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epsovaed\Downloads\"/>
    </mc:Choice>
  </mc:AlternateContent>
  <bookViews>
    <workbookView xWindow="0" yWindow="0" windowWidth="28800" windowHeight="10635"/>
  </bookViews>
  <sheets>
    <sheet name="Приложение №1" sheetId="1" r:id="rId1"/>
    <sheet name="Приложение №2" sheetId="1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'Приложение №1'!$A$12:$AT$687</definedName>
    <definedName name="_xlnm._FilterDatabase" localSheetId="1" hidden="1">'Приложение №2'!$A$12:$WXP$685</definedName>
    <definedName name="_xlnm.Print_Titles" localSheetId="0">'Приложение №1'!$9:$12</definedName>
    <definedName name="_xlnm.Print_Titles" localSheetId="1">'Приложение №2'!$9:$12</definedName>
    <definedName name="_xlnm.Print_Area" localSheetId="0">'Приложение №1'!$A$1:$X$693</definedName>
    <definedName name="_xlnm.Print_Area" localSheetId="1">'Приложение №2'!$A$1:$U$699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" i="1" l="1"/>
  <c r="F112" i="10"/>
  <c r="F18" i="10" l="1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17" i="10"/>
  <c r="F16" i="10"/>
  <c r="P50" i="1" l="1"/>
  <c r="P62" i="1"/>
  <c r="P73" i="1"/>
  <c r="P246" i="1"/>
  <c r="U475" i="1"/>
  <c r="P475" i="1"/>
  <c r="P478" i="1"/>
  <c r="T158" i="1"/>
  <c r="P92" i="1"/>
  <c r="P32" i="1" l="1"/>
  <c r="T14" i="1"/>
  <c r="N630" i="10" l="1"/>
  <c r="U17" i="1" l="1"/>
  <c r="V632" i="10" l="1"/>
  <c r="S632" i="10"/>
  <c r="F632" i="10"/>
  <c r="N26" i="1" l="1"/>
  <c r="P61" i="1" l="1"/>
  <c r="V53" i="10" l="1"/>
  <c r="AU53" i="1"/>
  <c r="U394" i="1" l="1"/>
  <c r="U393" i="1"/>
  <c r="U392" i="1"/>
  <c r="U388" i="1"/>
  <c r="U387" i="1"/>
  <c r="U296" i="1"/>
  <c r="U267" i="1"/>
  <c r="U236" i="1" l="1"/>
  <c r="P16" i="1" l="1"/>
  <c r="U15" i="1" l="1"/>
  <c r="U172" i="1" l="1"/>
  <c r="U171" i="1"/>
  <c r="P49" i="1"/>
  <c r="U429" i="1" l="1"/>
  <c r="P429" i="1"/>
  <c r="N377" i="1" l="1"/>
  <c r="AS657" i="1" l="1"/>
  <c r="AS656" i="1"/>
  <c r="AS655" i="1"/>
  <c r="AS654" i="1"/>
  <c r="AS653" i="1"/>
  <c r="AS652" i="1"/>
  <c r="AS651" i="1"/>
  <c r="R651" i="1" s="1"/>
  <c r="N651" i="1" s="1"/>
  <c r="AS642" i="1"/>
  <c r="AS638" i="1"/>
  <c r="AS633" i="1"/>
  <c r="AS632" i="1"/>
  <c r="AS631" i="1"/>
  <c r="AS630" i="1"/>
  <c r="AS629" i="1"/>
  <c r="AS612" i="1"/>
  <c r="AS588" i="1"/>
  <c r="AS582" i="1"/>
  <c r="AS581" i="1"/>
  <c r="AS579" i="1"/>
  <c r="AS569" i="1"/>
  <c r="AS554" i="1"/>
  <c r="AS553" i="1"/>
  <c r="AS547" i="1"/>
  <c r="AS546" i="1"/>
  <c r="AS545" i="1"/>
  <c r="AS544" i="1"/>
  <c r="AS543" i="1"/>
  <c r="AS542" i="1"/>
  <c r="AS533" i="1"/>
  <c r="AS509" i="1"/>
  <c r="AS505" i="1"/>
  <c r="AS504" i="1"/>
  <c r="AS503" i="1"/>
  <c r="AS496" i="1"/>
  <c r="AS495" i="1"/>
  <c r="AS494" i="1"/>
  <c r="AS493" i="1"/>
  <c r="AS492" i="1"/>
  <c r="R492" i="1" s="1"/>
  <c r="AS491" i="1"/>
  <c r="AS487" i="1"/>
  <c r="AS485" i="1"/>
  <c r="AS481" i="1"/>
  <c r="AS477" i="1"/>
  <c r="AS474" i="1"/>
  <c r="AS473" i="1"/>
  <c r="AS464" i="1"/>
  <c r="AS462" i="1"/>
  <c r="AS461" i="1"/>
  <c r="AS460" i="1"/>
  <c r="AS459" i="1"/>
  <c r="AS457" i="1"/>
  <c r="AS456" i="1"/>
  <c r="AS454" i="1"/>
  <c r="AS453" i="1"/>
  <c r="AS452" i="1"/>
  <c r="AS451" i="1"/>
  <c r="AS449" i="1"/>
  <c r="AS448" i="1"/>
  <c r="AS447" i="1"/>
  <c r="AS445" i="1"/>
  <c r="AS439" i="1"/>
  <c r="AS438" i="1"/>
  <c r="AS436" i="1"/>
  <c r="AS435" i="1"/>
  <c r="AS426" i="1"/>
  <c r="AS424" i="1"/>
  <c r="AS423" i="1"/>
  <c r="AS422" i="1"/>
  <c r="AS421" i="1"/>
  <c r="AS391" i="1"/>
  <c r="AS384" i="1"/>
  <c r="AS382" i="1"/>
  <c r="AS381" i="1"/>
  <c r="AS380" i="1"/>
  <c r="AS379" i="1"/>
  <c r="AS378" i="1"/>
  <c r="AS377" i="1"/>
  <c r="AS376" i="1"/>
  <c r="AS375" i="1"/>
  <c r="AS374" i="1"/>
  <c r="AS370" i="1"/>
  <c r="AS369" i="1"/>
  <c r="AS368" i="1"/>
  <c r="AS348" i="1"/>
  <c r="AS346" i="1"/>
  <c r="AS345" i="1"/>
  <c r="AS344" i="1"/>
  <c r="AS343" i="1"/>
  <c r="AS295" i="1"/>
  <c r="AS258" i="1"/>
  <c r="AS257" i="1"/>
  <c r="AS241" i="1"/>
  <c r="AS240" i="1"/>
  <c r="AS239" i="1"/>
  <c r="AS238" i="1"/>
  <c r="AS234" i="1"/>
  <c r="AS233" i="1"/>
  <c r="AS227" i="1"/>
  <c r="AS223" i="1"/>
  <c r="AS222" i="1"/>
  <c r="AS221" i="1"/>
  <c r="AS220" i="1"/>
  <c r="AS219" i="1"/>
  <c r="AS217" i="1"/>
  <c r="AS216" i="1"/>
  <c r="AS213" i="1"/>
  <c r="AS158" i="1"/>
  <c r="AS156" i="1"/>
  <c r="AS155" i="1"/>
  <c r="AS154" i="1"/>
  <c r="AS153" i="1"/>
  <c r="AS150" i="1"/>
  <c r="AS149" i="1"/>
  <c r="AS147" i="1"/>
  <c r="AS146" i="1"/>
  <c r="AS145" i="1"/>
  <c r="AS144" i="1"/>
  <c r="AS122" i="1"/>
  <c r="AS119" i="1"/>
  <c r="AS118" i="1"/>
  <c r="AS113" i="1"/>
  <c r="AS104" i="1"/>
  <c r="AS82" i="1"/>
  <c r="AS71" i="1"/>
  <c r="AS70" i="1"/>
  <c r="AS69" i="1"/>
  <c r="AS65" i="1"/>
  <c r="AS64" i="1"/>
  <c r="AS53" i="1"/>
  <c r="AS52" i="1"/>
  <c r="AS42" i="1"/>
  <c r="AS40" i="1"/>
  <c r="AS39" i="1"/>
  <c r="AS38" i="1"/>
  <c r="AS37" i="1"/>
  <c r="AS36" i="1"/>
  <c r="AS35" i="1"/>
  <c r="AS34" i="1"/>
  <c r="AS33" i="1"/>
  <c r="AS28" i="1"/>
  <c r="AS27" i="1"/>
  <c r="AS26" i="1"/>
  <c r="AS25" i="1"/>
  <c r="AS687" i="1"/>
  <c r="AS686" i="1"/>
  <c r="AS685" i="1"/>
  <c r="AS684" i="1"/>
  <c r="AS683" i="1"/>
  <c r="AS682" i="1"/>
  <c r="AS681" i="1"/>
  <c r="AS680" i="1"/>
  <c r="AS679" i="1"/>
  <c r="AS678" i="1"/>
  <c r="AS677" i="1"/>
  <c r="AS676" i="1"/>
  <c r="AS675" i="1"/>
  <c r="AS674" i="1"/>
  <c r="AS668" i="1"/>
  <c r="AS667" i="1"/>
  <c r="AS666" i="1"/>
  <c r="AS665" i="1"/>
  <c r="AS664" i="1"/>
  <c r="AS663" i="1"/>
  <c r="AS662" i="1"/>
  <c r="AS661" i="1"/>
  <c r="AS660" i="1"/>
  <c r="AS659" i="1"/>
  <c r="R659" i="1" s="1"/>
  <c r="AS658" i="1"/>
  <c r="AS650" i="1"/>
  <c r="R650" i="1" s="1"/>
  <c r="AS649" i="1"/>
  <c r="R649" i="1" s="1"/>
  <c r="AS648" i="1"/>
  <c r="R648" i="1" s="1"/>
  <c r="AS647" i="1"/>
  <c r="AS646" i="1"/>
  <c r="R646" i="1" s="1"/>
  <c r="AS645" i="1"/>
  <c r="R645" i="1" s="1"/>
  <c r="AS644" i="1"/>
  <c r="AS643" i="1"/>
  <c r="AS641" i="1"/>
  <c r="AS640" i="1"/>
  <c r="AS639" i="1"/>
  <c r="AS637" i="1"/>
  <c r="AS636" i="1"/>
  <c r="AS635" i="1"/>
  <c r="AS634" i="1"/>
  <c r="AS628" i="1"/>
  <c r="AS627" i="1"/>
  <c r="AS626" i="1"/>
  <c r="AS625" i="1"/>
  <c r="AS624" i="1"/>
  <c r="AS623" i="1"/>
  <c r="AS622" i="1"/>
  <c r="AS621" i="1"/>
  <c r="AS620" i="1"/>
  <c r="R620" i="1" s="1"/>
  <c r="AS619" i="1"/>
  <c r="R619" i="1" s="1"/>
  <c r="AS618" i="1"/>
  <c r="AS617" i="1"/>
  <c r="R617" i="1" s="1"/>
  <c r="AS616" i="1"/>
  <c r="AS615" i="1"/>
  <c r="AS614" i="1"/>
  <c r="AS613" i="1"/>
  <c r="AS611" i="1"/>
  <c r="AS610" i="1"/>
  <c r="AS609" i="1"/>
  <c r="AS608" i="1"/>
  <c r="AS607" i="1"/>
  <c r="AS606" i="1"/>
  <c r="AS605" i="1"/>
  <c r="AS604" i="1"/>
  <c r="AS603" i="1"/>
  <c r="AS602" i="1"/>
  <c r="AS601" i="1"/>
  <c r="AS600" i="1"/>
  <c r="AS599" i="1"/>
  <c r="AS598" i="1"/>
  <c r="AS597" i="1"/>
  <c r="AS596" i="1"/>
  <c r="AS595" i="1"/>
  <c r="AS594" i="1"/>
  <c r="AS593" i="1"/>
  <c r="AS592" i="1"/>
  <c r="AS591" i="1"/>
  <c r="AS590" i="1"/>
  <c r="AS589" i="1"/>
  <c r="AS587" i="1"/>
  <c r="AS586" i="1"/>
  <c r="AS585" i="1"/>
  <c r="AS584" i="1"/>
  <c r="AS583" i="1"/>
  <c r="AS580" i="1"/>
  <c r="AS578" i="1"/>
  <c r="AS577" i="1"/>
  <c r="AS576" i="1"/>
  <c r="AS575" i="1"/>
  <c r="AS574" i="1"/>
  <c r="AS573" i="1"/>
  <c r="AS572" i="1"/>
  <c r="AS571" i="1"/>
  <c r="AS570" i="1"/>
  <c r="AS568" i="1"/>
  <c r="AS567" i="1"/>
  <c r="R567" i="1" s="1"/>
  <c r="AS566" i="1"/>
  <c r="AS565" i="1"/>
  <c r="AS564" i="1"/>
  <c r="AS563" i="1"/>
  <c r="R563" i="1" s="1"/>
  <c r="N563" i="1" s="1"/>
  <c r="AS562" i="1"/>
  <c r="AS561" i="1"/>
  <c r="AS560" i="1"/>
  <c r="AS559" i="1"/>
  <c r="AS558" i="1"/>
  <c r="AS557" i="1"/>
  <c r="AS556" i="1"/>
  <c r="AS555" i="1"/>
  <c r="R555" i="1" s="1"/>
  <c r="AS552" i="1"/>
  <c r="AS551" i="1"/>
  <c r="AS550" i="1"/>
  <c r="AS549" i="1"/>
  <c r="AS548" i="1"/>
  <c r="AS541" i="1"/>
  <c r="AS540" i="1"/>
  <c r="AS539" i="1"/>
  <c r="AS538" i="1"/>
  <c r="AS537" i="1"/>
  <c r="AS536" i="1"/>
  <c r="AS535" i="1"/>
  <c r="AS534" i="1"/>
  <c r="AS532" i="1"/>
  <c r="AS531" i="1"/>
  <c r="AS530" i="1"/>
  <c r="AS529" i="1"/>
  <c r="R529" i="1" s="1"/>
  <c r="AS528" i="1"/>
  <c r="AS527" i="1"/>
  <c r="AS526" i="1"/>
  <c r="AS525" i="1"/>
  <c r="R525" i="1" s="1"/>
  <c r="AS524" i="1"/>
  <c r="AS523" i="1"/>
  <c r="AS522" i="1"/>
  <c r="AS521" i="1"/>
  <c r="AS520" i="1"/>
  <c r="AS519" i="1"/>
  <c r="AS518" i="1"/>
  <c r="AS517" i="1"/>
  <c r="AS516" i="1"/>
  <c r="AS515" i="1"/>
  <c r="AS514" i="1"/>
  <c r="AS513" i="1"/>
  <c r="AS512" i="1"/>
  <c r="AS511" i="1"/>
  <c r="AS510" i="1"/>
  <c r="AS508" i="1"/>
  <c r="AS507" i="1"/>
  <c r="AS506" i="1"/>
  <c r="AS502" i="1"/>
  <c r="AS501" i="1"/>
  <c r="AS500" i="1"/>
  <c r="AS499" i="1"/>
  <c r="AS498" i="1"/>
  <c r="AS497" i="1"/>
  <c r="AS490" i="1"/>
  <c r="AS489" i="1"/>
  <c r="AS488" i="1"/>
  <c r="AS486" i="1"/>
  <c r="AS484" i="1"/>
  <c r="AS483" i="1"/>
  <c r="AS482" i="1"/>
  <c r="AS480" i="1"/>
  <c r="AS479" i="1"/>
  <c r="AS478" i="1"/>
  <c r="AS476" i="1"/>
  <c r="AS475" i="1"/>
  <c r="AS472" i="1"/>
  <c r="AS471" i="1"/>
  <c r="AS470" i="1"/>
  <c r="AS469" i="1"/>
  <c r="AS468" i="1"/>
  <c r="AS467" i="1"/>
  <c r="AS466" i="1"/>
  <c r="AS465" i="1"/>
  <c r="AS463" i="1"/>
  <c r="R463" i="1" s="1"/>
  <c r="AS458" i="1"/>
  <c r="AS455" i="1"/>
  <c r="AS450" i="1"/>
  <c r="AS446" i="1"/>
  <c r="AS444" i="1"/>
  <c r="AS443" i="1"/>
  <c r="AS442" i="1"/>
  <c r="AS441" i="1"/>
  <c r="AS440" i="1"/>
  <c r="AS437" i="1"/>
  <c r="AS434" i="1"/>
  <c r="AS433" i="1"/>
  <c r="AS432" i="1"/>
  <c r="AS431" i="1"/>
  <c r="AS430" i="1"/>
  <c r="AS429" i="1"/>
  <c r="AS428" i="1"/>
  <c r="AS427" i="1"/>
  <c r="AS425" i="1"/>
  <c r="AS419" i="1"/>
  <c r="AS418" i="1"/>
  <c r="AS417" i="1"/>
  <c r="AS415" i="1"/>
  <c r="AS408" i="1"/>
  <c r="AS407" i="1"/>
  <c r="AS406" i="1"/>
  <c r="AS405" i="1"/>
  <c r="AS404" i="1"/>
  <c r="AS403" i="1"/>
  <c r="AS402" i="1"/>
  <c r="AS401" i="1"/>
  <c r="AS400" i="1"/>
  <c r="AS399" i="1"/>
  <c r="AS398" i="1"/>
  <c r="AS397" i="1"/>
  <c r="AS396" i="1"/>
  <c r="AS395" i="1"/>
  <c r="AS394" i="1"/>
  <c r="R394" i="1" s="1"/>
  <c r="AS393" i="1"/>
  <c r="R393" i="1" s="1"/>
  <c r="AS392" i="1"/>
  <c r="R392" i="1" s="1"/>
  <c r="AS390" i="1"/>
  <c r="AS389" i="1"/>
  <c r="AS388" i="1"/>
  <c r="R388" i="1" s="1"/>
  <c r="AS387" i="1"/>
  <c r="R387" i="1" s="1"/>
  <c r="AS386" i="1"/>
  <c r="AS385" i="1"/>
  <c r="AS383" i="1"/>
  <c r="AS373" i="1"/>
  <c r="AS372" i="1"/>
  <c r="AS371" i="1"/>
  <c r="AS367" i="1"/>
  <c r="AS366" i="1"/>
  <c r="AS365" i="1"/>
  <c r="AS364" i="1"/>
  <c r="AS363" i="1"/>
  <c r="AS362" i="1"/>
  <c r="AS361" i="1"/>
  <c r="AS360" i="1"/>
  <c r="AS359" i="1"/>
  <c r="AS358" i="1"/>
  <c r="AS357" i="1"/>
  <c r="AS356" i="1"/>
  <c r="AS355" i="1"/>
  <c r="AS354" i="1"/>
  <c r="AS353" i="1"/>
  <c r="AS352" i="1"/>
  <c r="AS351" i="1"/>
  <c r="AS350" i="1"/>
  <c r="AS349" i="1"/>
  <c r="AS347" i="1"/>
  <c r="AS342" i="1"/>
  <c r="AS341" i="1"/>
  <c r="AS340" i="1"/>
  <c r="AS339" i="1"/>
  <c r="AS338" i="1"/>
  <c r="AS337" i="1"/>
  <c r="AS336" i="1"/>
  <c r="AS335" i="1"/>
  <c r="AS334" i="1"/>
  <c r="AS333" i="1"/>
  <c r="AS332" i="1"/>
  <c r="AS331" i="1"/>
  <c r="AS330" i="1"/>
  <c r="AS329" i="1"/>
  <c r="AS328" i="1"/>
  <c r="AS327" i="1"/>
  <c r="AS326" i="1"/>
  <c r="AS325" i="1"/>
  <c r="AS324" i="1"/>
  <c r="AS323" i="1"/>
  <c r="AS322" i="1"/>
  <c r="AS321" i="1"/>
  <c r="AS320" i="1"/>
  <c r="AS319" i="1"/>
  <c r="AS318" i="1"/>
  <c r="AS317" i="1"/>
  <c r="AS316" i="1"/>
  <c r="AS315" i="1"/>
  <c r="AS314" i="1"/>
  <c r="AS313" i="1"/>
  <c r="AS312" i="1"/>
  <c r="AS311" i="1"/>
  <c r="AS310" i="1"/>
  <c r="AS309" i="1"/>
  <c r="AS308" i="1"/>
  <c r="AS307" i="1"/>
  <c r="AS306" i="1"/>
  <c r="AS305" i="1"/>
  <c r="AS304" i="1"/>
  <c r="AS303" i="1"/>
  <c r="AS302" i="1"/>
  <c r="AS301" i="1"/>
  <c r="AS300" i="1"/>
  <c r="AS299" i="1"/>
  <c r="AS298" i="1"/>
  <c r="AS297" i="1"/>
  <c r="AS296" i="1"/>
  <c r="AS294" i="1"/>
  <c r="AS293" i="1"/>
  <c r="AS292" i="1"/>
  <c r="AS291" i="1"/>
  <c r="AS290" i="1"/>
  <c r="AS289" i="1"/>
  <c r="AS288" i="1"/>
  <c r="AS287" i="1"/>
  <c r="AS286" i="1"/>
  <c r="AS285" i="1"/>
  <c r="AS284" i="1"/>
  <c r="AS283" i="1"/>
  <c r="AS282" i="1"/>
  <c r="AS281" i="1"/>
  <c r="AS280" i="1"/>
  <c r="AS279" i="1"/>
  <c r="AS278" i="1"/>
  <c r="AS277" i="1"/>
  <c r="AS276" i="1"/>
  <c r="AS275" i="1"/>
  <c r="AS274" i="1"/>
  <c r="AS273" i="1"/>
  <c r="AS272" i="1"/>
  <c r="AS271" i="1"/>
  <c r="AS268" i="1"/>
  <c r="AS267" i="1"/>
  <c r="AS266" i="1"/>
  <c r="AS265" i="1"/>
  <c r="R265" i="1" s="1"/>
  <c r="AS264" i="1"/>
  <c r="AS263" i="1"/>
  <c r="AS262" i="1"/>
  <c r="AS261" i="1"/>
  <c r="AS260" i="1"/>
  <c r="AS259" i="1"/>
  <c r="AS256" i="1"/>
  <c r="AS255" i="1"/>
  <c r="AS254" i="1"/>
  <c r="AS253" i="1"/>
  <c r="AS252" i="1"/>
  <c r="AS251" i="1"/>
  <c r="AS250" i="1"/>
  <c r="AS249" i="1"/>
  <c r="AS248" i="1"/>
  <c r="AS247" i="1"/>
  <c r="R247" i="1" s="1"/>
  <c r="AS246" i="1"/>
  <c r="AS245" i="1"/>
  <c r="AS244" i="1"/>
  <c r="AS243" i="1"/>
  <c r="AS242" i="1"/>
  <c r="AS237" i="1"/>
  <c r="AS236" i="1"/>
  <c r="R236" i="1" s="1"/>
  <c r="AS235" i="1"/>
  <c r="AS232" i="1"/>
  <c r="AS231" i="1"/>
  <c r="AS230" i="1"/>
  <c r="AS229" i="1"/>
  <c r="AS228" i="1"/>
  <c r="AS226" i="1"/>
  <c r="AS225" i="1"/>
  <c r="AS224" i="1"/>
  <c r="AS218" i="1"/>
  <c r="AS215" i="1"/>
  <c r="AS214" i="1"/>
  <c r="AS212" i="1"/>
  <c r="AS211" i="1"/>
  <c r="AS210" i="1"/>
  <c r="AS209" i="1"/>
  <c r="AS208" i="1"/>
  <c r="AS207" i="1"/>
  <c r="AS206" i="1"/>
  <c r="AS205" i="1"/>
  <c r="AS204" i="1"/>
  <c r="R204" i="1" s="1"/>
  <c r="AS203" i="1"/>
  <c r="R203" i="1" s="1"/>
  <c r="AS202" i="1"/>
  <c r="AS201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R170" i="1" s="1"/>
  <c r="N170" i="1" s="1"/>
  <c r="AS169" i="1"/>
  <c r="AS168" i="1"/>
  <c r="AS167" i="1"/>
  <c r="AS166" i="1"/>
  <c r="AS165" i="1"/>
  <c r="AS164" i="1"/>
  <c r="AS163" i="1"/>
  <c r="AS162" i="1"/>
  <c r="AS161" i="1"/>
  <c r="AS160" i="1"/>
  <c r="AS159" i="1"/>
  <c r="AS157" i="1"/>
  <c r="AS152" i="1"/>
  <c r="AS151" i="1"/>
  <c r="AS148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1" i="1"/>
  <c r="AS120" i="1"/>
  <c r="AS117" i="1"/>
  <c r="AS116" i="1"/>
  <c r="AS115" i="1"/>
  <c r="AS114" i="1"/>
  <c r="AS112" i="1"/>
  <c r="AS111" i="1"/>
  <c r="AS110" i="1"/>
  <c r="AS109" i="1"/>
  <c r="AS108" i="1"/>
  <c r="AS107" i="1"/>
  <c r="AS106" i="1"/>
  <c r="AS105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1" i="1"/>
  <c r="AS80" i="1"/>
  <c r="AS79" i="1"/>
  <c r="AS78" i="1"/>
  <c r="AS77" i="1"/>
  <c r="AS76" i="1"/>
  <c r="AS75" i="1"/>
  <c r="AS74" i="1"/>
  <c r="AS73" i="1"/>
  <c r="AS72" i="1"/>
  <c r="AS68" i="1"/>
  <c r="AS67" i="1"/>
  <c r="AS66" i="1"/>
  <c r="AS63" i="1"/>
  <c r="AS62" i="1"/>
  <c r="AS61" i="1"/>
  <c r="AS60" i="1"/>
  <c r="AS59" i="1"/>
  <c r="AS58" i="1"/>
  <c r="AS57" i="1"/>
  <c r="AS56" i="1"/>
  <c r="AS55" i="1"/>
  <c r="AS54" i="1"/>
  <c r="AS51" i="1"/>
  <c r="AS50" i="1"/>
  <c r="AS49" i="1"/>
  <c r="AS48" i="1"/>
  <c r="AS47" i="1"/>
  <c r="AS46" i="1"/>
  <c r="AS45" i="1"/>
  <c r="AS44" i="1"/>
  <c r="AS43" i="1"/>
  <c r="AS41" i="1"/>
  <c r="AS32" i="1"/>
  <c r="R32" i="1" s="1"/>
  <c r="AS31" i="1"/>
  <c r="AS30" i="1"/>
  <c r="AS29" i="1"/>
  <c r="AS24" i="1"/>
  <c r="AS23" i="1"/>
  <c r="AS22" i="1"/>
  <c r="AS21" i="1"/>
  <c r="AS20" i="1"/>
  <c r="AS19" i="1"/>
  <c r="AS18" i="1"/>
  <c r="AS17" i="1"/>
  <c r="AS16" i="1"/>
  <c r="AS15" i="1"/>
  <c r="AS673" i="1"/>
  <c r="R673" i="1" s="1"/>
  <c r="AS672" i="1"/>
  <c r="R672" i="1" s="1"/>
  <c r="AS671" i="1"/>
  <c r="R671" i="1" s="1"/>
  <c r="AS670" i="1"/>
  <c r="R670" i="1" s="1"/>
  <c r="AS669" i="1"/>
  <c r="R669" i="1" s="1"/>
  <c r="AS416" i="1"/>
  <c r="AS414" i="1"/>
  <c r="AS413" i="1"/>
  <c r="AS412" i="1"/>
  <c r="AS411" i="1"/>
  <c r="AS410" i="1"/>
  <c r="AS409" i="1"/>
  <c r="AT686" i="1" l="1"/>
  <c r="AT185" i="1"/>
  <c r="AT685" i="1"/>
  <c r="AR185" i="1"/>
  <c r="AT184" i="1"/>
  <c r="AT684" i="1"/>
  <c r="AR184" i="1"/>
  <c r="AT614" i="1"/>
  <c r="AR614" i="1"/>
  <c r="AT139" i="1"/>
  <c r="AR137" i="1"/>
  <c r="AR138" i="1"/>
  <c r="AT608" i="1"/>
  <c r="AR608" i="1"/>
  <c r="AT327" i="1"/>
  <c r="AR327" i="1"/>
  <c r="AT326" i="1"/>
  <c r="AR326" i="1"/>
  <c r="AT325" i="1"/>
  <c r="AR325" i="1"/>
  <c r="AT324" i="1"/>
  <c r="AR324" i="1"/>
  <c r="AT323" i="1"/>
  <c r="AR323" i="1"/>
  <c r="AT322" i="1"/>
  <c r="AR322" i="1"/>
  <c r="AT598" i="1"/>
  <c r="AR598" i="1"/>
  <c r="AT604" i="1"/>
  <c r="AR604" i="1"/>
  <c r="AT603" i="1"/>
  <c r="AR603" i="1"/>
  <c r="AT602" i="1"/>
  <c r="AR602" i="1"/>
  <c r="AT597" i="1"/>
  <c r="AR597" i="1"/>
  <c r="AT596" i="1"/>
  <c r="AR596" i="1"/>
  <c r="AR128" i="1"/>
  <c r="AR125" i="1"/>
  <c r="AR585" i="1"/>
  <c r="AR583" i="1"/>
  <c r="AR315" i="1"/>
  <c r="AT122" i="1"/>
  <c r="AR122" i="1"/>
  <c r="AT121" i="1"/>
  <c r="AT119" i="1"/>
  <c r="AR119" i="1"/>
  <c r="AT118" i="1"/>
  <c r="AR118" i="1"/>
  <c r="AT304" i="1"/>
  <c r="AR304" i="1"/>
  <c r="AR559" i="1"/>
  <c r="AR552" i="1"/>
  <c r="AT543" i="1"/>
  <c r="AR543" i="1"/>
  <c r="AT542" i="1"/>
  <c r="AR542" i="1"/>
  <c r="AT83" i="1"/>
  <c r="AR83" i="1"/>
  <c r="AT520" i="1"/>
  <c r="S520" i="1" s="1"/>
  <c r="AR520" i="1"/>
  <c r="AT517" i="1"/>
  <c r="AR517" i="1"/>
  <c r="AT259" i="1"/>
  <c r="AR259" i="1"/>
  <c r="AT263" i="1"/>
  <c r="S263" i="1" s="1"/>
  <c r="AR263" i="1"/>
  <c r="AT71" i="1"/>
  <c r="AR71" i="1"/>
  <c r="AT68" i="1"/>
  <c r="AR61" i="1"/>
  <c r="AT61" i="1"/>
  <c r="AR502" i="1"/>
  <c r="AT500" i="1"/>
  <c r="AR500" i="1"/>
  <c r="AT226" i="1"/>
  <c r="AR226" i="1"/>
  <c r="AT471" i="1"/>
  <c r="S471" i="1" s="1"/>
  <c r="AR471" i="1"/>
  <c r="AT467" i="1"/>
  <c r="AR467" i="1"/>
  <c r="AT465" i="1"/>
  <c r="AR465" i="1"/>
  <c r="AT241" i="1"/>
  <c r="AR241" i="1"/>
  <c r="AT41" i="1"/>
  <c r="AR41" i="1"/>
  <c r="S464" i="1" l="1"/>
  <c r="AT462" i="1"/>
  <c r="AR462" i="1"/>
  <c r="AT460" i="1"/>
  <c r="AR460" i="1"/>
  <c r="AT240" i="1"/>
  <c r="AR240" i="1"/>
  <c r="AT223" i="1"/>
  <c r="AR223" i="1"/>
  <c r="AR474" i="1"/>
  <c r="AT474" i="1" l="1"/>
  <c r="AT443" i="1" l="1"/>
  <c r="AR443" i="1"/>
  <c r="AT441" i="1"/>
  <c r="S441" i="1" s="1"/>
  <c r="AR441" i="1"/>
  <c r="AR218" i="1"/>
  <c r="AT27" i="1"/>
  <c r="AR28" i="1"/>
  <c r="AT214" i="1"/>
  <c r="AR25" i="1"/>
  <c r="AR429" i="1"/>
  <c r="AT426" i="1"/>
  <c r="AR426" i="1"/>
  <c r="AT424" i="1"/>
  <c r="AR424" i="1"/>
  <c r="AT423" i="1"/>
  <c r="AR423" i="1"/>
  <c r="AT674" i="1"/>
  <c r="AR674" i="1"/>
  <c r="AT193" i="1"/>
  <c r="AR193" i="1"/>
  <c r="AR191" i="1"/>
  <c r="AT191" i="1"/>
  <c r="AT190" i="1"/>
  <c r="AR190" i="1"/>
  <c r="AT679" i="1"/>
  <c r="AR679" i="1"/>
  <c r="AT678" i="1"/>
  <c r="AR678" i="1"/>
  <c r="AT196" i="1"/>
  <c r="AR196" i="1"/>
  <c r="AT188" i="1"/>
  <c r="AR188" i="1"/>
  <c r="AR675" i="1"/>
  <c r="AT667" i="1"/>
  <c r="AR667" i="1"/>
  <c r="AT405" i="1"/>
  <c r="AR405" i="1"/>
  <c r="AT403" i="1"/>
  <c r="AR403" i="1"/>
  <c r="AT404" i="1"/>
  <c r="AR404" i="1"/>
  <c r="AT158" i="1"/>
  <c r="AR158" i="1"/>
  <c r="AT377" i="1"/>
  <c r="AT155" i="1"/>
  <c r="AR155" i="1"/>
  <c r="AT372" i="1"/>
  <c r="AR372" i="1"/>
  <c r="AT369" i="1"/>
  <c r="S369" i="1" s="1"/>
  <c r="AT130" i="1"/>
  <c r="AR130" i="1"/>
  <c r="AR314" i="1"/>
  <c r="AT314" i="1"/>
  <c r="AT311" i="1"/>
  <c r="AR311" i="1"/>
  <c r="AR290" i="1"/>
  <c r="AR289" i="1"/>
  <c r="AR291" i="1"/>
  <c r="AR560" i="1"/>
  <c r="AR557" i="1"/>
  <c r="AR556" i="1"/>
  <c r="AT276" i="1"/>
  <c r="AR276" i="1"/>
  <c r="AR277" i="1"/>
  <c r="AR275" i="1"/>
  <c r="AR93" i="1"/>
  <c r="AT548" i="1"/>
  <c r="S548" i="1" s="1"/>
  <c r="AR548" i="1"/>
  <c r="AT273" i="1" l="1"/>
  <c r="AR273" i="1"/>
  <c r="AT271" i="1"/>
  <c r="AR271" i="1"/>
  <c r="AR270" i="1"/>
  <c r="AR269" i="1"/>
  <c r="AR676" i="1" l="1"/>
  <c r="AT676" i="1"/>
  <c r="AT675" i="1"/>
  <c r="AT217" i="1" l="1"/>
  <c r="AT28" i="1"/>
  <c r="AR81" i="1" l="1"/>
  <c r="AT80" i="1"/>
  <c r="AR80" i="1"/>
  <c r="AR266" i="1"/>
  <c r="AT519" i="1"/>
  <c r="AR519" i="1"/>
  <c r="AT260" i="1"/>
  <c r="AR260" i="1"/>
  <c r="AR256" i="1"/>
  <c r="AR249" i="1"/>
  <c r="AR239" i="1"/>
  <c r="AT25" i="1"/>
  <c r="AT237" i="1"/>
  <c r="AR237" i="1"/>
  <c r="AT222" i="1" l="1"/>
  <c r="AR222" i="1"/>
  <c r="AT220" i="1"/>
  <c r="AT216" i="1"/>
  <c r="AR214" i="1"/>
  <c r="AT195" i="1"/>
  <c r="AR195" i="1"/>
  <c r="AR194" i="1"/>
  <c r="AT194" i="1"/>
  <c r="AT677" i="1"/>
  <c r="AR677" i="1"/>
  <c r="AR186" i="1"/>
  <c r="AT397" i="1"/>
  <c r="AR397" i="1"/>
  <c r="AT395" i="1"/>
  <c r="AR396" i="1"/>
  <c r="AR395" i="1"/>
  <c r="AT168" i="1"/>
  <c r="AR168" i="1"/>
  <c r="AT396" i="1"/>
  <c r="AT660" i="1"/>
  <c r="S660" i="1" s="1"/>
  <c r="AR660" i="1"/>
  <c r="AT156" i="1"/>
  <c r="S156" i="1" s="1"/>
  <c r="AR156" i="1"/>
  <c r="AT154" i="1"/>
  <c r="AR154" i="1"/>
  <c r="AT153" i="1"/>
  <c r="AR153" i="1"/>
  <c r="AT149" i="1"/>
  <c r="AT628" i="1"/>
  <c r="S628" i="1" s="1"/>
  <c r="AR628" i="1"/>
  <c r="AT143" i="1"/>
  <c r="AR143" i="1"/>
  <c r="AT144" i="1"/>
  <c r="AT135" i="1"/>
  <c r="AT134" i="1"/>
  <c r="S134" i="1" s="1"/>
  <c r="AT128" i="1"/>
  <c r="AT125" i="1"/>
  <c r="S125" i="1" s="1"/>
  <c r="AT127" i="1"/>
  <c r="AR121" i="1"/>
  <c r="AT306" i="1"/>
  <c r="AR306" i="1"/>
  <c r="AR100" i="1"/>
  <c r="AT99" i="1"/>
  <c r="AT98" i="1"/>
  <c r="AT93" i="1"/>
  <c r="AT92" i="1"/>
  <c r="AT91" i="1"/>
  <c r="S91" i="1" s="1"/>
  <c r="AT88" i="1"/>
  <c r="AT90" i="1"/>
  <c r="AR88" i="1"/>
  <c r="AT75" i="1"/>
  <c r="AT74" i="1"/>
  <c r="AT70" i="1"/>
  <c r="AT69" i="1"/>
  <c r="AT60" i="1"/>
  <c r="AT234" i="1"/>
  <c r="S234" i="1" s="1"/>
  <c r="AT225" i="1"/>
  <c r="AT590" i="1" l="1"/>
  <c r="S590" i="1" s="1"/>
  <c r="R56" i="1"/>
  <c r="AR248" i="1" l="1"/>
  <c r="S72" i="1"/>
  <c r="S269" i="1" l="1"/>
  <c r="S270" i="1"/>
  <c r="R269" i="1"/>
  <c r="R270" i="1"/>
  <c r="N270" i="1" l="1"/>
  <c r="N269" i="1"/>
  <c r="AT416" i="1"/>
  <c r="S416" i="1" s="1"/>
  <c r="R416" i="1"/>
  <c r="AT414" i="1"/>
  <c r="S414" i="1" s="1"/>
  <c r="R414" i="1"/>
  <c r="AT413" i="1"/>
  <c r="S413" i="1" s="1"/>
  <c r="R413" i="1"/>
  <c r="AT412" i="1"/>
  <c r="S412" i="1" s="1"/>
  <c r="R412" i="1"/>
  <c r="AT411" i="1"/>
  <c r="S411" i="1" s="1"/>
  <c r="R411" i="1"/>
  <c r="AT410" i="1"/>
  <c r="S410" i="1" s="1"/>
  <c r="R410" i="1"/>
  <c r="AT409" i="1"/>
  <c r="S409" i="1" s="1"/>
  <c r="R409" i="1"/>
  <c r="AT657" i="1"/>
  <c r="R657" i="1"/>
  <c r="AT655" i="1"/>
  <c r="R655" i="1"/>
  <c r="AT654" i="1"/>
  <c r="R654" i="1"/>
  <c r="AT653" i="1"/>
  <c r="R653" i="1"/>
  <c r="AT652" i="1"/>
  <c r="S652" i="1" s="1"/>
  <c r="R652" i="1"/>
  <c r="AT642" i="1"/>
  <c r="S642" i="1" s="1"/>
  <c r="R642" i="1"/>
  <c r="AT638" i="1"/>
  <c r="R638" i="1"/>
  <c r="AT633" i="1"/>
  <c r="R633" i="1"/>
  <c r="AT632" i="1"/>
  <c r="S632" i="1" s="1"/>
  <c r="R632" i="1"/>
  <c r="AT630" i="1"/>
  <c r="R630" i="1"/>
  <c r="AT612" i="1"/>
  <c r="R612" i="1"/>
  <c r="AT579" i="1"/>
  <c r="AT569" i="1"/>
  <c r="AT554" i="1"/>
  <c r="R554" i="1"/>
  <c r="AT553" i="1"/>
  <c r="AT547" i="1"/>
  <c r="AT546" i="1"/>
  <c r="AT545" i="1"/>
  <c r="AT544" i="1"/>
  <c r="R544" i="1"/>
  <c r="R543" i="1"/>
  <c r="R542" i="1"/>
  <c r="AT533" i="1"/>
  <c r="R533" i="1"/>
  <c r="AT505" i="1"/>
  <c r="R505" i="1"/>
  <c r="AT504" i="1"/>
  <c r="R504" i="1"/>
  <c r="AT503" i="1"/>
  <c r="R503" i="1"/>
  <c r="AT496" i="1"/>
  <c r="AT495" i="1"/>
  <c r="AT494" i="1"/>
  <c r="R494" i="1"/>
  <c r="AT493" i="1"/>
  <c r="AT491" i="1"/>
  <c r="R491" i="1"/>
  <c r="AT487" i="1"/>
  <c r="S487" i="1" s="1"/>
  <c r="R487" i="1"/>
  <c r="AT485" i="1"/>
  <c r="S485" i="1" s="1"/>
  <c r="R485" i="1"/>
  <c r="AT477" i="1"/>
  <c r="R477" i="1"/>
  <c r="R474" i="1"/>
  <c r="AT473" i="1"/>
  <c r="R473" i="1"/>
  <c r="R462" i="1"/>
  <c r="R460" i="1"/>
  <c r="AT459" i="1"/>
  <c r="AT457" i="1"/>
  <c r="R457" i="1"/>
  <c r="AT456" i="1"/>
  <c r="R456" i="1"/>
  <c r="AT452" i="1"/>
  <c r="AT451" i="1"/>
  <c r="AT449" i="1"/>
  <c r="S449" i="1" s="1"/>
  <c r="R449" i="1"/>
  <c r="AT448" i="1"/>
  <c r="R448" i="1"/>
  <c r="AT447" i="1"/>
  <c r="R447" i="1"/>
  <c r="AT445" i="1"/>
  <c r="R445" i="1"/>
  <c r="AT439" i="1"/>
  <c r="R439" i="1"/>
  <c r="AT438" i="1"/>
  <c r="R438" i="1"/>
  <c r="R426" i="1"/>
  <c r="R424" i="1"/>
  <c r="R423" i="1"/>
  <c r="AT422" i="1"/>
  <c r="AT421" i="1"/>
  <c r="R421" i="1"/>
  <c r="AT391" i="1"/>
  <c r="S391" i="1" s="1"/>
  <c r="R391" i="1"/>
  <c r="AT384" i="1"/>
  <c r="R384" i="1"/>
  <c r="AT382" i="1"/>
  <c r="R382" i="1"/>
  <c r="AR656" i="1" s="1"/>
  <c r="AT381" i="1"/>
  <c r="R381" i="1"/>
  <c r="AT380" i="1"/>
  <c r="R380" i="1"/>
  <c r="AT379" i="1"/>
  <c r="S379" i="1" s="1"/>
  <c r="R379" i="1"/>
  <c r="AT378" i="1"/>
  <c r="S378" i="1" s="1"/>
  <c r="R378" i="1"/>
  <c r="AT375" i="1"/>
  <c r="R375" i="1"/>
  <c r="AT370" i="1"/>
  <c r="S370" i="1" s="1"/>
  <c r="R370" i="1"/>
  <c r="AT368" i="1"/>
  <c r="S368" i="1" s="1"/>
  <c r="R368" i="1"/>
  <c r="AT348" i="1"/>
  <c r="R348" i="1"/>
  <c r="AT346" i="1"/>
  <c r="S346" i="1" s="1"/>
  <c r="R346" i="1"/>
  <c r="AT345" i="1"/>
  <c r="R345" i="1"/>
  <c r="AT344" i="1"/>
  <c r="S344" i="1" s="1"/>
  <c r="R344" i="1"/>
  <c r="AT343" i="1"/>
  <c r="R343" i="1"/>
  <c r="AR631" i="1" s="1"/>
  <c r="R631" i="1" s="1"/>
  <c r="AT295" i="1"/>
  <c r="R295" i="1"/>
  <c r="AT258" i="1"/>
  <c r="AT257" i="1"/>
  <c r="R241" i="1"/>
  <c r="S240" i="1"/>
  <c r="R240" i="1"/>
  <c r="AT239" i="1"/>
  <c r="R239" i="1"/>
  <c r="R234" i="1"/>
  <c r="N234" i="1" s="1"/>
  <c r="AT233" i="1"/>
  <c r="R233" i="1"/>
  <c r="AT227" i="1"/>
  <c r="R227" i="1"/>
  <c r="AR481" i="1" s="1"/>
  <c r="R223" i="1"/>
  <c r="AR461" i="1" s="1"/>
  <c r="R222" i="1"/>
  <c r="AT219" i="1"/>
  <c r="R219" i="1"/>
  <c r="AT213" i="1"/>
  <c r="R213" i="1"/>
  <c r="AR436" i="1" s="1"/>
  <c r="R156" i="1"/>
  <c r="N156" i="1" s="1"/>
  <c r="R154" i="1"/>
  <c r="R153" i="1"/>
  <c r="AT150" i="1"/>
  <c r="R149" i="1"/>
  <c r="AT147" i="1"/>
  <c r="R147" i="1"/>
  <c r="AT146" i="1"/>
  <c r="R146" i="1"/>
  <c r="AT145" i="1"/>
  <c r="R145" i="1"/>
  <c r="R144" i="1"/>
  <c r="R122" i="1"/>
  <c r="R119" i="1"/>
  <c r="R118" i="1"/>
  <c r="AT113" i="1"/>
  <c r="R113" i="1"/>
  <c r="AT104" i="1"/>
  <c r="AT82" i="1"/>
  <c r="R82" i="1"/>
  <c r="R71" i="1"/>
  <c r="R70" i="1"/>
  <c r="R69" i="1"/>
  <c r="AT65" i="1"/>
  <c r="R65" i="1"/>
  <c r="AT64" i="1"/>
  <c r="R64" i="1"/>
  <c r="AT53" i="1"/>
  <c r="AT52" i="1"/>
  <c r="AT40" i="1"/>
  <c r="AT39" i="1"/>
  <c r="AT38" i="1"/>
  <c r="R38" i="1"/>
  <c r="AT37" i="1"/>
  <c r="R37" i="1"/>
  <c r="AT36" i="1"/>
  <c r="AT35" i="1"/>
  <c r="R35" i="1"/>
  <c r="AT34" i="1"/>
  <c r="R34" i="1"/>
  <c r="AT33" i="1"/>
  <c r="AT26" i="1"/>
  <c r="R25" i="1"/>
  <c r="AT687" i="1"/>
  <c r="S687" i="1" s="1"/>
  <c r="S686" i="1"/>
  <c r="S685" i="1"/>
  <c r="AT683" i="1"/>
  <c r="AT682" i="1"/>
  <c r="S682" i="1" s="1"/>
  <c r="AT681" i="1"/>
  <c r="AT680" i="1"/>
  <c r="AT668" i="1"/>
  <c r="AT666" i="1"/>
  <c r="S666" i="1" s="1"/>
  <c r="AT665" i="1"/>
  <c r="S665" i="1" s="1"/>
  <c r="AT664" i="1"/>
  <c r="S664" i="1" s="1"/>
  <c r="AT663" i="1"/>
  <c r="S663" i="1" s="1"/>
  <c r="AT662" i="1"/>
  <c r="S662" i="1" s="1"/>
  <c r="AT661" i="1"/>
  <c r="S661" i="1" s="1"/>
  <c r="AT658" i="1"/>
  <c r="AT627" i="1"/>
  <c r="S627" i="1" s="1"/>
  <c r="AT626" i="1"/>
  <c r="S626" i="1" s="1"/>
  <c r="AT625" i="1"/>
  <c r="S625" i="1" s="1"/>
  <c r="AT624" i="1"/>
  <c r="S624" i="1" s="1"/>
  <c r="AT623" i="1"/>
  <c r="S623" i="1" s="1"/>
  <c r="AT622" i="1"/>
  <c r="S622" i="1" s="1"/>
  <c r="AT621" i="1"/>
  <c r="S621" i="1" s="1"/>
  <c r="AT618" i="1"/>
  <c r="S618" i="1" s="1"/>
  <c r="AT616" i="1"/>
  <c r="S616" i="1" s="1"/>
  <c r="AT615" i="1"/>
  <c r="S615" i="1" s="1"/>
  <c r="S614" i="1"/>
  <c r="AT611" i="1"/>
  <c r="S611" i="1" s="1"/>
  <c r="AT610" i="1"/>
  <c r="S610" i="1" s="1"/>
  <c r="AT609" i="1"/>
  <c r="S609" i="1" s="1"/>
  <c r="AT607" i="1"/>
  <c r="AT606" i="1"/>
  <c r="S606" i="1" s="1"/>
  <c r="AT605" i="1"/>
  <c r="AT601" i="1"/>
  <c r="S601" i="1" s="1"/>
  <c r="AT600" i="1"/>
  <c r="AT599" i="1"/>
  <c r="AT595" i="1"/>
  <c r="S595" i="1" s="1"/>
  <c r="AT593" i="1"/>
  <c r="S593" i="1" s="1"/>
  <c r="AT592" i="1"/>
  <c r="AT589" i="1"/>
  <c r="S589" i="1" s="1"/>
  <c r="AT587" i="1"/>
  <c r="S587" i="1" s="1"/>
  <c r="AT585" i="1"/>
  <c r="AT583" i="1"/>
  <c r="S583" i="1" s="1"/>
  <c r="AT580" i="1"/>
  <c r="AT578" i="1"/>
  <c r="S578" i="1" s="1"/>
  <c r="AT577" i="1"/>
  <c r="S577" i="1" s="1"/>
  <c r="AT575" i="1"/>
  <c r="S575" i="1" s="1"/>
  <c r="AT574" i="1"/>
  <c r="S574" i="1" s="1"/>
  <c r="AT573" i="1"/>
  <c r="AT572" i="1"/>
  <c r="S572" i="1" s="1"/>
  <c r="AT571" i="1"/>
  <c r="S571" i="1" s="1"/>
  <c r="AT568" i="1"/>
  <c r="AT566" i="1"/>
  <c r="AT565" i="1"/>
  <c r="AT564" i="1"/>
  <c r="AT563" i="1"/>
  <c r="AT562" i="1"/>
  <c r="AT560" i="1"/>
  <c r="S560" i="1" s="1"/>
  <c r="AT559" i="1"/>
  <c r="AT558" i="1"/>
  <c r="S558" i="1" s="1"/>
  <c r="AT557" i="1"/>
  <c r="AT556" i="1"/>
  <c r="AT552" i="1"/>
  <c r="S552" i="1" s="1"/>
  <c r="AT551" i="1"/>
  <c r="S551" i="1" s="1"/>
  <c r="AT550" i="1"/>
  <c r="S550" i="1" s="1"/>
  <c r="AT549" i="1"/>
  <c r="AT540" i="1"/>
  <c r="AT539" i="1"/>
  <c r="AT538" i="1"/>
  <c r="AT537" i="1"/>
  <c r="AT536" i="1"/>
  <c r="AT535" i="1"/>
  <c r="AT532" i="1"/>
  <c r="S532" i="1" s="1"/>
  <c r="AT528" i="1"/>
  <c r="AT527" i="1"/>
  <c r="S527" i="1" s="1"/>
  <c r="AT526" i="1"/>
  <c r="S526" i="1" s="1"/>
  <c r="AT524" i="1"/>
  <c r="S524" i="1" s="1"/>
  <c r="AT523" i="1"/>
  <c r="S523" i="1" s="1"/>
  <c r="AT522" i="1"/>
  <c r="S522" i="1" s="1"/>
  <c r="AT521" i="1"/>
  <c r="S521" i="1" s="1"/>
  <c r="S519" i="1"/>
  <c r="AT518" i="1"/>
  <c r="S518" i="1" s="1"/>
  <c r="AT516" i="1"/>
  <c r="AT515" i="1"/>
  <c r="S515" i="1" s="1"/>
  <c r="AT514" i="1"/>
  <c r="AT513" i="1"/>
  <c r="AT512" i="1"/>
  <c r="AT511" i="1"/>
  <c r="AT510" i="1"/>
  <c r="S510" i="1" s="1"/>
  <c r="AT508" i="1"/>
  <c r="S508" i="1" s="1"/>
  <c r="AT507" i="1"/>
  <c r="S507" i="1" s="1"/>
  <c r="AT506" i="1"/>
  <c r="S506" i="1" s="1"/>
  <c r="AT502" i="1"/>
  <c r="S502" i="1" s="1"/>
  <c r="AT501" i="1"/>
  <c r="AT499" i="1"/>
  <c r="AT498" i="1"/>
  <c r="AT497" i="1"/>
  <c r="AT490" i="1"/>
  <c r="S490" i="1" s="1"/>
  <c r="AT488" i="1"/>
  <c r="AT486" i="1"/>
  <c r="S486" i="1" s="1"/>
  <c r="AT484" i="1"/>
  <c r="AT483" i="1"/>
  <c r="S483" i="1" s="1"/>
  <c r="AT482" i="1"/>
  <c r="AT480" i="1"/>
  <c r="S480" i="1" s="1"/>
  <c r="AT479" i="1"/>
  <c r="AT478" i="1"/>
  <c r="S478" i="1" s="1"/>
  <c r="AT476" i="1"/>
  <c r="S476" i="1" s="1"/>
  <c r="AT475" i="1"/>
  <c r="S475" i="1" s="1"/>
  <c r="AT470" i="1"/>
  <c r="AT469" i="1"/>
  <c r="AT468" i="1"/>
  <c r="S468" i="1" s="1"/>
  <c r="AT466" i="1"/>
  <c r="AT458" i="1"/>
  <c r="S458" i="1" s="1"/>
  <c r="AT455" i="1"/>
  <c r="S455" i="1" s="1"/>
  <c r="AT450" i="1"/>
  <c r="S450" i="1" s="1"/>
  <c r="AT444" i="1"/>
  <c r="AT440" i="1"/>
  <c r="AT437" i="1"/>
  <c r="AT434" i="1"/>
  <c r="AT432" i="1"/>
  <c r="AT431" i="1"/>
  <c r="S431" i="1" s="1"/>
  <c r="AT429" i="1"/>
  <c r="S429" i="1" s="1"/>
  <c r="AT428" i="1"/>
  <c r="S428" i="1" s="1"/>
  <c r="AT427" i="1"/>
  <c r="S427" i="1" s="1"/>
  <c r="AT425" i="1"/>
  <c r="AT417" i="1"/>
  <c r="AT415" i="1"/>
  <c r="S415" i="1" s="1"/>
  <c r="AT408" i="1"/>
  <c r="S408" i="1" s="1"/>
  <c r="AT407" i="1"/>
  <c r="S407" i="1" s="1"/>
  <c r="AT406" i="1"/>
  <c r="S406" i="1" s="1"/>
  <c r="S405" i="1"/>
  <c r="S403" i="1"/>
  <c r="AT402" i="1"/>
  <c r="AT401" i="1"/>
  <c r="S401" i="1" s="1"/>
  <c r="AT400" i="1"/>
  <c r="S400" i="1" s="1"/>
  <c r="AT399" i="1"/>
  <c r="AT398" i="1"/>
  <c r="S398" i="1" s="1"/>
  <c r="S397" i="1"/>
  <c r="S396" i="1"/>
  <c r="S395" i="1"/>
  <c r="AT390" i="1"/>
  <c r="S390" i="1" s="1"/>
  <c r="AT389" i="1"/>
  <c r="S389" i="1" s="1"/>
  <c r="AT386" i="1"/>
  <c r="S386" i="1" s="1"/>
  <c r="AT385" i="1"/>
  <c r="S385" i="1" s="1"/>
  <c r="AT383" i="1"/>
  <c r="AT373" i="1"/>
  <c r="S373" i="1" s="1"/>
  <c r="AT371" i="1"/>
  <c r="AT367" i="1"/>
  <c r="AT366" i="1"/>
  <c r="AT365" i="1"/>
  <c r="S365" i="1" s="1"/>
  <c r="AT363" i="1"/>
  <c r="S363" i="1" s="1"/>
  <c r="AT362" i="1"/>
  <c r="AT361" i="1"/>
  <c r="S361" i="1" s="1"/>
  <c r="AT360" i="1"/>
  <c r="S360" i="1" s="1"/>
  <c r="AT359" i="1"/>
  <c r="AT358" i="1"/>
  <c r="AT357" i="1"/>
  <c r="S357" i="1" s="1"/>
  <c r="AT356" i="1"/>
  <c r="S356" i="1" s="1"/>
  <c r="AT355" i="1"/>
  <c r="AT354" i="1"/>
  <c r="AT353" i="1"/>
  <c r="AT352" i="1"/>
  <c r="AT351" i="1"/>
  <c r="AT350" i="1"/>
  <c r="AT349" i="1"/>
  <c r="AT347" i="1"/>
  <c r="AT342" i="1"/>
  <c r="AT341" i="1"/>
  <c r="AT339" i="1"/>
  <c r="AT338" i="1"/>
  <c r="S338" i="1" s="1"/>
  <c r="AT337" i="1"/>
  <c r="S337" i="1" s="1"/>
  <c r="AT336" i="1"/>
  <c r="AT335" i="1"/>
  <c r="S335" i="1" s="1"/>
  <c r="AT334" i="1"/>
  <c r="AT333" i="1"/>
  <c r="AT332" i="1"/>
  <c r="AT331" i="1"/>
  <c r="AT330" i="1"/>
  <c r="AT329" i="1"/>
  <c r="AT328" i="1"/>
  <c r="S326" i="1"/>
  <c r="S323" i="1"/>
  <c r="AT321" i="1"/>
  <c r="S321" i="1" s="1"/>
  <c r="AT320" i="1"/>
  <c r="S320" i="1" s="1"/>
  <c r="AT319" i="1"/>
  <c r="S319" i="1" s="1"/>
  <c r="AT318" i="1"/>
  <c r="S318" i="1" s="1"/>
  <c r="AT317" i="1"/>
  <c r="S317" i="1" s="1"/>
  <c r="AT316" i="1"/>
  <c r="S316" i="1" s="1"/>
  <c r="AT315" i="1"/>
  <c r="S315" i="1" s="1"/>
  <c r="AT313" i="1"/>
  <c r="S313" i="1" s="1"/>
  <c r="AT312" i="1"/>
  <c r="AT310" i="1"/>
  <c r="AT309" i="1"/>
  <c r="S309" i="1" s="1"/>
  <c r="AT308" i="1"/>
  <c r="S308" i="1" s="1"/>
  <c r="AT307" i="1"/>
  <c r="AT305" i="1"/>
  <c r="S305" i="1" s="1"/>
  <c r="AT302" i="1"/>
  <c r="AT301" i="1"/>
  <c r="AT300" i="1"/>
  <c r="AT299" i="1"/>
  <c r="S299" i="1" s="1"/>
  <c r="AT298" i="1"/>
  <c r="S298" i="1" s="1"/>
  <c r="AT297" i="1"/>
  <c r="S297" i="1" s="1"/>
  <c r="AT296" i="1"/>
  <c r="AT293" i="1"/>
  <c r="AT292" i="1"/>
  <c r="S292" i="1" s="1"/>
  <c r="AT291" i="1"/>
  <c r="S291" i="1" s="1"/>
  <c r="AT290" i="1"/>
  <c r="S290" i="1" s="1"/>
  <c r="AT289" i="1"/>
  <c r="S289" i="1" s="1"/>
  <c r="AT288" i="1"/>
  <c r="AT287" i="1"/>
  <c r="AT286" i="1"/>
  <c r="AT285" i="1"/>
  <c r="AT283" i="1"/>
  <c r="S283" i="1" s="1"/>
  <c r="AT278" i="1"/>
  <c r="S278" i="1" s="1"/>
  <c r="AT277" i="1"/>
  <c r="S276" i="1"/>
  <c r="AT275" i="1"/>
  <c r="AT274" i="1"/>
  <c r="S274" i="1" s="1"/>
  <c r="AT272" i="1"/>
  <c r="S272" i="1" s="1"/>
  <c r="AT268" i="1"/>
  <c r="AT266" i="1"/>
  <c r="AT264" i="1"/>
  <c r="AT262" i="1"/>
  <c r="AT261" i="1"/>
  <c r="AT256" i="1"/>
  <c r="S256" i="1" s="1"/>
  <c r="AT255" i="1"/>
  <c r="S255" i="1" s="1"/>
  <c r="AT254" i="1"/>
  <c r="S254" i="1" s="1"/>
  <c r="AT251" i="1"/>
  <c r="AT250" i="1"/>
  <c r="S250" i="1" s="1"/>
  <c r="AT249" i="1"/>
  <c r="S249" i="1" s="1"/>
  <c r="AT246" i="1"/>
  <c r="S246" i="1" s="1"/>
  <c r="AT245" i="1"/>
  <c r="AT244" i="1"/>
  <c r="AT243" i="1"/>
  <c r="AT242" i="1"/>
  <c r="AT235" i="1"/>
  <c r="S235" i="1" s="1"/>
  <c r="AT232" i="1"/>
  <c r="AT231" i="1"/>
  <c r="AT230" i="1"/>
  <c r="AT229" i="1"/>
  <c r="AT228" i="1"/>
  <c r="S228" i="1" s="1"/>
  <c r="AT218" i="1"/>
  <c r="AT215" i="1"/>
  <c r="AT212" i="1"/>
  <c r="AT211" i="1"/>
  <c r="S211" i="1" s="1"/>
  <c r="AT210" i="1"/>
  <c r="S210" i="1" s="1"/>
  <c r="AT209" i="1"/>
  <c r="S209" i="1" s="1"/>
  <c r="AT208" i="1"/>
  <c r="S208" i="1" s="1"/>
  <c r="AT207" i="1"/>
  <c r="S207" i="1" s="1"/>
  <c r="AT206" i="1"/>
  <c r="S206" i="1" s="1"/>
  <c r="AT205" i="1"/>
  <c r="S205" i="1" s="1"/>
  <c r="AT201" i="1"/>
  <c r="AT199" i="1"/>
  <c r="AT198" i="1"/>
  <c r="S198" i="1" s="1"/>
  <c r="AT197" i="1"/>
  <c r="S193" i="1"/>
  <c r="AT192" i="1"/>
  <c r="AT189" i="1"/>
  <c r="AT187" i="1"/>
  <c r="AT186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S169" i="1" s="1"/>
  <c r="AT167" i="1"/>
  <c r="AT166" i="1"/>
  <c r="S166" i="1" s="1"/>
  <c r="AT165" i="1"/>
  <c r="S165" i="1" s="1"/>
  <c r="AT164" i="1"/>
  <c r="AT163" i="1"/>
  <c r="AT162" i="1"/>
  <c r="AT161" i="1"/>
  <c r="AT160" i="1"/>
  <c r="AT159" i="1"/>
  <c r="AT157" i="1"/>
  <c r="S157" i="1" s="1"/>
  <c r="AT152" i="1"/>
  <c r="AT151" i="1"/>
  <c r="AT148" i="1"/>
  <c r="AT142" i="1"/>
  <c r="AT141" i="1"/>
  <c r="AT140" i="1"/>
  <c r="AT138" i="1"/>
  <c r="AT137" i="1"/>
  <c r="AT136" i="1"/>
  <c r="S135" i="1"/>
  <c r="AT133" i="1"/>
  <c r="AT132" i="1"/>
  <c r="AT131" i="1"/>
  <c r="AT129" i="1"/>
  <c r="S127" i="1"/>
  <c r="AT126" i="1"/>
  <c r="AT124" i="1"/>
  <c r="AT123" i="1"/>
  <c r="S121" i="1"/>
  <c r="AT120" i="1"/>
  <c r="AT117" i="1"/>
  <c r="AT116" i="1"/>
  <c r="AT115" i="1"/>
  <c r="AT114" i="1"/>
  <c r="AT112" i="1"/>
  <c r="S112" i="1" s="1"/>
  <c r="AT111" i="1"/>
  <c r="AT110" i="1"/>
  <c r="AT109" i="1"/>
  <c r="AT108" i="1"/>
  <c r="AT107" i="1"/>
  <c r="AT106" i="1"/>
  <c r="AT105" i="1"/>
  <c r="AT103" i="1"/>
  <c r="AT102" i="1"/>
  <c r="S102" i="1" s="1"/>
  <c r="AT101" i="1"/>
  <c r="S101" i="1" s="1"/>
  <c r="AT100" i="1"/>
  <c r="S99" i="1"/>
  <c r="AT97" i="1"/>
  <c r="AT96" i="1"/>
  <c r="AT95" i="1"/>
  <c r="AT94" i="1"/>
  <c r="S92" i="1"/>
  <c r="AT89" i="1"/>
  <c r="AT87" i="1"/>
  <c r="AT86" i="1"/>
  <c r="AT85" i="1"/>
  <c r="AT84" i="1"/>
  <c r="S84" i="1" s="1"/>
  <c r="S83" i="1"/>
  <c r="AT81" i="1"/>
  <c r="S81" i="1" s="1"/>
  <c r="AT79" i="1"/>
  <c r="AT78" i="1"/>
  <c r="AT77" i="1"/>
  <c r="AT76" i="1"/>
  <c r="S75" i="1"/>
  <c r="AT73" i="1"/>
  <c r="S73" i="1" s="1"/>
  <c r="AT72" i="1"/>
  <c r="AT67" i="1"/>
  <c r="AT66" i="1"/>
  <c r="AT63" i="1"/>
  <c r="AT62" i="1"/>
  <c r="S62" i="1" s="1"/>
  <c r="S61" i="1"/>
  <c r="AT59" i="1"/>
  <c r="AT58" i="1"/>
  <c r="AT57" i="1"/>
  <c r="AT56" i="1"/>
  <c r="AT55" i="1"/>
  <c r="AT54" i="1"/>
  <c r="AT51" i="1"/>
  <c r="AT50" i="1"/>
  <c r="S50" i="1" s="1"/>
  <c r="AT49" i="1"/>
  <c r="AT48" i="1"/>
  <c r="AT47" i="1"/>
  <c r="AT46" i="1"/>
  <c r="AT45" i="1"/>
  <c r="AT44" i="1"/>
  <c r="AT43" i="1"/>
  <c r="AT32" i="1"/>
  <c r="S32" i="1" s="1"/>
  <c r="N32" i="1" s="1"/>
  <c r="AT31" i="1"/>
  <c r="AT30" i="1"/>
  <c r="AT29" i="1"/>
  <c r="AT24" i="1"/>
  <c r="AT23" i="1"/>
  <c r="AT22" i="1"/>
  <c r="AT21" i="1"/>
  <c r="S21" i="1" s="1"/>
  <c r="AT20" i="1"/>
  <c r="AT19" i="1"/>
  <c r="AT18" i="1"/>
  <c r="AT17" i="1"/>
  <c r="S17" i="1" s="1"/>
  <c r="AT16" i="1"/>
  <c r="S16" i="1" s="1"/>
  <c r="AT15" i="1"/>
  <c r="S15" i="1" s="1"/>
  <c r="R687" i="1"/>
  <c r="R686" i="1"/>
  <c r="R683" i="1"/>
  <c r="R682" i="1"/>
  <c r="R681" i="1"/>
  <c r="R679" i="1"/>
  <c r="R678" i="1"/>
  <c r="R677" i="1"/>
  <c r="R676" i="1"/>
  <c r="R674" i="1"/>
  <c r="R668" i="1"/>
  <c r="R667" i="1"/>
  <c r="R666" i="1"/>
  <c r="R665" i="1"/>
  <c r="R664" i="1"/>
  <c r="R663" i="1"/>
  <c r="R662" i="1"/>
  <c r="R661" i="1"/>
  <c r="R660" i="1"/>
  <c r="N660" i="1" s="1"/>
  <c r="R658" i="1"/>
  <c r="R628" i="1"/>
  <c r="N628" i="1" s="1"/>
  <c r="R627" i="1"/>
  <c r="N627" i="1" s="1"/>
  <c r="R626" i="1"/>
  <c r="R625" i="1"/>
  <c r="N625" i="1" s="1"/>
  <c r="R624" i="1"/>
  <c r="R623" i="1"/>
  <c r="R622" i="1"/>
  <c r="N622" i="1" s="1"/>
  <c r="R621" i="1"/>
  <c r="R618" i="1"/>
  <c r="R616" i="1"/>
  <c r="N616" i="1" s="1"/>
  <c r="R615" i="1"/>
  <c r="R614" i="1"/>
  <c r="N614" i="1" s="1"/>
  <c r="R611" i="1"/>
  <c r="R610" i="1"/>
  <c r="R609" i="1"/>
  <c r="N609" i="1" s="1"/>
  <c r="R608" i="1"/>
  <c r="R607" i="1"/>
  <c r="R606" i="1"/>
  <c r="R605" i="1"/>
  <c r="R604" i="1"/>
  <c r="R603" i="1"/>
  <c r="R602" i="1"/>
  <c r="R601" i="1"/>
  <c r="R599" i="1"/>
  <c r="R598" i="1"/>
  <c r="R597" i="1"/>
  <c r="R596" i="1"/>
  <c r="R595" i="1"/>
  <c r="R593" i="1"/>
  <c r="R592" i="1"/>
  <c r="R589" i="1"/>
  <c r="R587" i="1"/>
  <c r="R585" i="1"/>
  <c r="R583" i="1"/>
  <c r="R580" i="1"/>
  <c r="R578" i="1"/>
  <c r="R577" i="1"/>
  <c r="R575" i="1"/>
  <c r="R574" i="1"/>
  <c r="R572" i="1"/>
  <c r="R571" i="1"/>
  <c r="R566" i="1"/>
  <c r="R564" i="1"/>
  <c r="R562" i="1"/>
  <c r="R560" i="1"/>
  <c r="R559" i="1"/>
  <c r="R557" i="1"/>
  <c r="R556" i="1"/>
  <c r="R552" i="1"/>
  <c r="R551" i="1"/>
  <c r="R550" i="1"/>
  <c r="R549" i="1"/>
  <c r="R548" i="1"/>
  <c r="N548" i="1" s="1"/>
  <c r="R540" i="1"/>
  <c r="R539" i="1"/>
  <c r="R538" i="1"/>
  <c r="R535" i="1"/>
  <c r="R532" i="1"/>
  <c r="N532" i="1" s="1"/>
  <c r="R528" i="1"/>
  <c r="R527" i="1"/>
  <c r="N527" i="1" s="1"/>
  <c r="R526" i="1"/>
  <c r="R524" i="1"/>
  <c r="R523" i="1"/>
  <c r="N523" i="1" s="1"/>
  <c r="R522" i="1"/>
  <c r="R521" i="1"/>
  <c r="R520" i="1"/>
  <c r="N520" i="1" s="1"/>
  <c r="R519" i="1"/>
  <c r="R518" i="1"/>
  <c r="R517" i="1"/>
  <c r="R515" i="1"/>
  <c r="R512" i="1"/>
  <c r="R511" i="1"/>
  <c r="R510" i="1"/>
  <c r="R508" i="1"/>
  <c r="R506" i="1"/>
  <c r="R502" i="1"/>
  <c r="R501" i="1"/>
  <c r="R500" i="1"/>
  <c r="R499" i="1"/>
  <c r="R498" i="1"/>
  <c r="R497" i="1"/>
  <c r="R490" i="1"/>
  <c r="R488" i="1"/>
  <c r="R486" i="1"/>
  <c r="R484" i="1"/>
  <c r="R483" i="1"/>
  <c r="R482" i="1"/>
  <c r="R480" i="1"/>
  <c r="R479" i="1"/>
  <c r="R478" i="1"/>
  <c r="R476" i="1"/>
  <c r="R475" i="1"/>
  <c r="R471" i="1"/>
  <c r="N471" i="1" s="1"/>
  <c r="R470" i="1"/>
  <c r="R469" i="1"/>
  <c r="R468" i="1"/>
  <c r="R467" i="1"/>
  <c r="R466" i="1"/>
  <c r="R465" i="1"/>
  <c r="R458" i="1"/>
  <c r="R455" i="1"/>
  <c r="R450" i="1"/>
  <c r="R444" i="1"/>
  <c r="R441" i="1"/>
  <c r="N441" i="1" s="1"/>
  <c r="R440" i="1"/>
  <c r="R437" i="1"/>
  <c r="R431" i="1"/>
  <c r="R429" i="1"/>
  <c r="R428" i="1"/>
  <c r="R427" i="1"/>
  <c r="R425" i="1"/>
  <c r="R417" i="1"/>
  <c r="R415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0" i="1"/>
  <c r="R389" i="1"/>
  <c r="R386" i="1"/>
  <c r="R385" i="1"/>
  <c r="R383" i="1"/>
  <c r="R373" i="1"/>
  <c r="R371" i="1"/>
  <c r="R367" i="1"/>
  <c r="R366" i="1"/>
  <c r="R365" i="1"/>
  <c r="R363" i="1"/>
  <c r="R362" i="1"/>
  <c r="AR647" i="1" s="1"/>
  <c r="R361" i="1"/>
  <c r="R360" i="1"/>
  <c r="R359" i="1"/>
  <c r="AR644" i="1" s="1"/>
  <c r="R358" i="1"/>
  <c r="AR643" i="1" s="1"/>
  <c r="R357" i="1"/>
  <c r="R356" i="1"/>
  <c r="R355" i="1"/>
  <c r="AR641" i="1" s="1"/>
  <c r="R354" i="1"/>
  <c r="AR640" i="1" s="1"/>
  <c r="R353" i="1"/>
  <c r="R352" i="1"/>
  <c r="AR639" i="1" s="1"/>
  <c r="R351" i="1"/>
  <c r="AR637" i="1" s="1"/>
  <c r="R350" i="1"/>
  <c r="AR636" i="1" s="1"/>
  <c r="R349" i="1"/>
  <c r="AR635" i="1" s="1"/>
  <c r="R347" i="1"/>
  <c r="AR634" i="1" s="1"/>
  <c r="R342" i="1"/>
  <c r="R341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N323" i="1" s="1"/>
  <c r="R322" i="1"/>
  <c r="R321" i="1"/>
  <c r="R320" i="1"/>
  <c r="R319" i="1"/>
  <c r="R318" i="1"/>
  <c r="R317" i="1"/>
  <c r="R316" i="1"/>
  <c r="R315" i="1"/>
  <c r="R313" i="1"/>
  <c r="R311" i="1"/>
  <c r="R309" i="1"/>
  <c r="R308" i="1"/>
  <c r="R307" i="1"/>
  <c r="AR576" i="1" s="1"/>
  <c r="R305" i="1"/>
  <c r="R302" i="1"/>
  <c r="R300" i="1"/>
  <c r="R299" i="1"/>
  <c r="R298" i="1"/>
  <c r="N298" i="1" s="1"/>
  <c r="R297" i="1"/>
  <c r="R292" i="1"/>
  <c r="R291" i="1"/>
  <c r="R290" i="1"/>
  <c r="R289" i="1"/>
  <c r="R286" i="1"/>
  <c r="R285" i="1"/>
  <c r="R283" i="1"/>
  <c r="R278" i="1"/>
  <c r="R277" i="1"/>
  <c r="R276" i="1"/>
  <c r="R275" i="1"/>
  <c r="R274" i="1"/>
  <c r="R273" i="1"/>
  <c r="R272" i="1"/>
  <c r="R271" i="1"/>
  <c r="AR541" i="1" s="1"/>
  <c r="R268" i="1"/>
  <c r="R266" i="1"/>
  <c r="R263" i="1"/>
  <c r="N263" i="1" s="1"/>
  <c r="R261" i="1"/>
  <c r="R260" i="1"/>
  <c r="R259" i="1"/>
  <c r="AR514" i="1" s="1"/>
  <c r="R256" i="1"/>
  <c r="R255" i="1"/>
  <c r="R254" i="1"/>
  <c r="R250" i="1"/>
  <c r="R249" i="1"/>
  <c r="R248" i="1"/>
  <c r="R246" i="1"/>
  <c r="R245" i="1"/>
  <c r="R244" i="1"/>
  <c r="R243" i="1"/>
  <c r="R242" i="1"/>
  <c r="AR472" i="1" s="1"/>
  <c r="R235" i="1"/>
  <c r="R232" i="1"/>
  <c r="R231" i="1"/>
  <c r="R230" i="1"/>
  <c r="R229" i="1"/>
  <c r="R228" i="1"/>
  <c r="R226" i="1"/>
  <c r="R225" i="1"/>
  <c r="R218" i="1"/>
  <c r="R215" i="1"/>
  <c r="R214" i="1"/>
  <c r="R212" i="1"/>
  <c r="R211" i="1"/>
  <c r="R210" i="1"/>
  <c r="R209" i="1"/>
  <c r="R208" i="1"/>
  <c r="R207" i="1"/>
  <c r="R206" i="1"/>
  <c r="R205" i="1"/>
  <c r="R201" i="1"/>
  <c r="R199" i="1"/>
  <c r="R198" i="1"/>
  <c r="R197" i="1"/>
  <c r="R196" i="1"/>
  <c r="R195" i="1"/>
  <c r="R194" i="1"/>
  <c r="R193" i="1"/>
  <c r="R192" i="1"/>
  <c r="R190" i="1"/>
  <c r="R189" i="1"/>
  <c r="R188" i="1"/>
  <c r="R181" i="1"/>
  <c r="R180" i="1"/>
  <c r="R179" i="1"/>
  <c r="R178" i="1"/>
  <c r="R177" i="1"/>
  <c r="R176" i="1"/>
  <c r="R175" i="1"/>
  <c r="R174" i="1"/>
  <c r="R173" i="1"/>
  <c r="R172" i="1"/>
  <c r="N172" i="1" s="1"/>
  <c r="R171" i="1"/>
  <c r="N171" i="1" s="1"/>
  <c r="R169" i="1"/>
  <c r="R168" i="1"/>
  <c r="R167" i="1"/>
  <c r="R166" i="1"/>
  <c r="R165" i="1"/>
  <c r="R164" i="1"/>
  <c r="R162" i="1"/>
  <c r="R161" i="1"/>
  <c r="R160" i="1"/>
  <c r="R159" i="1"/>
  <c r="R157" i="1"/>
  <c r="R143" i="1"/>
  <c r="R142" i="1"/>
  <c r="R141" i="1"/>
  <c r="R140" i="1"/>
  <c r="R139" i="1"/>
  <c r="R136" i="1"/>
  <c r="R135" i="1"/>
  <c r="R134" i="1"/>
  <c r="R133" i="1"/>
  <c r="R127" i="1"/>
  <c r="R121" i="1"/>
  <c r="R115" i="1"/>
  <c r="R114" i="1"/>
  <c r="R112" i="1"/>
  <c r="R110" i="1"/>
  <c r="R109" i="1"/>
  <c r="R108" i="1"/>
  <c r="R107" i="1"/>
  <c r="R106" i="1"/>
  <c r="R105" i="1"/>
  <c r="R102" i="1"/>
  <c r="R101" i="1"/>
  <c r="R99" i="1"/>
  <c r="R98" i="1"/>
  <c r="R97" i="1"/>
  <c r="R96" i="1"/>
  <c r="R95" i="1"/>
  <c r="R94" i="1"/>
  <c r="R93" i="1"/>
  <c r="R92" i="1"/>
  <c r="R91" i="1"/>
  <c r="R90" i="1"/>
  <c r="R88" i="1"/>
  <c r="R85" i="1"/>
  <c r="R84" i="1"/>
  <c r="R83" i="1"/>
  <c r="R81" i="1"/>
  <c r="R80" i="1"/>
  <c r="R79" i="1"/>
  <c r="R78" i="1"/>
  <c r="R77" i="1"/>
  <c r="R76" i="1"/>
  <c r="R75" i="1"/>
  <c r="R73" i="1"/>
  <c r="R67" i="1"/>
  <c r="R66" i="1"/>
  <c r="R63" i="1"/>
  <c r="R62" i="1"/>
  <c r="R61" i="1"/>
  <c r="R60" i="1"/>
  <c r="R59" i="1"/>
  <c r="R58" i="1"/>
  <c r="R55" i="1"/>
  <c r="R54" i="1"/>
  <c r="R50" i="1"/>
  <c r="R49" i="1"/>
  <c r="R48" i="1"/>
  <c r="R47" i="1"/>
  <c r="R46" i="1"/>
  <c r="R45" i="1"/>
  <c r="R44" i="1"/>
  <c r="R43" i="1"/>
  <c r="R41" i="1"/>
  <c r="AR446" i="1"/>
  <c r="R30" i="1"/>
  <c r="R29" i="1"/>
  <c r="R24" i="1"/>
  <c r="R23" i="1"/>
  <c r="R21" i="1"/>
  <c r="R20" i="1"/>
  <c r="R19" i="1"/>
  <c r="R18" i="1"/>
  <c r="R17" i="1"/>
  <c r="R16" i="1"/>
  <c r="R15" i="1"/>
  <c r="N210" i="1" l="1"/>
  <c r="N249" i="1"/>
  <c r="N291" i="1"/>
  <c r="N313" i="1"/>
  <c r="N356" i="1"/>
  <c r="N401" i="1"/>
  <c r="N577" i="1"/>
  <c r="P102" i="1"/>
  <c r="N272" i="1"/>
  <c r="N405" i="1"/>
  <c r="N228" i="1"/>
  <c r="N256" i="1"/>
  <c r="N326" i="1"/>
  <c r="N510" i="1"/>
  <c r="N207" i="1"/>
  <c r="N319" i="1"/>
  <c r="N458" i="1"/>
  <c r="N587" i="1"/>
  <c r="N309" i="1"/>
  <c r="N407" i="1"/>
  <c r="N431" i="1"/>
  <c r="N519" i="1"/>
  <c r="N550" i="1"/>
  <c r="N15" i="1"/>
  <c r="N254" i="1"/>
  <c r="N165" i="1"/>
  <c r="N205" i="1"/>
  <c r="N317" i="1"/>
  <c r="N337" i="1"/>
  <c r="N396" i="1"/>
  <c r="N450" i="1"/>
  <c r="N483" i="1"/>
  <c r="N583" i="1"/>
  <c r="N686" i="1"/>
  <c r="N357" i="1"/>
  <c r="N17" i="1"/>
  <c r="N283" i="1"/>
  <c r="N299" i="1"/>
  <c r="N250" i="1"/>
  <c r="N335" i="1"/>
  <c r="N157" i="1"/>
  <c r="N289" i="1"/>
  <c r="N385" i="1"/>
  <c r="N211" i="1"/>
  <c r="N408" i="1"/>
  <c r="N344" i="1"/>
  <c r="N276" i="1"/>
  <c r="N415" i="1"/>
  <c r="N551" i="1"/>
  <c r="N606" i="1"/>
  <c r="N368" i="1"/>
  <c r="N618" i="1"/>
  <c r="N208" i="1"/>
  <c r="N320" i="1"/>
  <c r="N480" i="1"/>
  <c r="N574" i="1"/>
  <c r="N589" i="1"/>
  <c r="N429" i="1"/>
  <c r="N593" i="1"/>
  <c r="N485" i="1"/>
  <c r="N476" i="1"/>
  <c r="N642" i="1"/>
  <c r="N410" i="1"/>
  <c r="N571" i="1"/>
  <c r="P632" i="1"/>
  <c r="N416" i="1"/>
  <c r="N682" i="1"/>
  <c r="N274" i="1"/>
  <c r="N455" i="1"/>
  <c r="N560" i="1"/>
  <c r="N687" i="1"/>
  <c r="N518" i="1"/>
  <c r="N206" i="1"/>
  <c r="N318" i="1"/>
  <c r="N615" i="1"/>
  <c r="N626" i="1"/>
  <c r="N308" i="1"/>
  <c r="N490" i="1"/>
  <c r="N508" i="1"/>
  <c r="N297" i="1"/>
  <c r="N255" i="1"/>
  <c r="N572" i="1"/>
  <c r="N338" i="1"/>
  <c r="N397" i="1"/>
  <c r="N601" i="1"/>
  <c r="N166" i="1"/>
  <c r="N526" i="1"/>
  <c r="N611" i="1"/>
  <c r="N624" i="1"/>
  <c r="N475" i="1"/>
  <c r="N486" i="1"/>
  <c r="N506" i="1"/>
  <c r="N395" i="1"/>
  <c r="N552" i="1"/>
  <c r="N209" i="1"/>
  <c r="N321" i="1"/>
  <c r="N468" i="1"/>
  <c r="N522" i="1"/>
  <c r="N621" i="1"/>
  <c r="N575" i="1"/>
  <c r="N290" i="1"/>
  <c r="N240" i="1"/>
  <c r="N379" i="1"/>
  <c r="N346" i="1"/>
  <c r="N449" i="1"/>
  <c r="AR280" i="1"/>
  <c r="R280" i="1" s="1"/>
  <c r="AR645" i="1"/>
  <c r="N360" i="1"/>
  <c r="AR650" i="1"/>
  <c r="N373" i="1"/>
  <c r="AR418" i="1"/>
  <c r="R418" i="1" s="1"/>
  <c r="AR281" i="1"/>
  <c r="R281" i="1" s="1"/>
  <c r="AR591" i="1"/>
  <c r="AR586" i="1"/>
  <c r="R586" i="1" s="1"/>
  <c r="N315" i="1"/>
  <c r="AR646" i="1"/>
  <c r="N361" i="1"/>
  <c r="N524" i="1"/>
  <c r="N610" i="1"/>
  <c r="N623" i="1"/>
  <c r="AR669" i="1"/>
  <c r="N409" i="1"/>
  <c r="AR673" i="1"/>
  <c r="N413" i="1"/>
  <c r="AR671" i="1"/>
  <c r="N412" i="1"/>
  <c r="AR430" i="1"/>
  <c r="R430" i="1" s="1"/>
  <c r="AR252" i="1"/>
  <c r="R252" i="1" s="1"/>
  <c r="AR282" i="1"/>
  <c r="R282" i="1" s="1"/>
  <c r="AR567" i="1"/>
  <c r="AR419" i="1"/>
  <c r="R419" i="1" s="1"/>
  <c r="N316" i="1"/>
  <c r="N370" i="1"/>
  <c r="N391" i="1"/>
  <c r="AR224" i="1"/>
  <c r="R224" i="1" s="1"/>
  <c r="AR433" i="1"/>
  <c r="R433" i="1" s="1"/>
  <c r="AR303" i="1"/>
  <c r="R303" i="1" s="1"/>
  <c r="AR617" i="1"/>
  <c r="N305" i="1"/>
  <c r="AR648" i="1"/>
  <c r="N363" i="1"/>
  <c r="N502" i="1"/>
  <c r="N578" i="1"/>
  <c r="N595" i="1"/>
  <c r="AR629" i="1"/>
  <c r="R629" i="1" s="1"/>
  <c r="AR672" i="1"/>
  <c r="N414" i="1"/>
  <c r="AR202" i="1"/>
  <c r="R202" i="1" s="1"/>
  <c r="AR284" i="1"/>
  <c r="R284" i="1" s="1"/>
  <c r="AR619" i="1"/>
  <c r="AR649" i="1"/>
  <c r="N365" i="1"/>
  <c r="AR279" i="1"/>
  <c r="R279" i="1" s="1"/>
  <c r="AR203" i="1"/>
  <c r="AR442" i="1"/>
  <c r="R442" i="1" s="1"/>
  <c r="N73" i="1"/>
  <c r="AR531" i="1"/>
  <c r="R531" i="1" s="1"/>
  <c r="AR620" i="1"/>
  <c r="N235" i="1"/>
  <c r="AR376" i="1"/>
  <c r="R376" i="1" s="1"/>
  <c r="N652" i="1"/>
  <c r="AR670" i="1"/>
  <c r="N411" i="1"/>
  <c r="AR509" i="1"/>
  <c r="R509" i="1" s="1"/>
  <c r="AR253" i="1"/>
  <c r="R253" i="1" s="1"/>
  <c r="N31" i="1"/>
  <c r="AR534" i="1"/>
  <c r="R534" i="1" s="1"/>
  <c r="AR294" i="1"/>
  <c r="R294" i="1" s="1"/>
  <c r="AR555" i="1"/>
  <c r="N278" i="1"/>
  <c r="AR221" i="1"/>
  <c r="R221" i="1" s="1"/>
  <c r="N378" i="1"/>
  <c r="AR388" i="1"/>
  <c r="AR392" i="1"/>
  <c r="AR393" i="1"/>
  <c r="AR387" i="1"/>
  <c r="AR659" i="1"/>
  <c r="AT202" i="1"/>
  <c r="S202" i="1" s="1"/>
  <c r="AT669" i="1"/>
  <c r="S669" i="1" s="1"/>
  <c r="N669" i="1" s="1"/>
  <c r="AT673" i="1"/>
  <c r="S673" i="1" s="1"/>
  <c r="N673" i="1" s="1"/>
  <c r="AT646" i="1"/>
  <c r="S646" i="1" s="1"/>
  <c r="N646" i="1" s="1"/>
  <c r="AT534" i="1"/>
  <c r="S534" i="1" s="1"/>
  <c r="AT648" i="1"/>
  <c r="S648" i="1" s="1"/>
  <c r="N648" i="1" s="1"/>
  <c r="AT555" i="1"/>
  <c r="S555" i="1" s="1"/>
  <c r="N555" i="1" s="1"/>
  <c r="AT649" i="1"/>
  <c r="S649" i="1" s="1"/>
  <c r="N649" i="1" s="1"/>
  <c r="AT672" i="1"/>
  <c r="S672" i="1" s="1"/>
  <c r="N672" i="1" s="1"/>
  <c r="AR394" i="1"/>
  <c r="AT591" i="1"/>
  <c r="S591" i="1" s="1"/>
  <c r="N591" i="1" s="1"/>
  <c r="AT586" i="1"/>
  <c r="S586" i="1" s="1"/>
  <c r="AT670" i="1"/>
  <c r="S670" i="1" s="1"/>
  <c r="N670" i="1" s="1"/>
  <c r="AT645" i="1"/>
  <c r="S645" i="1" s="1"/>
  <c r="N645" i="1" s="1"/>
  <c r="AT650" i="1"/>
  <c r="S650" i="1" s="1"/>
  <c r="N650" i="1" s="1"/>
  <c r="AT671" i="1"/>
  <c r="S671" i="1" s="1"/>
  <c r="N671" i="1" s="1"/>
  <c r="AR530" i="1"/>
  <c r="R530" i="1" s="1"/>
  <c r="AR581" i="1"/>
  <c r="R581" i="1" s="1"/>
  <c r="AR247" i="1"/>
  <c r="AR582" i="1"/>
  <c r="R582" i="1" s="1"/>
  <c r="AR204" i="1"/>
  <c r="AR588" i="1"/>
  <c r="R588" i="1" s="1"/>
  <c r="AR463" i="1"/>
  <c r="AR613" i="1"/>
  <c r="R613" i="1" s="1"/>
  <c r="AT492" i="1"/>
  <c r="AT203" i="1"/>
  <c r="S203" i="1" s="1"/>
  <c r="AT531" i="1"/>
  <c r="S531" i="1" s="1"/>
  <c r="AT284" i="1"/>
  <c r="S284" i="1" s="1"/>
  <c r="AT446" i="1"/>
  <c r="R641" i="1"/>
  <c r="R644" i="1"/>
  <c r="R634" i="1"/>
  <c r="R636" i="1"/>
  <c r="R639" i="1"/>
  <c r="R635" i="1"/>
  <c r="R637" i="1"/>
  <c r="R640" i="1"/>
  <c r="R643" i="1"/>
  <c r="R647" i="1"/>
  <c r="AR374" i="1"/>
  <c r="R374" i="1" s="1"/>
  <c r="R128" i="1"/>
  <c r="R125" i="1"/>
  <c r="R541" i="1"/>
  <c r="R514" i="1"/>
  <c r="R472" i="1"/>
  <c r="R461" i="1"/>
  <c r="R446" i="1"/>
  <c r="R436" i="1"/>
  <c r="AR238" i="1"/>
  <c r="R238" i="1" s="1"/>
  <c r="AR435" i="1" s="1"/>
  <c r="R435" i="1" s="1"/>
  <c r="R191" i="1"/>
  <c r="R656" i="1"/>
  <c r="R576" i="1"/>
  <c r="AR265" i="1"/>
  <c r="AR525" i="1" s="1"/>
  <c r="AR267" i="1"/>
  <c r="R267" i="1" s="1"/>
  <c r="AR529" i="1" s="1"/>
  <c r="AT265" i="1"/>
  <c r="S265" i="1" s="1"/>
  <c r="N265" i="1" s="1"/>
  <c r="R296" i="1"/>
  <c r="R481" i="1"/>
  <c r="F578" i="10"/>
  <c r="F579" i="10"/>
  <c r="Z578" i="1"/>
  <c r="AQ578" i="1" l="1"/>
  <c r="S492" i="1"/>
  <c r="N492" i="1" s="1"/>
  <c r="U579" i="1"/>
  <c r="N579" i="1" s="1"/>
  <c r="AQ579" i="1" s="1"/>
  <c r="N534" i="1"/>
  <c r="N531" i="1"/>
  <c r="N284" i="1"/>
  <c r="N586" i="1"/>
  <c r="N174" i="1"/>
  <c r="N252" i="1"/>
  <c r="AR651" i="1"/>
  <c r="AR590" i="1"/>
  <c r="R590" i="1" s="1"/>
  <c r="N590" i="1" s="1"/>
  <c r="AR594" i="1"/>
  <c r="R594" i="1" s="1"/>
  <c r="AT525" i="1"/>
  <c r="S525" i="1" s="1"/>
  <c r="N525" i="1" s="1"/>
  <c r="AE578" i="1"/>
  <c r="AU578" i="1"/>
  <c r="H694" i="10"/>
  <c r="I694" i="10"/>
  <c r="J694" i="10"/>
  <c r="K694" i="10"/>
  <c r="L694" i="10"/>
  <c r="M694" i="10"/>
  <c r="O694" i="10"/>
  <c r="P694" i="10"/>
  <c r="Q694" i="10"/>
  <c r="R694" i="10"/>
  <c r="G694" i="10"/>
  <c r="H693" i="10"/>
  <c r="I693" i="10"/>
  <c r="J693" i="10"/>
  <c r="K693" i="10"/>
  <c r="L693" i="10"/>
  <c r="M693" i="10"/>
  <c r="N693" i="10"/>
  <c r="O693" i="10"/>
  <c r="P693" i="10"/>
  <c r="Q693" i="10"/>
  <c r="R693" i="10"/>
  <c r="G693" i="10"/>
  <c r="H692" i="10"/>
  <c r="I692" i="10"/>
  <c r="J692" i="10"/>
  <c r="K692" i="10"/>
  <c r="L692" i="10"/>
  <c r="M692" i="10"/>
  <c r="N692" i="10"/>
  <c r="O692" i="10"/>
  <c r="P692" i="10"/>
  <c r="Q692" i="10"/>
  <c r="R692" i="10"/>
  <c r="G692" i="10"/>
  <c r="F687" i="10"/>
  <c r="AQ687" i="1" s="1"/>
  <c r="F686" i="10"/>
  <c r="AQ686" i="1" s="1"/>
  <c r="F685" i="10"/>
  <c r="F684" i="10"/>
  <c r="F683" i="10"/>
  <c r="F682" i="10"/>
  <c r="AQ682" i="1" s="1"/>
  <c r="F681" i="10"/>
  <c r="F680" i="10"/>
  <c r="F679" i="10"/>
  <c r="F678" i="10"/>
  <c r="F677" i="10"/>
  <c r="F676" i="10"/>
  <c r="F675" i="10"/>
  <c r="F674" i="10"/>
  <c r="F673" i="10"/>
  <c r="AQ673" i="1" s="1"/>
  <c r="F672" i="10"/>
  <c r="AQ672" i="1" s="1"/>
  <c r="F671" i="10"/>
  <c r="AQ671" i="1" s="1"/>
  <c r="F670" i="10"/>
  <c r="F669" i="10"/>
  <c r="AQ669" i="1" s="1"/>
  <c r="F668" i="10"/>
  <c r="F667" i="10"/>
  <c r="F666" i="10"/>
  <c r="F665" i="10"/>
  <c r="F664" i="10"/>
  <c r="F663" i="10"/>
  <c r="F662" i="10"/>
  <c r="F661" i="10"/>
  <c r="F660" i="10"/>
  <c r="AQ660" i="1" s="1"/>
  <c r="F659" i="10"/>
  <c r="F658" i="10"/>
  <c r="F657" i="10"/>
  <c r="F656" i="10"/>
  <c r="F655" i="10"/>
  <c r="F654" i="10"/>
  <c r="F653" i="10"/>
  <c r="F652" i="10"/>
  <c r="AQ652" i="1" s="1"/>
  <c r="F651" i="10"/>
  <c r="AQ651" i="1" s="1"/>
  <c r="F650" i="10"/>
  <c r="AQ650" i="1" s="1"/>
  <c r="F649" i="10"/>
  <c r="AQ649" i="1" s="1"/>
  <c r="F648" i="10"/>
  <c r="AQ648" i="1" s="1"/>
  <c r="F647" i="10"/>
  <c r="F646" i="10"/>
  <c r="AQ646" i="1" s="1"/>
  <c r="F645" i="10"/>
  <c r="AQ645" i="1" s="1"/>
  <c r="F644" i="10"/>
  <c r="F643" i="10"/>
  <c r="F642" i="10"/>
  <c r="AQ642" i="1" s="1"/>
  <c r="F641" i="10"/>
  <c r="F640" i="10"/>
  <c r="F639" i="10"/>
  <c r="F638" i="10"/>
  <c r="F637" i="10"/>
  <c r="F636" i="10"/>
  <c r="F635" i="10"/>
  <c r="F634" i="10"/>
  <c r="F633" i="10"/>
  <c r="F631" i="10"/>
  <c r="F630" i="10"/>
  <c r="F629" i="10"/>
  <c r="F628" i="10"/>
  <c r="AQ628" i="1" s="1"/>
  <c r="F627" i="10"/>
  <c r="AQ627" i="1" s="1"/>
  <c r="F626" i="10"/>
  <c r="AQ626" i="1" s="1"/>
  <c r="F625" i="10"/>
  <c r="AQ625" i="1" s="1"/>
  <c r="F624" i="10"/>
  <c r="AQ624" i="1" s="1"/>
  <c r="F623" i="10"/>
  <c r="AQ623" i="1" s="1"/>
  <c r="F622" i="10"/>
  <c r="AQ622" i="1" s="1"/>
  <c r="F621" i="10"/>
  <c r="AQ621" i="1" s="1"/>
  <c r="F620" i="10"/>
  <c r="F619" i="10"/>
  <c r="F618" i="10"/>
  <c r="AQ618" i="1" s="1"/>
  <c r="F617" i="10"/>
  <c r="F616" i="10"/>
  <c r="AQ616" i="1" s="1"/>
  <c r="F615" i="10"/>
  <c r="AQ615" i="1" s="1"/>
  <c r="F614" i="10"/>
  <c r="AQ614" i="1" s="1"/>
  <c r="F613" i="10"/>
  <c r="F612" i="10"/>
  <c r="F611" i="10"/>
  <c r="AQ611" i="1" s="1"/>
  <c r="F610" i="10"/>
  <c r="AQ610" i="1" s="1"/>
  <c r="F609" i="10"/>
  <c r="AQ609" i="1" s="1"/>
  <c r="F608" i="10"/>
  <c r="F607" i="10"/>
  <c r="F606" i="10"/>
  <c r="AQ606" i="1" s="1"/>
  <c r="F605" i="10"/>
  <c r="F604" i="10"/>
  <c r="F603" i="10"/>
  <c r="F602" i="10"/>
  <c r="F601" i="10"/>
  <c r="AQ601" i="1" s="1"/>
  <c r="F600" i="10"/>
  <c r="F599" i="10"/>
  <c r="F598" i="10"/>
  <c r="F597" i="10"/>
  <c r="F596" i="10"/>
  <c r="F595" i="10"/>
  <c r="AQ595" i="1" s="1"/>
  <c r="F594" i="10"/>
  <c r="F593" i="10"/>
  <c r="AQ593" i="1" s="1"/>
  <c r="F592" i="10"/>
  <c r="F591" i="10"/>
  <c r="AQ591" i="1" s="1"/>
  <c r="F590" i="10"/>
  <c r="AQ590" i="1" s="1"/>
  <c r="F589" i="10"/>
  <c r="F588" i="10"/>
  <c r="F587" i="10"/>
  <c r="AQ587" i="1" s="1"/>
  <c r="F586" i="10"/>
  <c r="F585" i="10"/>
  <c r="F584" i="10"/>
  <c r="F583" i="10"/>
  <c r="AQ583" i="1" s="1"/>
  <c r="F582" i="10"/>
  <c r="F581" i="10"/>
  <c r="F580" i="10"/>
  <c r="F577" i="10"/>
  <c r="AQ577" i="1" s="1"/>
  <c r="F576" i="10"/>
  <c r="F575" i="10"/>
  <c r="AQ575" i="1" s="1"/>
  <c r="F574" i="10"/>
  <c r="AQ574" i="1" s="1"/>
  <c r="F573" i="10"/>
  <c r="F572" i="10"/>
  <c r="AQ572" i="1" s="1"/>
  <c r="F571" i="10"/>
  <c r="AQ571" i="1" s="1"/>
  <c r="F570" i="10"/>
  <c r="F569" i="10"/>
  <c r="F568" i="10"/>
  <c r="F567" i="10"/>
  <c r="F566" i="10"/>
  <c r="F565" i="10"/>
  <c r="F564" i="10"/>
  <c r="F563" i="10"/>
  <c r="AQ563" i="1" s="1"/>
  <c r="F562" i="10"/>
  <c r="F561" i="10"/>
  <c r="F560" i="10"/>
  <c r="F559" i="10"/>
  <c r="F558" i="10"/>
  <c r="F557" i="10"/>
  <c r="F556" i="10"/>
  <c r="F555" i="10"/>
  <c r="AQ555" i="1" s="1"/>
  <c r="F554" i="10"/>
  <c r="F553" i="10"/>
  <c r="F552" i="10"/>
  <c r="F551" i="10"/>
  <c r="F550" i="10"/>
  <c r="AQ550" i="1" s="1"/>
  <c r="F549" i="10"/>
  <c r="F548" i="10"/>
  <c r="AQ548" i="1" s="1"/>
  <c r="F547" i="10"/>
  <c r="F546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532" i="10"/>
  <c r="F531" i="10"/>
  <c r="F530" i="10"/>
  <c r="F529" i="10"/>
  <c r="F528" i="10"/>
  <c r="F527" i="10"/>
  <c r="F526" i="10"/>
  <c r="F525" i="10"/>
  <c r="F524" i="10"/>
  <c r="F523" i="10"/>
  <c r="F522" i="10"/>
  <c r="AQ522" i="1" s="1"/>
  <c r="F521" i="10"/>
  <c r="F520" i="10"/>
  <c r="AQ520" i="1" s="1"/>
  <c r="F519" i="10"/>
  <c r="F518" i="10"/>
  <c r="AQ518" i="1" s="1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AQ506" i="1" s="1"/>
  <c r="F505" i="10"/>
  <c r="F504" i="10"/>
  <c r="F503" i="10"/>
  <c r="F502" i="10"/>
  <c r="F501" i="10"/>
  <c r="F500" i="10"/>
  <c r="F499" i="10"/>
  <c r="F498" i="10"/>
  <c r="F497" i="10"/>
  <c r="F496" i="10"/>
  <c r="F495" i="10"/>
  <c r="F494" i="10"/>
  <c r="F493" i="10"/>
  <c r="F490" i="10"/>
  <c r="F489" i="10"/>
  <c r="F488" i="10"/>
  <c r="F487" i="10"/>
  <c r="F486" i="10"/>
  <c r="F485" i="10"/>
  <c r="F484" i="10"/>
  <c r="F483" i="10"/>
  <c r="AQ483" i="1" s="1"/>
  <c r="F482" i="10"/>
  <c r="F481" i="10"/>
  <c r="F480" i="10"/>
  <c r="F479" i="10"/>
  <c r="F478" i="10"/>
  <c r="U478" i="1" s="1"/>
  <c r="N478" i="1" s="1"/>
  <c r="F477" i="10"/>
  <c r="F474" i="10"/>
  <c r="S474" i="1" s="1"/>
  <c r="N474" i="1" s="1"/>
  <c r="F473" i="10"/>
  <c r="F472" i="10"/>
  <c r="F470" i="10"/>
  <c r="F469" i="10"/>
  <c r="F468" i="10"/>
  <c r="F467" i="10"/>
  <c r="F466" i="10"/>
  <c r="F465" i="10"/>
  <c r="F464" i="10"/>
  <c r="F463" i="10"/>
  <c r="F462" i="10"/>
  <c r="F461" i="10"/>
  <c r="F460" i="10"/>
  <c r="S460" i="1" s="1"/>
  <c r="N460" i="1" s="1"/>
  <c r="F459" i="10"/>
  <c r="F458" i="10"/>
  <c r="F457" i="10"/>
  <c r="F455" i="10"/>
  <c r="F454" i="10"/>
  <c r="F453" i="10"/>
  <c r="R453" i="1" s="1"/>
  <c r="F450" i="10"/>
  <c r="F449" i="10"/>
  <c r="F448" i="10"/>
  <c r="F447" i="10"/>
  <c r="F446" i="10"/>
  <c r="F444" i="10"/>
  <c r="F443" i="10"/>
  <c r="F442" i="10"/>
  <c r="F441" i="10"/>
  <c r="AQ441" i="1" s="1"/>
  <c r="F440" i="10"/>
  <c r="F438" i="10"/>
  <c r="F437" i="10"/>
  <c r="F436" i="10"/>
  <c r="F435" i="10"/>
  <c r="F434" i="10"/>
  <c r="F433" i="10"/>
  <c r="F432" i="10"/>
  <c r="U432" i="1" s="1"/>
  <c r="N432" i="1" s="1"/>
  <c r="F431" i="10"/>
  <c r="F430" i="10"/>
  <c r="F429" i="10"/>
  <c r="F428" i="10"/>
  <c r="F427" i="10"/>
  <c r="F426" i="10"/>
  <c r="F425" i="10"/>
  <c r="F424" i="10"/>
  <c r="F423" i="10"/>
  <c r="F422" i="10"/>
  <c r="F421" i="10"/>
  <c r="F419" i="10"/>
  <c r="F418" i="10"/>
  <c r="F417" i="10"/>
  <c r="F416" i="10"/>
  <c r="AQ416" i="1" s="1"/>
  <c r="F415" i="10"/>
  <c r="AQ415" i="1" s="1"/>
  <c r="F414" i="10"/>
  <c r="AQ414" i="1" s="1"/>
  <c r="F413" i="10"/>
  <c r="AQ413" i="1" s="1"/>
  <c r="F412" i="10"/>
  <c r="AQ412" i="1" s="1"/>
  <c r="F411" i="10"/>
  <c r="F410" i="10"/>
  <c r="AQ410" i="1" s="1"/>
  <c r="F409" i="10"/>
  <c r="AQ409" i="1" s="1"/>
  <c r="F408" i="10"/>
  <c r="F407" i="10"/>
  <c r="AQ407" i="1" s="1"/>
  <c r="F406" i="10"/>
  <c r="F405" i="10"/>
  <c r="AQ405" i="1" s="1"/>
  <c r="F404" i="10"/>
  <c r="F403" i="10"/>
  <c r="F402" i="10"/>
  <c r="F401" i="10"/>
  <c r="F400" i="10"/>
  <c r="F399" i="10"/>
  <c r="F398" i="10"/>
  <c r="F397" i="10"/>
  <c r="AQ397" i="1" s="1"/>
  <c r="F396" i="10"/>
  <c r="AQ396" i="1" s="1"/>
  <c r="F395" i="10"/>
  <c r="F394" i="10"/>
  <c r="F393" i="10"/>
  <c r="F392" i="10"/>
  <c r="F391" i="10"/>
  <c r="F390" i="10"/>
  <c r="F389" i="10"/>
  <c r="F388" i="10"/>
  <c r="F387" i="10"/>
  <c r="F386" i="10"/>
  <c r="F385" i="10"/>
  <c r="AQ385" i="1" s="1"/>
  <c r="F384" i="10"/>
  <c r="F383" i="10"/>
  <c r="F382" i="10"/>
  <c r="F381" i="10"/>
  <c r="F380" i="10"/>
  <c r="F379" i="10"/>
  <c r="AQ379" i="1" s="1"/>
  <c r="F378" i="10"/>
  <c r="AQ378" i="1" s="1"/>
  <c r="F377" i="10"/>
  <c r="AQ377" i="1" s="1"/>
  <c r="F376" i="10"/>
  <c r="F375" i="10"/>
  <c r="F374" i="10"/>
  <c r="F373" i="10"/>
  <c r="AQ373" i="1" s="1"/>
  <c r="F372" i="10"/>
  <c r="F371" i="10"/>
  <c r="F370" i="10"/>
  <c r="AQ370" i="1" s="1"/>
  <c r="F369" i="10"/>
  <c r="F368" i="10"/>
  <c r="AQ368" i="1" s="1"/>
  <c r="F367" i="10"/>
  <c r="F366" i="10"/>
  <c r="F365" i="10"/>
  <c r="AQ365" i="1" s="1"/>
  <c r="F364" i="10"/>
  <c r="F363" i="10"/>
  <c r="AQ363" i="1" s="1"/>
  <c r="F362" i="10"/>
  <c r="F361" i="10"/>
  <c r="AQ361" i="1" s="1"/>
  <c r="F360" i="10"/>
  <c r="AQ360" i="1" s="1"/>
  <c r="F359" i="10"/>
  <c r="F358" i="10"/>
  <c r="F357" i="10"/>
  <c r="AQ357" i="1" s="1"/>
  <c r="F356" i="10"/>
  <c r="AQ356" i="1" s="1"/>
  <c r="F355" i="10"/>
  <c r="F354" i="10"/>
  <c r="F353" i="10"/>
  <c r="F352" i="10"/>
  <c r="F351" i="10"/>
  <c r="F350" i="10"/>
  <c r="F349" i="10"/>
  <c r="F347" i="10"/>
  <c r="F346" i="10"/>
  <c r="AQ346" i="1" s="1"/>
  <c r="F345" i="10"/>
  <c r="F343" i="10"/>
  <c r="F342" i="10"/>
  <c r="F341" i="10"/>
  <c r="F340" i="10"/>
  <c r="F339" i="10"/>
  <c r="F338" i="10"/>
  <c r="AQ338" i="1" s="1"/>
  <c r="F337" i="10"/>
  <c r="AQ337" i="1" s="1"/>
  <c r="F336" i="10"/>
  <c r="F335" i="10"/>
  <c r="AQ335" i="1" s="1"/>
  <c r="F334" i="10"/>
  <c r="F333" i="10"/>
  <c r="F332" i="10"/>
  <c r="F331" i="10"/>
  <c r="F330" i="10"/>
  <c r="F329" i="10"/>
  <c r="F328" i="10"/>
  <c r="F327" i="10"/>
  <c r="F326" i="10"/>
  <c r="AQ326" i="1" s="1"/>
  <c r="F325" i="10"/>
  <c r="F324" i="10"/>
  <c r="F323" i="10"/>
  <c r="AQ323" i="1" s="1"/>
  <c r="F322" i="10"/>
  <c r="F321" i="10"/>
  <c r="AQ321" i="1" s="1"/>
  <c r="F320" i="10"/>
  <c r="AQ320" i="1" s="1"/>
  <c r="F319" i="10"/>
  <c r="AQ319" i="1" s="1"/>
  <c r="F318" i="10"/>
  <c r="F317" i="10"/>
  <c r="AQ317" i="1" s="1"/>
  <c r="F316" i="10"/>
  <c r="F315" i="10"/>
  <c r="AQ315" i="1" s="1"/>
  <c r="F314" i="10"/>
  <c r="F313" i="10"/>
  <c r="AQ313" i="1" s="1"/>
  <c r="F312" i="10"/>
  <c r="F311" i="10"/>
  <c r="F310" i="10"/>
  <c r="F309" i="10"/>
  <c r="AQ309" i="1" s="1"/>
  <c r="F308" i="10"/>
  <c r="AQ308" i="1" s="1"/>
  <c r="F307" i="10"/>
  <c r="F306" i="10"/>
  <c r="F305" i="10"/>
  <c r="F304" i="10"/>
  <c r="F303" i="10"/>
  <c r="F302" i="10"/>
  <c r="F301" i="10"/>
  <c r="F300" i="10"/>
  <c r="F299" i="10"/>
  <c r="AQ299" i="1" s="1"/>
  <c r="F298" i="10"/>
  <c r="AQ298" i="1" s="1"/>
  <c r="F297" i="10"/>
  <c r="AQ297" i="1" s="1"/>
  <c r="F296" i="10"/>
  <c r="F295" i="10"/>
  <c r="F294" i="10"/>
  <c r="F293" i="10"/>
  <c r="F292" i="10"/>
  <c r="F291" i="10"/>
  <c r="AQ291" i="1" s="1"/>
  <c r="F290" i="10"/>
  <c r="AQ290" i="1" s="1"/>
  <c r="F289" i="10"/>
  <c r="AQ289" i="1" s="1"/>
  <c r="F288" i="10"/>
  <c r="F287" i="10"/>
  <c r="F286" i="10"/>
  <c r="F285" i="10"/>
  <c r="F284" i="10"/>
  <c r="F283" i="10"/>
  <c r="AQ283" i="1" s="1"/>
  <c r="F282" i="10"/>
  <c r="F281" i="10"/>
  <c r="F280" i="10"/>
  <c r="F279" i="10"/>
  <c r="F278" i="10"/>
  <c r="AQ278" i="1" s="1"/>
  <c r="F277" i="10"/>
  <c r="F276" i="10"/>
  <c r="AQ276" i="1" s="1"/>
  <c r="F275" i="10"/>
  <c r="F274" i="10"/>
  <c r="AQ274" i="1" s="1"/>
  <c r="F273" i="10"/>
  <c r="F272" i="10"/>
  <c r="AQ272" i="1" s="1"/>
  <c r="F271" i="10"/>
  <c r="F270" i="10"/>
  <c r="AQ270" i="1" s="1"/>
  <c r="F269" i="10"/>
  <c r="AQ269" i="1" s="1"/>
  <c r="F268" i="10"/>
  <c r="F267" i="10"/>
  <c r="F266" i="10"/>
  <c r="F265" i="10"/>
  <c r="AQ265" i="1" s="1"/>
  <c r="F264" i="10"/>
  <c r="F263" i="10"/>
  <c r="AQ263" i="1" s="1"/>
  <c r="F262" i="10"/>
  <c r="F261" i="10"/>
  <c r="F260" i="10"/>
  <c r="F259" i="10"/>
  <c r="F258" i="10"/>
  <c r="F257" i="10"/>
  <c r="F256" i="10"/>
  <c r="AQ256" i="1" s="1"/>
  <c r="F255" i="10"/>
  <c r="AQ255" i="1" s="1"/>
  <c r="F254" i="10"/>
  <c r="AQ254" i="1" s="1"/>
  <c r="F253" i="10"/>
  <c r="F252" i="10"/>
  <c r="F251" i="10"/>
  <c r="F250" i="10"/>
  <c r="AQ250" i="1" s="1"/>
  <c r="F249" i="10"/>
  <c r="AQ249" i="1" s="1"/>
  <c r="F248" i="10"/>
  <c r="F247" i="10"/>
  <c r="S247" i="1" s="1"/>
  <c r="F246" i="10"/>
  <c r="F245" i="10"/>
  <c r="F244" i="10"/>
  <c r="F243" i="10"/>
  <c r="F242" i="10"/>
  <c r="F241" i="10"/>
  <c r="F240" i="10"/>
  <c r="AQ240" i="1" s="1"/>
  <c r="F238" i="10"/>
  <c r="F236" i="10"/>
  <c r="F235" i="10"/>
  <c r="AQ235" i="1" s="1"/>
  <c r="F234" i="10"/>
  <c r="AQ234" i="1" s="1"/>
  <c r="F233" i="10"/>
  <c r="F232" i="10"/>
  <c r="F231" i="10"/>
  <c r="F230" i="10"/>
  <c r="F229" i="10"/>
  <c r="F228" i="10"/>
  <c r="AQ228" i="1" s="1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AQ211" i="1" s="1"/>
  <c r="F210" i="10"/>
  <c r="AQ210" i="1" s="1"/>
  <c r="F209" i="10"/>
  <c r="AQ209" i="1" s="1"/>
  <c r="F208" i="10"/>
  <c r="AQ208" i="1" s="1"/>
  <c r="F207" i="10"/>
  <c r="AQ207" i="1" s="1"/>
  <c r="F206" i="10"/>
  <c r="AQ206" i="1" s="1"/>
  <c r="F205" i="10"/>
  <c r="AQ205" i="1" s="1"/>
  <c r="F204" i="10"/>
  <c r="F203" i="10"/>
  <c r="U203" i="1" s="1"/>
  <c r="F202" i="10"/>
  <c r="F201" i="10"/>
  <c r="AQ17" i="1"/>
  <c r="AQ32" i="1"/>
  <c r="AQ73" i="1"/>
  <c r="U74" i="1"/>
  <c r="U92" i="1"/>
  <c r="N92" i="1" s="1"/>
  <c r="S124" i="1"/>
  <c r="N124" i="1" s="1"/>
  <c r="AQ156" i="1"/>
  <c r="AQ157" i="1"/>
  <c r="AQ165" i="1"/>
  <c r="AQ166" i="1"/>
  <c r="AQ284" i="1" l="1"/>
  <c r="U202" i="1"/>
  <c r="N202" i="1" s="1"/>
  <c r="AQ202" i="1" s="1"/>
  <c r="S120" i="1"/>
  <c r="U120" i="1" s="1"/>
  <c r="N120" i="1" s="1"/>
  <c r="AQ120" i="1" s="1"/>
  <c r="S158" i="1"/>
  <c r="N158" i="1" s="1"/>
  <c r="AQ158" i="1" s="1"/>
  <c r="N102" i="1"/>
  <c r="AQ102" i="1" s="1"/>
  <c r="U389" i="1"/>
  <c r="N389" i="1" s="1"/>
  <c r="AQ389" i="1" s="1"/>
  <c r="U292" i="1"/>
  <c r="N292" i="1" s="1"/>
  <c r="AQ292" i="1" s="1"/>
  <c r="U390" i="1"/>
  <c r="N390" i="1" s="1"/>
  <c r="AQ390" i="1" s="1"/>
  <c r="U398" i="1"/>
  <c r="N398" i="1" s="1"/>
  <c r="AQ398" i="1" s="1"/>
  <c r="U521" i="1"/>
  <c r="N521" i="1" s="1"/>
  <c r="AQ521" i="1" s="1"/>
  <c r="N203" i="1"/>
  <c r="AQ203" i="1" s="1"/>
  <c r="U246" i="1"/>
  <c r="N246" i="1" s="1"/>
  <c r="AQ246" i="1" s="1"/>
  <c r="U400" i="1"/>
  <c r="N400" i="1" s="1"/>
  <c r="AQ400" i="1" s="1"/>
  <c r="S443" i="1"/>
  <c r="N443" i="1" s="1"/>
  <c r="AQ443" i="1" s="1"/>
  <c r="U386" i="1"/>
  <c r="N386" i="1" s="1"/>
  <c r="AQ386" i="1" s="1"/>
  <c r="U403" i="1"/>
  <c r="N403" i="1" s="1"/>
  <c r="AQ403" i="1" s="1"/>
  <c r="U62" i="1"/>
  <c r="N62" i="1" s="1"/>
  <c r="AQ62" i="1" s="1"/>
  <c r="AQ525" i="1"/>
  <c r="S630" i="1"/>
  <c r="N630" i="1" s="1"/>
  <c r="AQ630" i="1" s="1"/>
  <c r="S631" i="1"/>
  <c r="P631" i="1" s="1"/>
  <c r="N631" i="1" s="1"/>
  <c r="AQ631" i="1" s="1"/>
  <c r="U464" i="1"/>
  <c r="N464" i="1" s="1"/>
  <c r="AQ464" i="1" s="1"/>
  <c r="AQ534" i="1"/>
  <c r="AQ252" i="1"/>
  <c r="S362" i="1"/>
  <c r="N362" i="1" s="1"/>
  <c r="AQ362" i="1" s="1"/>
  <c r="U198" i="1"/>
  <c r="S196" i="1"/>
  <c r="U196" i="1" s="1"/>
  <c r="N196" i="1" s="1"/>
  <c r="AQ196" i="1" s="1"/>
  <c r="S194" i="1"/>
  <c r="U194" i="1" s="1"/>
  <c r="N194" i="1" s="1"/>
  <c r="AQ194" i="1" s="1"/>
  <c r="S192" i="1"/>
  <c r="U192" i="1" s="1"/>
  <c r="N192" i="1" s="1"/>
  <c r="AQ192" i="1" s="1"/>
  <c r="R186" i="1"/>
  <c r="S186" i="1" s="1"/>
  <c r="AU174" i="1"/>
  <c r="AQ174" i="1"/>
  <c r="AU172" i="1"/>
  <c r="AQ172" i="1"/>
  <c r="AU170" i="1"/>
  <c r="AQ170" i="1"/>
  <c r="S168" i="1"/>
  <c r="AT394" i="1" s="1"/>
  <c r="S394" i="1" s="1"/>
  <c r="N394" i="1" s="1"/>
  <c r="AQ394" i="1" s="1"/>
  <c r="S164" i="1"/>
  <c r="AT392" i="1" s="1"/>
  <c r="S392" i="1" s="1"/>
  <c r="N392" i="1" s="1"/>
  <c r="AQ392" i="1" s="1"/>
  <c r="S162" i="1"/>
  <c r="U162" i="1" s="1"/>
  <c r="N162" i="1" s="1"/>
  <c r="AQ162" i="1" s="1"/>
  <c r="S160" i="1"/>
  <c r="U160" i="1" s="1"/>
  <c r="N160" i="1" s="1"/>
  <c r="AQ160" i="1" s="1"/>
  <c r="S154" i="1"/>
  <c r="U154" i="1" s="1"/>
  <c r="N154" i="1" s="1"/>
  <c r="AQ154" i="1" s="1"/>
  <c r="U152" i="1"/>
  <c r="AU152" i="1" s="1"/>
  <c r="R150" i="1"/>
  <c r="AR369" i="1" s="1"/>
  <c r="R369" i="1" s="1"/>
  <c r="N369" i="1" s="1"/>
  <c r="AQ369" i="1" s="1"/>
  <c r="R148" i="1"/>
  <c r="U148" i="1" s="1"/>
  <c r="S146" i="1"/>
  <c r="U146" i="1" s="1"/>
  <c r="N146" i="1" s="1"/>
  <c r="AQ146" i="1" s="1"/>
  <c r="S144" i="1"/>
  <c r="U144" i="1" s="1"/>
  <c r="N144" i="1" s="1"/>
  <c r="AQ144" i="1" s="1"/>
  <c r="S142" i="1"/>
  <c r="AT620" i="1" s="1"/>
  <c r="S620" i="1" s="1"/>
  <c r="U620" i="1" s="1"/>
  <c r="N620" i="1" s="1"/>
  <c r="AQ620" i="1" s="1"/>
  <c r="S140" i="1"/>
  <c r="U138" i="1"/>
  <c r="AU138" i="1" s="1"/>
  <c r="S136" i="1"/>
  <c r="U136" i="1" s="1"/>
  <c r="N136" i="1" s="1"/>
  <c r="AQ136" i="1" s="1"/>
  <c r="U132" i="1"/>
  <c r="N132" i="1" s="1"/>
  <c r="AQ132" i="1" s="1"/>
  <c r="R130" i="1"/>
  <c r="S130" i="1" s="1"/>
  <c r="S128" i="1"/>
  <c r="AT594" i="1" s="1"/>
  <c r="AU124" i="1"/>
  <c r="AQ124" i="1"/>
  <c r="S118" i="1"/>
  <c r="AT581" i="1" s="1"/>
  <c r="S581" i="1" s="1"/>
  <c r="U581" i="1" s="1"/>
  <c r="S114" i="1"/>
  <c r="U114" i="1" s="1"/>
  <c r="N114" i="1" s="1"/>
  <c r="AQ114" i="1" s="1"/>
  <c r="U112" i="1"/>
  <c r="N112" i="1" s="1"/>
  <c r="AQ112" i="1" s="1"/>
  <c r="S110" i="1"/>
  <c r="U110" i="1" s="1"/>
  <c r="N110" i="1" s="1"/>
  <c r="AQ110" i="1" s="1"/>
  <c r="S108" i="1"/>
  <c r="U108" i="1" s="1"/>
  <c r="N108" i="1" s="1"/>
  <c r="AQ108" i="1" s="1"/>
  <c r="S106" i="1"/>
  <c r="U106" i="1" s="1"/>
  <c r="N106" i="1" s="1"/>
  <c r="AQ106" i="1" s="1"/>
  <c r="S98" i="1"/>
  <c r="U98" i="1" s="1"/>
  <c r="N98" i="1" s="1"/>
  <c r="AQ98" i="1" s="1"/>
  <c r="S96" i="1"/>
  <c r="U96" i="1" s="1"/>
  <c r="N96" i="1" s="1"/>
  <c r="AQ96" i="1" s="1"/>
  <c r="S90" i="1"/>
  <c r="U90" i="1" s="1"/>
  <c r="N90" i="1" s="1"/>
  <c r="AQ90" i="1" s="1"/>
  <c r="R87" i="1"/>
  <c r="S87" i="1" s="1"/>
  <c r="S85" i="1"/>
  <c r="U85" i="1" s="1"/>
  <c r="N85" i="1" s="1"/>
  <c r="AQ85" i="1" s="1"/>
  <c r="U83" i="1"/>
  <c r="N83" i="1" s="1"/>
  <c r="AQ83" i="1" s="1"/>
  <c r="U81" i="1"/>
  <c r="N81" i="1" s="1"/>
  <c r="AQ81" i="1" s="1"/>
  <c r="S79" i="1"/>
  <c r="U79" i="1" s="1"/>
  <c r="N79" i="1" s="1"/>
  <c r="AQ79" i="1" s="1"/>
  <c r="U75" i="1"/>
  <c r="N75" i="1" s="1"/>
  <c r="AQ75" i="1" s="1"/>
  <c r="S71" i="1"/>
  <c r="U71" i="1" s="1"/>
  <c r="N71" i="1" s="1"/>
  <c r="AQ71" i="1" s="1"/>
  <c r="S69" i="1"/>
  <c r="U69" i="1" s="1"/>
  <c r="N69" i="1" s="1"/>
  <c r="AQ69" i="1" s="1"/>
  <c r="S65" i="1"/>
  <c r="U65" i="1" s="1"/>
  <c r="N65" i="1" s="1"/>
  <c r="AQ65" i="1" s="1"/>
  <c r="S63" i="1"/>
  <c r="U63" i="1" s="1"/>
  <c r="U61" i="1"/>
  <c r="N61" i="1" s="1"/>
  <c r="AQ61" i="1" s="1"/>
  <c r="S59" i="1"/>
  <c r="U59" i="1" s="1"/>
  <c r="N59" i="1" s="1"/>
  <c r="AQ59" i="1" s="1"/>
  <c r="S57" i="1"/>
  <c r="U57" i="1" s="1"/>
  <c r="N57" i="1" s="1"/>
  <c r="AQ57" i="1" s="1"/>
  <c r="AQ53" i="1"/>
  <c r="R52" i="1"/>
  <c r="S41" i="1"/>
  <c r="U41" i="1" s="1"/>
  <c r="S37" i="1"/>
  <c r="U37" i="1" s="1"/>
  <c r="N37" i="1" s="1"/>
  <c r="AQ37" i="1" s="1"/>
  <c r="S35" i="1"/>
  <c r="U35" i="1" s="1"/>
  <c r="N35" i="1" s="1"/>
  <c r="AQ35" i="1" s="1"/>
  <c r="R27" i="1"/>
  <c r="S27" i="1" s="1"/>
  <c r="U27" i="1" s="1"/>
  <c r="S24" i="1"/>
  <c r="U24" i="1" s="1"/>
  <c r="N24" i="1" s="1"/>
  <c r="AQ24" i="1" s="1"/>
  <c r="U16" i="1"/>
  <c r="N16" i="1" s="1"/>
  <c r="AQ16" i="1" s="1"/>
  <c r="S212" i="1"/>
  <c r="N212" i="1" s="1"/>
  <c r="AQ212" i="1" s="1"/>
  <c r="S214" i="1"/>
  <c r="N214" i="1" s="1"/>
  <c r="AQ214" i="1" s="1"/>
  <c r="S218" i="1"/>
  <c r="N218" i="1" s="1"/>
  <c r="AQ218" i="1" s="1"/>
  <c r="S222" i="1"/>
  <c r="N222" i="1" s="1"/>
  <c r="AQ222" i="1" s="1"/>
  <c r="S224" i="1"/>
  <c r="N224" i="1" s="1"/>
  <c r="AQ224" i="1" s="1"/>
  <c r="S226" i="1"/>
  <c r="N226" i="1" s="1"/>
  <c r="AQ226" i="1" s="1"/>
  <c r="S230" i="1"/>
  <c r="N230" i="1" s="1"/>
  <c r="AQ230" i="1" s="1"/>
  <c r="S232" i="1"/>
  <c r="N232" i="1" s="1"/>
  <c r="AQ232" i="1" s="1"/>
  <c r="S242" i="1"/>
  <c r="N242" i="1" s="1"/>
  <c r="AQ242" i="1" s="1"/>
  <c r="S244" i="1"/>
  <c r="N244" i="1" s="1"/>
  <c r="AQ244" i="1" s="1"/>
  <c r="S248" i="1"/>
  <c r="N248" i="1" s="1"/>
  <c r="AQ248" i="1" s="1"/>
  <c r="R258" i="1"/>
  <c r="S258" i="1" s="1"/>
  <c r="N258" i="1" s="1"/>
  <c r="AQ258" i="1" s="1"/>
  <c r="S260" i="1"/>
  <c r="N260" i="1" s="1"/>
  <c r="AQ260" i="1" s="1"/>
  <c r="R262" i="1"/>
  <c r="AR516" i="1" s="1"/>
  <c r="R516" i="1" s="1"/>
  <c r="R264" i="1"/>
  <c r="S264" i="1" s="1"/>
  <c r="N264" i="1" s="1"/>
  <c r="AQ264" i="1" s="1"/>
  <c r="S266" i="1"/>
  <c r="N266" i="1" s="1"/>
  <c r="AQ266" i="1" s="1"/>
  <c r="S268" i="1"/>
  <c r="N268" i="1" s="1"/>
  <c r="AQ268" i="1" s="1"/>
  <c r="S280" i="1"/>
  <c r="N280" i="1" s="1"/>
  <c r="AQ280" i="1" s="1"/>
  <c r="S282" i="1"/>
  <c r="N282" i="1" s="1"/>
  <c r="AQ282" i="1" s="1"/>
  <c r="S286" i="1"/>
  <c r="N286" i="1" s="1"/>
  <c r="AQ286" i="1" s="1"/>
  <c r="R288" i="1"/>
  <c r="AR561" i="1" s="1"/>
  <c r="R561" i="1" s="1"/>
  <c r="S294" i="1"/>
  <c r="N294" i="1" s="1"/>
  <c r="AQ294" i="1" s="1"/>
  <c r="S300" i="1"/>
  <c r="N300" i="1" s="1"/>
  <c r="AQ300" i="1" s="1"/>
  <c r="S302" i="1"/>
  <c r="N302" i="1" s="1"/>
  <c r="AQ302" i="1" s="1"/>
  <c r="R304" i="1"/>
  <c r="S304" i="1" s="1"/>
  <c r="N304" i="1" s="1"/>
  <c r="AQ304" i="1" s="1"/>
  <c r="R306" i="1"/>
  <c r="S306" i="1" s="1"/>
  <c r="N306" i="1" s="1"/>
  <c r="AQ306" i="1" s="1"/>
  <c r="R310" i="1"/>
  <c r="S310" i="1" s="1"/>
  <c r="N310" i="1" s="1"/>
  <c r="AQ310" i="1" s="1"/>
  <c r="R314" i="1"/>
  <c r="AR584" i="1" s="1"/>
  <c r="R584" i="1" s="1"/>
  <c r="AU316" i="1"/>
  <c r="AQ316" i="1"/>
  <c r="AU318" i="1"/>
  <c r="AQ318" i="1"/>
  <c r="S322" i="1"/>
  <c r="N322" i="1" s="1"/>
  <c r="AQ322" i="1" s="1"/>
  <c r="S324" i="1"/>
  <c r="N324" i="1" s="1"/>
  <c r="AQ324" i="1" s="1"/>
  <c r="S328" i="1"/>
  <c r="N328" i="1" s="1"/>
  <c r="AQ328" i="1" s="1"/>
  <c r="S330" i="1"/>
  <c r="N330" i="1" s="1"/>
  <c r="AQ330" i="1" s="1"/>
  <c r="S332" i="1"/>
  <c r="N332" i="1" s="1"/>
  <c r="AQ332" i="1" s="1"/>
  <c r="S334" i="1"/>
  <c r="N334" i="1" s="1"/>
  <c r="AQ334" i="1" s="1"/>
  <c r="S336" i="1"/>
  <c r="N336" i="1" s="1"/>
  <c r="AQ336" i="1" s="1"/>
  <c r="S342" i="1"/>
  <c r="N342" i="1" s="1"/>
  <c r="AQ342" i="1" s="1"/>
  <c r="S345" i="1"/>
  <c r="N345" i="1" s="1"/>
  <c r="AQ345" i="1" s="1"/>
  <c r="S347" i="1"/>
  <c r="N347" i="1" s="1"/>
  <c r="AQ347" i="1" s="1"/>
  <c r="S350" i="1"/>
  <c r="N350" i="1" s="1"/>
  <c r="AQ350" i="1" s="1"/>
  <c r="S352" i="1"/>
  <c r="N352" i="1" s="1"/>
  <c r="AQ352" i="1" s="1"/>
  <c r="S354" i="1"/>
  <c r="N354" i="1" s="1"/>
  <c r="AQ354" i="1" s="1"/>
  <c r="S358" i="1"/>
  <c r="N358" i="1" s="1"/>
  <c r="AQ358" i="1" s="1"/>
  <c r="S366" i="1"/>
  <c r="N366" i="1" s="1"/>
  <c r="AQ366" i="1" s="1"/>
  <c r="S372" i="1"/>
  <c r="N372" i="1" s="1"/>
  <c r="AQ372" i="1" s="1"/>
  <c r="S374" i="1"/>
  <c r="N374" i="1" s="1"/>
  <c r="AQ374" i="1" s="1"/>
  <c r="S376" i="1"/>
  <c r="N376" i="1" s="1"/>
  <c r="AQ376" i="1" s="1"/>
  <c r="S380" i="1"/>
  <c r="N380" i="1" s="1"/>
  <c r="AQ380" i="1" s="1"/>
  <c r="S382" i="1"/>
  <c r="N382" i="1" s="1"/>
  <c r="AQ382" i="1" s="1"/>
  <c r="S384" i="1"/>
  <c r="N384" i="1" s="1"/>
  <c r="AQ384" i="1" s="1"/>
  <c r="AU395" i="1"/>
  <c r="AQ395" i="1"/>
  <c r="S399" i="1"/>
  <c r="N399" i="1" s="1"/>
  <c r="AQ399" i="1" s="1"/>
  <c r="AU401" i="1"/>
  <c r="AQ401" i="1"/>
  <c r="AU411" i="1"/>
  <c r="AQ411" i="1"/>
  <c r="S417" i="1"/>
  <c r="N417" i="1" s="1"/>
  <c r="AQ417" i="1" s="1"/>
  <c r="S419" i="1"/>
  <c r="N419" i="1" s="1"/>
  <c r="AQ419" i="1" s="1"/>
  <c r="S424" i="1"/>
  <c r="N424" i="1" s="1"/>
  <c r="AQ424" i="1" s="1"/>
  <c r="S426" i="1"/>
  <c r="N426" i="1" s="1"/>
  <c r="AQ426" i="1" s="1"/>
  <c r="AU432" i="1"/>
  <c r="AQ432" i="1"/>
  <c r="S438" i="1"/>
  <c r="N438" i="1" s="1"/>
  <c r="AQ438" i="1" s="1"/>
  <c r="S446" i="1"/>
  <c r="N446" i="1" s="1"/>
  <c r="AQ446" i="1" s="1"/>
  <c r="S448" i="1"/>
  <c r="N448" i="1" s="1"/>
  <c r="AQ448" i="1" s="1"/>
  <c r="AU450" i="1"/>
  <c r="AQ450" i="1"/>
  <c r="S457" i="1"/>
  <c r="N457" i="1" s="1"/>
  <c r="AQ457" i="1" s="1"/>
  <c r="U459" i="1"/>
  <c r="N459" i="1" s="1"/>
  <c r="AQ459" i="1" s="1"/>
  <c r="S463" i="1"/>
  <c r="U463" i="1" s="1"/>
  <c r="S465" i="1"/>
  <c r="N465" i="1" s="1"/>
  <c r="AQ465" i="1" s="1"/>
  <c r="S467" i="1"/>
  <c r="N467" i="1" s="1"/>
  <c r="AQ467" i="1" s="1"/>
  <c r="S469" i="1"/>
  <c r="N469" i="1" s="1"/>
  <c r="AQ469" i="1" s="1"/>
  <c r="AU474" i="1"/>
  <c r="AQ474" i="1"/>
  <c r="AU478" i="1"/>
  <c r="AQ478" i="1"/>
  <c r="AU480" i="1"/>
  <c r="AQ480" i="1"/>
  <c r="S482" i="1"/>
  <c r="N482" i="1" s="1"/>
  <c r="AQ482" i="1" s="1"/>
  <c r="S484" i="1"/>
  <c r="N484" i="1" s="1"/>
  <c r="AQ484" i="1" s="1"/>
  <c r="AU486" i="1"/>
  <c r="AQ486" i="1"/>
  <c r="S488" i="1"/>
  <c r="N488" i="1" s="1"/>
  <c r="AQ488" i="1" s="1"/>
  <c r="AU490" i="1"/>
  <c r="AQ490" i="1"/>
  <c r="S494" i="1"/>
  <c r="N494" i="1" s="1"/>
  <c r="AQ494" i="1" s="1"/>
  <c r="U496" i="1"/>
  <c r="N496" i="1" s="1"/>
  <c r="AQ496" i="1" s="1"/>
  <c r="S498" i="1"/>
  <c r="N498" i="1" s="1"/>
  <c r="AQ498" i="1" s="1"/>
  <c r="S500" i="1"/>
  <c r="N500" i="1" s="1"/>
  <c r="AQ500" i="1" s="1"/>
  <c r="AU502" i="1"/>
  <c r="AQ502" i="1"/>
  <c r="S504" i="1"/>
  <c r="N504" i="1" s="1"/>
  <c r="AQ504" i="1" s="1"/>
  <c r="AU508" i="1"/>
  <c r="AQ508" i="1"/>
  <c r="AU510" i="1"/>
  <c r="AQ510" i="1"/>
  <c r="S512" i="1"/>
  <c r="N512" i="1" s="1"/>
  <c r="AQ512" i="1" s="1"/>
  <c r="S514" i="1"/>
  <c r="N514" i="1" s="1"/>
  <c r="AQ514" i="1" s="1"/>
  <c r="AU524" i="1"/>
  <c r="AQ524" i="1"/>
  <c r="AU526" i="1"/>
  <c r="AQ526" i="1"/>
  <c r="S528" i="1"/>
  <c r="N528" i="1" s="1"/>
  <c r="AQ528" i="1" s="1"/>
  <c r="AU532" i="1"/>
  <c r="AQ532" i="1"/>
  <c r="S535" i="1"/>
  <c r="N535" i="1" s="1"/>
  <c r="AQ535" i="1" s="1"/>
  <c r="R537" i="1"/>
  <c r="S537" i="1" s="1"/>
  <c r="N537" i="1" s="1"/>
  <c r="AQ537" i="1" s="1"/>
  <c r="S539" i="1"/>
  <c r="N539" i="1" s="1"/>
  <c r="AQ539" i="1" s="1"/>
  <c r="S541" i="1"/>
  <c r="N541" i="1" s="1"/>
  <c r="AQ541" i="1" s="1"/>
  <c r="S543" i="1"/>
  <c r="N543" i="1" s="1"/>
  <c r="AQ543" i="1" s="1"/>
  <c r="S549" i="1"/>
  <c r="N549" i="1" s="1"/>
  <c r="AQ549" i="1" s="1"/>
  <c r="AU551" i="1"/>
  <c r="AQ551" i="1"/>
  <c r="S559" i="1"/>
  <c r="N559" i="1" s="1"/>
  <c r="AQ559" i="1" s="1"/>
  <c r="R565" i="1"/>
  <c r="S565" i="1" s="1"/>
  <c r="N565" i="1" s="1"/>
  <c r="AQ565" i="1" s="1"/>
  <c r="S567" i="1"/>
  <c r="U567" i="1" s="1"/>
  <c r="U569" i="1"/>
  <c r="N569" i="1" s="1"/>
  <c r="AQ569" i="1" s="1"/>
  <c r="R573" i="1"/>
  <c r="S573" i="1" s="1"/>
  <c r="N573" i="1" s="1"/>
  <c r="AQ573" i="1" s="1"/>
  <c r="S585" i="1"/>
  <c r="N585" i="1" s="1"/>
  <c r="AQ585" i="1" s="1"/>
  <c r="AU589" i="1"/>
  <c r="AQ589" i="1"/>
  <c r="S654" i="1"/>
  <c r="N654" i="1" s="1"/>
  <c r="AQ654" i="1" s="1"/>
  <c r="S656" i="1"/>
  <c r="N656" i="1" s="1"/>
  <c r="AQ656" i="1" s="1"/>
  <c r="S658" i="1"/>
  <c r="N658" i="1" s="1"/>
  <c r="AQ658" i="1" s="1"/>
  <c r="U662" i="1"/>
  <c r="N662" i="1" s="1"/>
  <c r="AQ662" i="1" s="1"/>
  <c r="U664" i="1"/>
  <c r="N664" i="1" s="1"/>
  <c r="AQ664" i="1" s="1"/>
  <c r="U666" i="1"/>
  <c r="N666" i="1" s="1"/>
  <c r="AQ666" i="1" s="1"/>
  <c r="AU670" i="1"/>
  <c r="AQ670" i="1"/>
  <c r="S199" i="1"/>
  <c r="U199" i="1" s="1"/>
  <c r="N199" i="1" s="1"/>
  <c r="AQ199" i="1" s="1"/>
  <c r="S197" i="1"/>
  <c r="AT418" i="1" s="1"/>
  <c r="S418" i="1" s="1"/>
  <c r="N418" i="1" s="1"/>
  <c r="AQ418" i="1" s="1"/>
  <c r="S195" i="1"/>
  <c r="U195" i="1" s="1"/>
  <c r="N195" i="1" s="1"/>
  <c r="AQ195" i="1" s="1"/>
  <c r="S189" i="1"/>
  <c r="U189" i="1" s="1"/>
  <c r="N189" i="1" s="1"/>
  <c r="AQ189" i="1" s="1"/>
  <c r="S181" i="1"/>
  <c r="U181" i="1" s="1"/>
  <c r="N181" i="1" s="1"/>
  <c r="AQ181" i="1" s="1"/>
  <c r="AU171" i="1"/>
  <c r="AQ171" i="1"/>
  <c r="U169" i="1"/>
  <c r="N169" i="1" s="1"/>
  <c r="AQ169" i="1" s="1"/>
  <c r="S167" i="1"/>
  <c r="U167" i="1" s="1"/>
  <c r="N167" i="1" s="1"/>
  <c r="AQ167" i="1" s="1"/>
  <c r="S161" i="1"/>
  <c r="AT388" i="1" s="1"/>
  <c r="S388" i="1" s="1"/>
  <c r="N388" i="1" s="1"/>
  <c r="AQ388" i="1" s="1"/>
  <c r="S159" i="1"/>
  <c r="U159" i="1" s="1"/>
  <c r="N159" i="1" s="1"/>
  <c r="AQ159" i="1" s="1"/>
  <c r="U155" i="1"/>
  <c r="N155" i="1" s="1"/>
  <c r="AQ155" i="1" s="1"/>
  <c r="S153" i="1"/>
  <c r="U153" i="1" s="1"/>
  <c r="N153" i="1" s="1"/>
  <c r="AQ153" i="1" s="1"/>
  <c r="S149" i="1"/>
  <c r="U149" i="1" s="1"/>
  <c r="N149" i="1" s="1"/>
  <c r="AQ149" i="1" s="1"/>
  <c r="S147" i="1"/>
  <c r="U147" i="1" s="1"/>
  <c r="N147" i="1" s="1"/>
  <c r="AQ147" i="1" s="1"/>
  <c r="S145" i="1"/>
  <c r="U145" i="1" s="1"/>
  <c r="N145" i="1" s="1"/>
  <c r="AQ145" i="1" s="1"/>
  <c r="S141" i="1"/>
  <c r="U137" i="1"/>
  <c r="N137" i="1" s="1"/>
  <c r="AQ137" i="1" s="1"/>
  <c r="U135" i="1"/>
  <c r="N135" i="1" s="1"/>
  <c r="AQ135" i="1" s="1"/>
  <c r="S133" i="1"/>
  <c r="N133" i="1" s="1"/>
  <c r="AQ133" i="1" s="1"/>
  <c r="U127" i="1"/>
  <c r="N127" i="1" s="1"/>
  <c r="AQ127" i="1" s="1"/>
  <c r="U125" i="1"/>
  <c r="N125" i="1" s="1"/>
  <c r="AQ125" i="1" s="1"/>
  <c r="U121" i="1"/>
  <c r="N121" i="1" s="1"/>
  <c r="AQ121" i="1" s="1"/>
  <c r="S115" i="1"/>
  <c r="U115" i="1" s="1"/>
  <c r="N115" i="1" s="1"/>
  <c r="AQ115" i="1" s="1"/>
  <c r="S113" i="1"/>
  <c r="U113" i="1" s="1"/>
  <c r="R111" i="1"/>
  <c r="S111" i="1" s="1"/>
  <c r="S109" i="1"/>
  <c r="S107" i="1"/>
  <c r="U107" i="1" s="1"/>
  <c r="S105" i="1"/>
  <c r="U105" i="1" s="1"/>
  <c r="N105" i="1" s="1"/>
  <c r="AQ105" i="1" s="1"/>
  <c r="U103" i="1"/>
  <c r="N103" i="1" s="1"/>
  <c r="AQ103" i="1" s="1"/>
  <c r="U101" i="1"/>
  <c r="N101" i="1" s="1"/>
  <c r="AQ101" i="1" s="1"/>
  <c r="U99" i="1"/>
  <c r="N99" i="1" s="1"/>
  <c r="AQ99" i="1" s="1"/>
  <c r="S97" i="1"/>
  <c r="AT281" i="1" s="1"/>
  <c r="S95" i="1"/>
  <c r="U95" i="1" s="1"/>
  <c r="N95" i="1" s="1"/>
  <c r="AQ95" i="1" s="1"/>
  <c r="R89" i="1"/>
  <c r="S89" i="1" s="1"/>
  <c r="U89" i="1" s="1"/>
  <c r="U84" i="1"/>
  <c r="S82" i="1"/>
  <c r="U82" i="1" s="1"/>
  <c r="N82" i="1" s="1"/>
  <c r="AQ82" i="1" s="1"/>
  <c r="S76" i="1"/>
  <c r="U76" i="1" s="1"/>
  <c r="N76" i="1" s="1"/>
  <c r="AQ76" i="1" s="1"/>
  <c r="N74" i="1"/>
  <c r="AQ74" i="1" s="1"/>
  <c r="U72" i="1"/>
  <c r="N72" i="1" s="1"/>
  <c r="AQ72" i="1" s="1"/>
  <c r="S70" i="1"/>
  <c r="U70" i="1" s="1"/>
  <c r="S64" i="1"/>
  <c r="U64" i="1" s="1"/>
  <c r="N64" i="1" s="1"/>
  <c r="AQ64" i="1" s="1"/>
  <c r="S54" i="1"/>
  <c r="U54" i="1" s="1"/>
  <c r="N54" i="1" s="1"/>
  <c r="AQ54" i="1" s="1"/>
  <c r="U50" i="1"/>
  <c r="S45" i="1"/>
  <c r="U45" i="1" s="1"/>
  <c r="N45" i="1" s="1"/>
  <c r="AQ45" i="1" s="1"/>
  <c r="S38" i="1"/>
  <c r="U38" i="1" s="1"/>
  <c r="N38" i="1" s="1"/>
  <c r="AQ38" i="1" s="1"/>
  <c r="S30" i="1"/>
  <c r="U30" i="1" s="1"/>
  <c r="N30" i="1" s="1"/>
  <c r="AQ30" i="1" s="1"/>
  <c r="R28" i="1"/>
  <c r="AR217" i="1" s="1"/>
  <c r="R217" i="1" s="1"/>
  <c r="S217" i="1" s="1"/>
  <c r="S25" i="1"/>
  <c r="U25" i="1" s="1"/>
  <c r="N25" i="1" s="1"/>
  <c r="AQ25" i="1" s="1"/>
  <c r="S23" i="1"/>
  <c r="U23" i="1" s="1"/>
  <c r="N23" i="1" s="1"/>
  <c r="AQ23" i="1" s="1"/>
  <c r="S19" i="1"/>
  <c r="AT236" i="1" s="1"/>
  <c r="S236" i="1" s="1"/>
  <c r="N236" i="1" s="1"/>
  <c r="AQ236" i="1" s="1"/>
  <c r="S201" i="1"/>
  <c r="N201" i="1" s="1"/>
  <c r="AQ201" i="1" s="1"/>
  <c r="S213" i="1"/>
  <c r="N213" i="1" s="1"/>
  <c r="AQ213" i="1" s="1"/>
  <c r="S215" i="1"/>
  <c r="N215" i="1" s="1"/>
  <c r="AQ215" i="1" s="1"/>
  <c r="S219" i="1"/>
  <c r="N219" i="1" s="1"/>
  <c r="AQ219" i="1" s="1"/>
  <c r="S221" i="1"/>
  <c r="N221" i="1" s="1"/>
  <c r="AQ221" i="1" s="1"/>
  <c r="S223" i="1"/>
  <c r="N223" i="1" s="1"/>
  <c r="AQ223" i="1" s="1"/>
  <c r="S225" i="1"/>
  <c r="N225" i="1" s="1"/>
  <c r="AQ225" i="1" s="1"/>
  <c r="S227" i="1"/>
  <c r="N227" i="1" s="1"/>
  <c r="AQ227" i="1" s="1"/>
  <c r="S229" i="1"/>
  <c r="N229" i="1" s="1"/>
  <c r="AQ229" i="1" s="1"/>
  <c r="S231" i="1"/>
  <c r="N231" i="1" s="1"/>
  <c r="AQ231" i="1" s="1"/>
  <c r="S233" i="1"/>
  <c r="N233" i="1" s="1"/>
  <c r="AQ233" i="1" s="1"/>
  <c r="S238" i="1"/>
  <c r="N238" i="1" s="1"/>
  <c r="AQ238" i="1" s="1"/>
  <c r="S241" i="1"/>
  <c r="N241" i="1" s="1"/>
  <c r="AQ241" i="1" s="1"/>
  <c r="S243" i="1"/>
  <c r="N243" i="1" s="1"/>
  <c r="AQ243" i="1" s="1"/>
  <c r="S245" i="1"/>
  <c r="N245" i="1" s="1"/>
  <c r="AQ245" i="1" s="1"/>
  <c r="R251" i="1"/>
  <c r="S251" i="1" s="1"/>
  <c r="N251" i="1" s="1"/>
  <c r="AQ251" i="1" s="1"/>
  <c r="S253" i="1"/>
  <c r="N253" i="1" s="1"/>
  <c r="AQ253" i="1" s="1"/>
  <c r="S261" i="1"/>
  <c r="N261" i="1" s="1"/>
  <c r="AQ261" i="1" s="1"/>
  <c r="S271" i="1"/>
  <c r="N271" i="1" s="1"/>
  <c r="AQ271" i="1" s="1"/>
  <c r="S273" i="1"/>
  <c r="N273" i="1" s="1"/>
  <c r="AQ273" i="1" s="1"/>
  <c r="S275" i="1"/>
  <c r="N275" i="1" s="1"/>
  <c r="AQ275" i="1" s="1"/>
  <c r="S277" i="1"/>
  <c r="N277" i="1" s="1"/>
  <c r="AQ277" i="1" s="1"/>
  <c r="S279" i="1"/>
  <c r="N279" i="1" s="1"/>
  <c r="AQ279" i="1" s="1"/>
  <c r="S281" i="1"/>
  <c r="N281" i="1" s="1"/>
  <c r="AQ281" i="1" s="1"/>
  <c r="S285" i="1"/>
  <c r="N285" i="1" s="1"/>
  <c r="AQ285" i="1" s="1"/>
  <c r="R293" i="1"/>
  <c r="S293" i="1" s="1"/>
  <c r="N293" i="1" s="1"/>
  <c r="AQ293" i="1" s="1"/>
  <c r="S295" i="1"/>
  <c r="N295" i="1" s="1"/>
  <c r="AQ295" i="1" s="1"/>
  <c r="R301" i="1"/>
  <c r="S301" i="1" s="1"/>
  <c r="N301" i="1" s="1"/>
  <c r="AQ301" i="1" s="1"/>
  <c r="AU305" i="1"/>
  <c r="AQ305" i="1"/>
  <c r="S307" i="1"/>
  <c r="N307" i="1" s="1"/>
  <c r="AQ307" i="1" s="1"/>
  <c r="S311" i="1"/>
  <c r="N311" i="1" s="1"/>
  <c r="AQ311" i="1" s="1"/>
  <c r="S325" i="1"/>
  <c r="N325" i="1" s="1"/>
  <c r="AQ325" i="1" s="1"/>
  <c r="S327" i="1"/>
  <c r="N327" i="1" s="1"/>
  <c r="AQ327" i="1" s="1"/>
  <c r="S329" i="1"/>
  <c r="N329" i="1" s="1"/>
  <c r="AQ329" i="1" s="1"/>
  <c r="S331" i="1"/>
  <c r="N331" i="1" s="1"/>
  <c r="AQ331" i="1" s="1"/>
  <c r="S333" i="1"/>
  <c r="N333" i="1" s="1"/>
  <c r="AQ333" i="1" s="1"/>
  <c r="S339" i="1"/>
  <c r="N339" i="1" s="1"/>
  <c r="AQ339" i="1" s="1"/>
  <c r="S341" i="1"/>
  <c r="N341" i="1" s="1"/>
  <c r="AQ341" i="1" s="1"/>
  <c r="S343" i="1"/>
  <c r="N343" i="1" s="1"/>
  <c r="AQ343" i="1" s="1"/>
  <c r="S349" i="1"/>
  <c r="N349" i="1" s="1"/>
  <c r="AQ349" i="1" s="1"/>
  <c r="S351" i="1"/>
  <c r="N351" i="1" s="1"/>
  <c r="AQ351" i="1" s="1"/>
  <c r="S353" i="1"/>
  <c r="N353" i="1" s="1"/>
  <c r="AQ353" i="1" s="1"/>
  <c r="S355" i="1"/>
  <c r="N355" i="1" s="1"/>
  <c r="AQ355" i="1" s="1"/>
  <c r="S359" i="1"/>
  <c r="N359" i="1" s="1"/>
  <c r="AQ359" i="1" s="1"/>
  <c r="S367" i="1"/>
  <c r="N367" i="1" s="1"/>
  <c r="AQ367" i="1" s="1"/>
  <c r="S371" i="1"/>
  <c r="N371" i="1" s="1"/>
  <c r="AQ371" i="1" s="1"/>
  <c r="S375" i="1"/>
  <c r="N375" i="1" s="1"/>
  <c r="AQ375" i="1" s="1"/>
  <c r="S381" i="1"/>
  <c r="N381" i="1" s="1"/>
  <c r="AQ381" i="1" s="1"/>
  <c r="S383" i="1"/>
  <c r="N383" i="1" s="1"/>
  <c r="AQ383" i="1" s="1"/>
  <c r="AU391" i="1"/>
  <c r="AQ391" i="1"/>
  <c r="S402" i="1"/>
  <c r="N402" i="1" s="1"/>
  <c r="AQ402" i="1" s="1"/>
  <c r="S404" i="1"/>
  <c r="N404" i="1" s="1"/>
  <c r="AQ404" i="1" s="1"/>
  <c r="U406" i="1"/>
  <c r="N406" i="1" s="1"/>
  <c r="AQ406" i="1" s="1"/>
  <c r="AU408" i="1"/>
  <c r="AQ408" i="1"/>
  <c r="S421" i="1"/>
  <c r="N421" i="1" s="1"/>
  <c r="AQ421" i="1" s="1"/>
  <c r="S423" i="1"/>
  <c r="N423" i="1" s="1"/>
  <c r="AQ423" i="1" s="1"/>
  <c r="S425" i="1"/>
  <c r="N425" i="1" s="1"/>
  <c r="AQ425" i="1" s="1"/>
  <c r="U427" i="1"/>
  <c r="N427" i="1" s="1"/>
  <c r="AQ427" i="1" s="1"/>
  <c r="AU429" i="1"/>
  <c r="AQ429" i="1"/>
  <c r="AU431" i="1"/>
  <c r="AQ431" i="1"/>
  <c r="S433" i="1"/>
  <c r="N433" i="1" s="1"/>
  <c r="AQ433" i="1" s="1"/>
  <c r="S435" i="1"/>
  <c r="S437" i="1"/>
  <c r="N437" i="1" s="1"/>
  <c r="AQ437" i="1" s="1"/>
  <c r="S440" i="1"/>
  <c r="N440" i="1" s="1"/>
  <c r="AQ440" i="1" s="1"/>
  <c r="S444" i="1"/>
  <c r="N444" i="1" s="1"/>
  <c r="AQ444" i="1" s="1"/>
  <c r="S447" i="1"/>
  <c r="N447" i="1" s="1"/>
  <c r="AQ447" i="1" s="1"/>
  <c r="AU449" i="1"/>
  <c r="AQ449" i="1"/>
  <c r="AU455" i="1"/>
  <c r="AQ455" i="1"/>
  <c r="AU458" i="1"/>
  <c r="AQ458" i="1"/>
  <c r="AU460" i="1"/>
  <c r="AQ460" i="1"/>
  <c r="S462" i="1"/>
  <c r="N462" i="1" s="1"/>
  <c r="AQ462" i="1" s="1"/>
  <c r="S466" i="1"/>
  <c r="N466" i="1" s="1"/>
  <c r="AQ466" i="1" s="1"/>
  <c r="AU468" i="1"/>
  <c r="AQ468" i="1"/>
  <c r="S470" i="1"/>
  <c r="N470" i="1" s="1"/>
  <c r="AQ470" i="1" s="1"/>
  <c r="S473" i="1"/>
  <c r="N473" i="1" s="1"/>
  <c r="AQ473" i="1" s="1"/>
  <c r="S477" i="1"/>
  <c r="N477" i="1" s="1"/>
  <c r="AQ477" i="1" s="1"/>
  <c r="S479" i="1"/>
  <c r="N479" i="1" s="1"/>
  <c r="AQ479" i="1" s="1"/>
  <c r="AU485" i="1"/>
  <c r="AQ485" i="1"/>
  <c r="U493" i="1"/>
  <c r="N493" i="1" s="1"/>
  <c r="AQ493" i="1" s="1"/>
  <c r="U495" i="1"/>
  <c r="N495" i="1" s="1"/>
  <c r="AQ495" i="1" s="1"/>
  <c r="S497" i="1"/>
  <c r="N497" i="1" s="1"/>
  <c r="AQ497" i="1" s="1"/>
  <c r="S499" i="1"/>
  <c r="N499" i="1" s="1"/>
  <c r="AQ499" i="1" s="1"/>
  <c r="S501" i="1"/>
  <c r="N501" i="1" s="1"/>
  <c r="AQ501" i="1" s="1"/>
  <c r="S503" i="1"/>
  <c r="N503" i="1" s="1"/>
  <c r="AQ503" i="1" s="1"/>
  <c r="S505" i="1"/>
  <c r="N505" i="1" s="1"/>
  <c r="AQ505" i="1" s="1"/>
  <c r="S511" i="1"/>
  <c r="N511" i="1" s="1"/>
  <c r="AQ511" i="1" s="1"/>
  <c r="R513" i="1"/>
  <c r="S513" i="1" s="1"/>
  <c r="N513" i="1" s="1"/>
  <c r="AQ513" i="1" s="1"/>
  <c r="S517" i="1"/>
  <c r="N517" i="1" s="1"/>
  <c r="AQ517" i="1" s="1"/>
  <c r="AU519" i="1"/>
  <c r="AQ519" i="1"/>
  <c r="AU523" i="1"/>
  <c r="AQ523" i="1"/>
  <c r="AU527" i="1"/>
  <c r="AQ527" i="1"/>
  <c r="AU531" i="1"/>
  <c r="AQ531" i="1"/>
  <c r="R536" i="1"/>
  <c r="S536" i="1" s="1"/>
  <c r="N536" i="1" s="1"/>
  <c r="AQ536" i="1" s="1"/>
  <c r="S538" i="1"/>
  <c r="N538" i="1" s="1"/>
  <c r="AQ538" i="1" s="1"/>
  <c r="S540" i="1"/>
  <c r="N540" i="1" s="1"/>
  <c r="AQ540" i="1" s="1"/>
  <c r="S542" i="1"/>
  <c r="N542" i="1" s="1"/>
  <c r="AQ542" i="1" s="1"/>
  <c r="S544" i="1"/>
  <c r="N544" i="1" s="1"/>
  <c r="AQ544" i="1" s="1"/>
  <c r="R546" i="1"/>
  <c r="S546" i="1" s="1"/>
  <c r="N546" i="1" s="1"/>
  <c r="AQ546" i="1" s="1"/>
  <c r="AU552" i="1"/>
  <c r="AQ552" i="1"/>
  <c r="S554" i="1"/>
  <c r="N554" i="1" s="1"/>
  <c r="AQ554" i="1" s="1"/>
  <c r="S556" i="1"/>
  <c r="N556" i="1" s="1"/>
  <c r="AQ556" i="1" s="1"/>
  <c r="AU560" i="1"/>
  <c r="AQ560" i="1"/>
  <c r="S562" i="1"/>
  <c r="N562" i="1" s="1"/>
  <c r="AQ562" i="1" s="1"/>
  <c r="S564" i="1"/>
  <c r="N564" i="1" s="1"/>
  <c r="AQ564" i="1" s="1"/>
  <c r="S566" i="1"/>
  <c r="N566" i="1" s="1"/>
  <c r="AQ566" i="1" s="1"/>
  <c r="S576" i="1"/>
  <c r="N576" i="1" s="1"/>
  <c r="AQ576" i="1" s="1"/>
  <c r="S580" i="1"/>
  <c r="N580" i="1" s="1"/>
  <c r="AQ580" i="1" s="1"/>
  <c r="AU586" i="1"/>
  <c r="AQ586" i="1"/>
  <c r="S598" i="1"/>
  <c r="N598" i="1" s="1"/>
  <c r="AQ598" i="1" s="1"/>
  <c r="R600" i="1"/>
  <c r="S600" i="1" s="1"/>
  <c r="N600" i="1" s="1"/>
  <c r="AQ600" i="1" s="1"/>
  <c r="S604" i="1"/>
  <c r="N604" i="1" s="1"/>
  <c r="AQ604" i="1" s="1"/>
  <c r="S633" i="1"/>
  <c r="N633" i="1" s="1"/>
  <c r="AQ633" i="1" s="1"/>
  <c r="S647" i="1"/>
  <c r="N647" i="1" s="1"/>
  <c r="AQ647" i="1" s="1"/>
  <c r="S655" i="1"/>
  <c r="N655" i="1" s="1"/>
  <c r="AQ655" i="1" s="1"/>
  <c r="S657" i="1"/>
  <c r="N657" i="1" s="1"/>
  <c r="AQ657" i="1" s="1"/>
  <c r="U661" i="1"/>
  <c r="N661" i="1" s="1"/>
  <c r="AQ661" i="1" s="1"/>
  <c r="U663" i="1"/>
  <c r="N663" i="1" s="1"/>
  <c r="AQ663" i="1" s="1"/>
  <c r="U665" i="1"/>
  <c r="N665" i="1" s="1"/>
  <c r="AQ665" i="1" s="1"/>
  <c r="N42" i="1"/>
  <c r="AQ42" i="1" s="1"/>
  <c r="N40" i="1"/>
  <c r="AQ40" i="1" s="1"/>
  <c r="AU31" i="1"/>
  <c r="AQ31" i="1"/>
  <c r="AU26" i="1"/>
  <c r="AQ26" i="1"/>
  <c r="S122" i="1"/>
  <c r="AT588" i="1" s="1"/>
  <c r="S588" i="1" s="1"/>
  <c r="U588" i="1" s="1"/>
  <c r="AU588" i="1" s="1"/>
  <c r="U487" i="1"/>
  <c r="N487" i="1" s="1"/>
  <c r="AQ487" i="1" s="1"/>
  <c r="S191" i="1"/>
  <c r="U191" i="1" s="1"/>
  <c r="N191" i="1" s="1"/>
  <c r="AQ191" i="1" s="1"/>
  <c r="P178" i="1"/>
  <c r="N193" i="1"/>
  <c r="AQ193" i="1" s="1"/>
  <c r="U177" i="1"/>
  <c r="N177" i="1" s="1"/>
  <c r="AQ177" i="1" s="1"/>
  <c r="R129" i="1"/>
  <c r="S129" i="1" s="1"/>
  <c r="U129" i="1" s="1"/>
  <c r="N129" i="1" s="1"/>
  <c r="AQ129" i="1" s="1"/>
  <c r="S80" i="1"/>
  <c r="AT530" i="1" s="1"/>
  <c r="S530" i="1" s="1"/>
  <c r="N530" i="1" s="1"/>
  <c r="AQ530" i="1" s="1"/>
  <c r="U175" i="1"/>
  <c r="N175" i="1" s="1"/>
  <c r="AQ175" i="1" s="1"/>
  <c r="S151" i="1"/>
  <c r="S143" i="1"/>
  <c r="U143" i="1" s="1"/>
  <c r="N143" i="1" s="1"/>
  <c r="AQ143" i="1" s="1"/>
  <c r="S119" i="1"/>
  <c r="U119" i="1" s="1"/>
  <c r="N119" i="1" s="1"/>
  <c r="AQ119" i="1" s="1"/>
  <c r="AU103" i="1"/>
  <c r="S182" i="1"/>
  <c r="U134" i="1"/>
  <c r="N134" i="1" s="1"/>
  <c r="AQ134" i="1" s="1"/>
  <c r="R126" i="1"/>
  <c r="S126" i="1" s="1"/>
  <c r="U126" i="1" s="1"/>
  <c r="N126" i="1" s="1"/>
  <c r="AQ126" i="1" s="1"/>
  <c r="S94" i="1"/>
  <c r="P173" i="1"/>
  <c r="S173" i="1" s="1"/>
  <c r="U117" i="1"/>
  <c r="N117" i="1" s="1"/>
  <c r="AQ117" i="1" s="1"/>
  <c r="S93" i="1"/>
  <c r="U428" i="1"/>
  <c r="N428" i="1" s="1"/>
  <c r="AQ428" i="1" s="1"/>
  <c r="R104" i="1"/>
  <c r="S104" i="1" s="1"/>
  <c r="U104" i="1" s="1"/>
  <c r="N104" i="1" s="1"/>
  <c r="AQ104" i="1" s="1"/>
  <c r="P515" i="1"/>
  <c r="N515" i="1" s="1"/>
  <c r="AQ515" i="1" s="1"/>
  <c r="S180" i="1"/>
  <c r="U180" i="1" s="1"/>
  <c r="N180" i="1" s="1"/>
  <c r="AQ180" i="1" s="1"/>
  <c r="AQ92" i="1"/>
  <c r="U176" i="1"/>
  <c r="N176" i="1" s="1"/>
  <c r="AQ176" i="1" s="1"/>
  <c r="P179" i="1"/>
  <c r="S179" i="1" s="1"/>
  <c r="U179" i="1" s="1"/>
  <c r="N179" i="1" s="1"/>
  <c r="AQ179" i="1" s="1"/>
  <c r="S163" i="1"/>
  <c r="U163" i="1" s="1"/>
  <c r="N163" i="1" s="1"/>
  <c r="AQ163" i="1" s="1"/>
  <c r="S139" i="1"/>
  <c r="R131" i="1"/>
  <c r="AR340" i="1" s="1"/>
  <c r="R340" i="1" s="1"/>
  <c r="S340" i="1" s="1"/>
  <c r="N340" i="1" s="1"/>
  <c r="AQ340" i="1" s="1"/>
  <c r="S123" i="1"/>
  <c r="U123" i="1" s="1"/>
  <c r="N123" i="1" s="1"/>
  <c r="AQ123" i="1" s="1"/>
  <c r="U91" i="1"/>
  <c r="N91" i="1" s="1"/>
  <c r="AQ91" i="1" s="1"/>
  <c r="R36" i="1"/>
  <c r="AR453" i="1" s="1"/>
  <c r="N453" i="1" s="1"/>
  <c r="AQ453" i="1" s="1"/>
  <c r="S20" i="1"/>
  <c r="S55" i="1"/>
  <c r="S43" i="1"/>
  <c r="U21" i="1"/>
  <c r="N21" i="1" s="1"/>
  <c r="AQ21" i="1" s="1"/>
  <c r="S78" i="1"/>
  <c r="U78" i="1" s="1"/>
  <c r="N78" i="1" s="1"/>
  <c r="AQ78" i="1" s="1"/>
  <c r="S34" i="1"/>
  <c r="U34" i="1" s="1"/>
  <c r="S77" i="1"/>
  <c r="R33" i="1"/>
  <c r="U33" i="1" s="1"/>
  <c r="N33" i="1" s="1"/>
  <c r="AQ33" i="1" s="1"/>
  <c r="R68" i="1"/>
  <c r="S60" i="1"/>
  <c r="U60" i="1" s="1"/>
  <c r="N60" i="1" s="1"/>
  <c r="AQ60" i="1" s="1"/>
  <c r="S49" i="1"/>
  <c r="R51" i="1"/>
  <c r="AR489" i="1" s="1"/>
  <c r="R489" i="1" s="1"/>
  <c r="S489" i="1" s="1"/>
  <c r="N489" i="1" s="1"/>
  <c r="AQ489" i="1" s="1"/>
  <c r="R39" i="1"/>
  <c r="AR454" i="1" s="1"/>
  <c r="R454" i="1" s="1"/>
  <c r="S454" i="1" s="1"/>
  <c r="N454" i="1" s="1"/>
  <c r="AQ454" i="1" s="1"/>
  <c r="S29" i="1"/>
  <c r="U29" i="1" s="1"/>
  <c r="N29" i="1" s="1"/>
  <c r="AQ29" i="1" s="1"/>
  <c r="S66" i="1"/>
  <c r="S58" i="1"/>
  <c r="U58" i="1" s="1"/>
  <c r="N58" i="1" s="1"/>
  <c r="AQ58" i="1" s="1"/>
  <c r="S594" i="1"/>
  <c r="U594" i="1" s="1"/>
  <c r="S56" i="1"/>
  <c r="S18" i="1"/>
  <c r="AB578" i="1"/>
  <c r="W642" i="1"/>
  <c r="AU642" i="1"/>
  <c r="W650" i="1"/>
  <c r="AU650" i="1"/>
  <c r="AU660" i="1"/>
  <c r="AU563" i="1"/>
  <c r="V648" i="1"/>
  <c r="AU648" i="1"/>
  <c r="AU649" i="1"/>
  <c r="AU206" i="1"/>
  <c r="AU207" i="1"/>
  <c r="AU208" i="1"/>
  <c r="AU209" i="1"/>
  <c r="AU205" i="1"/>
  <c r="AU211" i="1"/>
  <c r="AU40" i="1"/>
  <c r="AU73" i="1"/>
  <c r="V660" i="1"/>
  <c r="W660" i="1"/>
  <c r="V642" i="1"/>
  <c r="F693" i="10"/>
  <c r="AT364" i="1"/>
  <c r="R545" i="1"/>
  <c r="R547" i="1"/>
  <c r="U553" i="1"/>
  <c r="S557" i="1"/>
  <c r="N557" i="1" s="1"/>
  <c r="AQ557" i="1" s="1"/>
  <c r="S597" i="1"/>
  <c r="N597" i="1" s="1"/>
  <c r="AQ597" i="1" s="1"/>
  <c r="S599" i="1"/>
  <c r="S603" i="1"/>
  <c r="S605" i="1"/>
  <c r="N605" i="1" s="1"/>
  <c r="AQ605" i="1" s="1"/>
  <c r="S607" i="1"/>
  <c r="N632" i="1"/>
  <c r="AQ632" i="1" s="1"/>
  <c r="S638" i="1"/>
  <c r="N638" i="1" s="1"/>
  <c r="AQ638" i="1" s="1"/>
  <c r="S668" i="1"/>
  <c r="N668" i="1" s="1"/>
  <c r="AQ668" i="1" s="1"/>
  <c r="S674" i="1"/>
  <c r="N674" i="1" s="1"/>
  <c r="AQ674" i="1" s="1"/>
  <c r="S676" i="1"/>
  <c r="N676" i="1" s="1"/>
  <c r="AQ676" i="1" s="1"/>
  <c r="S678" i="1"/>
  <c r="N678" i="1" s="1"/>
  <c r="AQ678" i="1" s="1"/>
  <c r="R680" i="1"/>
  <c r="R312" i="1"/>
  <c r="R422" i="1"/>
  <c r="S67" i="1"/>
  <c r="R257" i="1"/>
  <c r="S259" i="1"/>
  <c r="N259" i="1" s="1"/>
  <c r="AQ259" i="1" s="1"/>
  <c r="R287" i="1"/>
  <c r="R568" i="1"/>
  <c r="S592" i="1"/>
  <c r="N592" i="1" s="1"/>
  <c r="AQ592" i="1" s="1"/>
  <c r="S596" i="1"/>
  <c r="S602" i="1"/>
  <c r="S608" i="1"/>
  <c r="N608" i="1" s="1"/>
  <c r="AQ608" i="1" s="1"/>
  <c r="S612" i="1"/>
  <c r="N612" i="1" s="1"/>
  <c r="AQ612" i="1" s="1"/>
  <c r="S639" i="1"/>
  <c r="N639" i="1" s="1"/>
  <c r="AQ639" i="1" s="1"/>
  <c r="S653" i="1"/>
  <c r="N653" i="1" s="1"/>
  <c r="AQ653" i="1" s="1"/>
  <c r="S667" i="1"/>
  <c r="N667" i="1" s="1"/>
  <c r="AQ667" i="1" s="1"/>
  <c r="S675" i="1"/>
  <c r="N675" i="1" s="1"/>
  <c r="AQ675" i="1" s="1"/>
  <c r="S677" i="1"/>
  <c r="N677" i="1" s="1"/>
  <c r="AQ677" i="1" s="1"/>
  <c r="S679" i="1"/>
  <c r="N679" i="1" s="1"/>
  <c r="AQ679" i="1" s="1"/>
  <c r="S681" i="1"/>
  <c r="N681" i="1" s="1"/>
  <c r="AQ681" i="1" s="1"/>
  <c r="S683" i="1"/>
  <c r="N683" i="1" s="1"/>
  <c r="AQ683" i="1" s="1"/>
  <c r="F692" i="10"/>
  <c r="R183" i="1"/>
  <c r="R86" i="1"/>
  <c r="S190" i="1"/>
  <c r="S188" i="1"/>
  <c r="R116" i="1"/>
  <c r="R100" i="1"/>
  <c r="R187" i="1"/>
  <c r="R22" i="1"/>
  <c r="R185" i="1"/>
  <c r="R184" i="1"/>
  <c r="S288" i="1" l="1"/>
  <c r="N288" i="1" s="1"/>
  <c r="AQ288" i="1" s="1"/>
  <c r="U150" i="1"/>
  <c r="N150" i="1" s="1"/>
  <c r="AQ150" i="1" s="1"/>
  <c r="AT419" i="1"/>
  <c r="N198" i="1"/>
  <c r="AQ198" i="1" s="1"/>
  <c r="AT643" i="1"/>
  <c r="S643" i="1" s="1"/>
  <c r="N643" i="1" s="1"/>
  <c r="AQ643" i="1" s="1"/>
  <c r="AR216" i="1"/>
  <c r="R216" i="1" s="1"/>
  <c r="S216" i="1" s="1"/>
  <c r="N216" i="1" s="1"/>
  <c r="AQ216" i="1" s="1"/>
  <c r="U168" i="1"/>
  <c r="N168" i="1" s="1"/>
  <c r="AQ168" i="1" s="1"/>
  <c r="U128" i="1"/>
  <c r="AU128" i="1" s="1"/>
  <c r="AT374" i="1"/>
  <c r="AU581" i="1"/>
  <c r="AT617" i="1"/>
  <c r="S617" i="1" s="1"/>
  <c r="U617" i="1" s="1"/>
  <c r="N617" i="1" s="1"/>
  <c r="AQ617" i="1" s="1"/>
  <c r="U140" i="1"/>
  <c r="N50" i="1"/>
  <c r="AQ50" i="1" s="1"/>
  <c r="N84" i="1"/>
  <c r="AQ84" i="1" s="1"/>
  <c r="AT619" i="1"/>
  <c r="S619" i="1" s="1"/>
  <c r="U619" i="1" s="1"/>
  <c r="N619" i="1" s="1"/>
  <c r="AQ619" i="1" s="1"/>
  <c r="U141" i="1"/>
  <c r="AU141" i="1" s="1"/>
  <c r="AT238" i="1"/>
  <c r="U197" i="1"/>
  <c r="N197" i="1" s="1"/>
  <c r="AQ197" i="1" s="1"/>
  <c r="N581" i="1"/>
  <c r="AQ581" i="1" s="1"/>
  <c r="N138" i="1"/>
  <c r="AQ138" i="1" s="1"/>
  <c r="AT376" i="1"/>
  <c r="AT509" i="1"/>
  <c r="S509" i="1" s="1"/>
  <c r="U509" i="1" s="1"/>
  <c r="AU509" i="1" s="1"/>
  <c r="AT279" i="1"/>
  <c r="U118" i="1"/>
  <c r="N118" i="1" s="1"/>
  <c r="AQ118" i="1" s="1"/>
  <c r="AT647" i="1"/>
  <c r="AR507" i="1"/>
  <c r="R507" i="1" s="1"/>
  <c r="N507" i="1" s="1"/>
  <c r="AQ507" i="1" s="1"/>
  <c r="AT461" i="1"/>
  <c r="S461" i="1" s="1"/>
  <c r="N461" i="1" s="1"/>
  <c r="AQ461" i="1" s="1"/>
  <c r="AT393" i="1"/>
  <c r="S393" i="1" s="1"/>
  <c r="N393" i="1" s="1"/>
  <c r="AQ393" i="1" s="1"/>
  <c r="V658" i="1"/>
  <c r="AU159" i="1"/>
  <c r="AU135" i="1"/>
  <c r="W658" i="1"/>
  <c r="U19" i="1"/>
  <c r="N19" i="1" s="1"/>
  <c r="AQ19" i="1" s="1"/>
  <c r="AT387" i="1"/>
  <c r="S387" i="1" s="1"/>
  <c r="N387" i="1" s="1"/>
  <c r="AQ387" i="1" s="1"/>
  <c r="AT631" i="1"/>
  <c r="AU84" i="1"/>
  <c r="N63" i="1"/>
  <c r="AQ63" i="1" s="1"/>
  <c r="N107" i="1"/>
  <c r="AQ107" i="1" s="1"/>
  <c r="AT442" i="1"/>
  <c r="S442" i="1" s="1"/>
  <c r="U442" i="1" s="1"/>
  <c r="N442" i="1" s="1"/>
  <c r="AQ442" i="1" s="1"/>
  <c r="S314" i="1"/>
  <c r="N314" i="1" s="1"/>
  <c r="AQ314" i="1" s="1"/>
  <c r="AT435" i="1"/>
  <c r="N435" i="1" s="1"/>
  <c r="AQ435" i="1" s="1"/>
  <c r="AU63" i="1"/>
  <c r="AT481" i="1"/>
  <c r="S481" i="1" s="1"/>
  <c r="N481" i="1" s="1"/>
  <c r="AQ481" i="1" s="1"/>
  <c r="N41" i="1"/>
  <c r="AQ41" i="1" s="1"/>
  <c r="AU75" i="1"/>
  <c r="AT472" i="1"/>
  <c r="S472" i="1" s="1"/>
  <c r="N472" i="1" s="1"/>
  <c r="AQ472" i="1" s="1"/>
  <c r="AT436" i="1"/>
  <c r="S436" i="1" s="1"/>
  <c r="N436" i="1" s="1"/>
  <c r="AQ436" i="1" s="1"/>
  <c r="AT282" i="1"/>
  <c r="AT637" i="1"/>
  <c r="S637" i="1" s="1"/>
  <c r="N637" i="1" s="1"/>
  <c r="AQ637" i="1" s="1"/>
  <c r="U142" i="1"/>
  <c r="N142" i="1" s="1"/>
  <c r="AQ142" i="1" s="1"/>
  <c r="AR570" i="1"/>
  <c r="R570" i="1" s="1"/>
  <c r="AU125" i="1"/>
  <c r="AT294" i="1"/>
  <c r="AU83" i="1"/>
  <c r="AU198" i="1"/>
  <c r="AT644" i="1"/>
  <c r="S644" i="1" s="1"/>
  <c r="N644" i="1" s="1"/>
  <c r="AQ644" i="1" s="1"/>
  <c r="AT576" i="1"/>
  <c r="U28" i="1"/>
  <c r="N28" i="1" s="1"/>
  <c r="AQ28" i="1" s="1"/>
  <c r="S36" i="1"/>
  <c r="AT453" i="1" s="1"/>
  <c r="N140" i="1"/>
  <c r="AQ140" i="1" s="1"/>
  <c r="AT430" i="1"/>
  <c r="S430" i="1" s="1"/>
  <c r="U430" i="1" s="1"/>
  <c r="N430" i="1" s="1"/>
  <c r="AQ430" i="1" s="1"/>
  <c r="AT582" i="1"/>
  <c r="S582" i="1" s="1"/>
  <c r="U582" i="1" s="1"/>
  <c r="N582" i="1" s="1"/>
  <c r="AQ582" i="1" s="1"/>
  <c r="S262" i="1"/>
  <c r="N262" i="1" s="1"/>
  <c r="AQ262" i="1" s="1"/>
  <c r="AU113" i="1"/>
  <c r="AU61" i="1"/>
  <c r="AU71" i="1"/>
  <c r="AT634" i="1"/>
  <c r="S634" i="1" s="1"/>
  <c r="N634" i="1" s="1"/>
  <c r="AQ634" i="1" s="1"/>
  <c r="AT656" i="1"/>
  <c r="AT635" i="1"/>
  <c r="S635" i="1" s="1"/>
  <c r="N635" i="1" s="1"/>
  <c r="AQ635" i="1" s="1"/>
  <c r="U97" i="1"/>
  <c r="N97" i="1" s="1"/>
  <c r="AQ97" i="1" s="1"/>
  <c r="S296" i="1"/>
  <c r="N296" i="1" s="1"/>
  <c r="AQ296" i="1" s="1"/>
  <c r="AT629" i="1"/>
  <c r="S629" i="1" s="1"/>
  <c r="U629" i="1" s="1"/>
  <c r="N629" i="1" s="1"/>
  <c r="AQ629" i="1" s="1"/>
  <c r="AT303" i="1"/>
  <c r="S303" i="1" s="1"/>
  <c r="AT651" i="1"/>
  <c r="AU16" i="1"/>
  <c r="AU99" i="1"/>
  <c r="AU70" i="1"/>
  <c r="AT641" i="1"/>
  <c r="S641" i="1" s="1"/>
  <c r="N641" i="1" s="1"/>
  <c r="AQ641" i="1" s="1"/>
  <c r="AT541" i="1"/>
  <c r="N113" i="1"/>
  <c r="AQ113" i="1" s="1"/>
  <c r="U164" i="1"/>
  <c r="N164" i="1" s="1"/>
  <c r="AQ164" i="1" s="1"/>
  <c r="AT659" i="1"/>
  <c r="S659" i="1" s="1"/>
  <c r="U161" i="1"/>
  <c r="N161" i="1" s="1"/>
  <c r="AQ161" i="1" s="1"/>
  <c r="N152" i="1"/>
  <c r="AQ152" i="1" s="1"/>
  <c r="AU85" i="1"/>
  <c r="S39" i="1"/>
  <c r="AT454" i="1" s="1"/>
  <c r="AT267" i="1"/>
  <c r="S267" i="1" s="1"/>
  <c r="N267" i="1" s="1"/>
  <c r="AQ267" i="1" s="1"/>
  <c r="AT280" i="1"/>
  <c r="AT433" i="1"/>
  <c r="AU74" i="1"/>
  <c r="AU112" i="1"/>
  <c r="AU106" i="1"/>
  <c r="AU127" i="1"/>
  <c r="AU167" i="1"/>
  <c r="AU162" i="1"/>
  <c r="AU160" i="1"/>
  <c r="AU169" i="1"/>
  <c r="AT640" i="1"/>
  <c r="S640" i="1" s="1"/>
  <c r="N640" i="1" s="1"/>
  <c r="AQ640" i="1" s="1"/>
  <c r="AT639" i="1"/>
  <c r="AT636" i="1"/>
  <c r="S636" i="1" s="1"/>
  <c r="N636" i="1" s="1"/>
  <c r="AQ636" i="1" s="1"/>
  <c r="N70" i="1"/>
  <c r="AQ70" i="1" s="1"/>
  <c r="S131" i="1"/>
  <c r="AT340" i="1" s="1"/>
  <c r="AU515" i="1"/>
  <c r="U122" i="1"/>
  <c r="N122" i="1" s="1"/>
  <c r="AQ122" i="1" s="1"/>
  <c r="U182" i="1"/>
  <c r="N182" i="1" s="1"/>
  <c r="AQ182" i="1" s="1"/>
  <c r="AU175" i="1"/>
  <c r="AU177" i="1"/>
  <c r="S178" i="1"/>
  <c r="U178" i="1" s="1"/>
  <c r="N178" i="1" s="1"/>
  <c r="AQ178" i="1" s="1"/>
  <c r="U109" i="1"/>
  <c r="AT567" i="1"/>
  <c r="N567" i="1" s="1"/>
  <c r="AQ567" i="1" s="1"/>
  <c r="AR492" i="1"/>
  <c r="N52" i="1"/>
  <c r="AQ52" i="1" s="1"/>
  <c r="AU42" i="1"/>
  <c r="U173" i="1"/>
  <c r="N173" i="1" s="1"/>
  <c r="AQ173" i="1" s="1"/>
  <c r="AU179" i="1"/>
  <c r="AU92" i="1"/>
  <c r="AU428" i="1"/>
  <c r="AU134" i="1"/>
  <c r="U93" i="1"/>
  <c r="N93" i="1" s="1"/>
  <c r="AQ93" i="1" s="1"/>
  <c r="AU119" i="1"/>
  <c r="U139" i="1"/>
  <c r="AU139" i="1" s="1"/>
  <c r="AT613" i="1"/>
  <c r="S613" i="1" s="1"/>
  <c r="AU487" i="1"/>
  <c r="AU33" i="1"/>
  <c r="AU176" i="1"/>
  <c r="U94" i="1"/>
  <c r="AU94" i="1" s="1"/>
  <c r="AU143" i="1"/>
  <c r="AU193" i="1"/>
  <c r="AU29" i="1"/>
  <c r="U77" i="1"/>
  <c r="N77" i="1" s="1"/>
  <c r="AQ77" i="1" s="1"/>
  <c r="AU117" i="1"/>
  <c r="U151" i="1"/>
  <c r="AU151" i="1" s="1"/>
  <c r="U80" i="1"/>
  <c r="AU80" i="1" s="1"/>
  <c r="AU91" i="1"/>
  <c r="AU180" i="1"/>
  <c r="N594" i="1"/>
  <c r="AQ594" i="1" s="1"/>
  <c r="AU78" i="1"/>
  <c r="U20" i="1"/>
  <c r="AU20" i="1" s="1"/>
  <c r="S68" i="1"/>
  <c r="U68" i="1" s="1"/>
  <c r="N68" i="1" s="1"/>
  <c r="AQ68" i="1" s="1"/>
  <c r="AU34" i="1"/>
  <c r="S51" i="1"/>
  <c r="U49" i="1"/>
  <c r="AU49" i="1" s="1"/>
  <c r="AT224" i="1"/>
  <c r="U66" i="1"/>
  <c r="AU66" i="1" s="1"/>
  <c r="AT252" i="1"/>
  <c r="U43" i="1"/>
  <c r="N43" i="1" s="1"/>
  <c r="AQ43" i="1" s="1"/>
  <c r="AT463" i="1"/>
  <c r="N463" i="1" s="1"/>
  <c r="AQ463" i="1" s="1"/>
  <c r="AU21" i="1"/>
  <c r="U55" i="1"/>
  <c r="N55" i="1" s="1"/>
  <c r="AQ55" i="1" s="1"/>
  <c r="AT247" i="1"/>
  <c r="N247" i="1" s="1"/>
  <c r="AQ247" i="1" s="1"/>
  <c r="AU58" i="1"/>
  <c r="AU60" i="1"/>
  <c r="N588" i="1"/>
  <c r="AQ588" i="1" s="1"/>
  <c r="AU150" i="1"/>
  <c r="U18" i="1"/>
  <c r="AU18" i="1" s="1"/>
  <c r="U56" i="1"/>
  <c r="N56" i="1" s="1"/>
  <c r="AQ56" i="1" s="1"/>
  <c r="U130" i="1"/>
  <c r="N130" i="1" s="1"/>
  <c r="AQ130" i="1" s="1"/>
  <c r="U188" i="1"/>
  <c r="N188" i="1" s="1"/>
  <c r="AQ188" i="1" s="1"/>
  <c r="U67" i="1"/>
  <c r="N67" i="1" s="1"/>
  <c r="AQ67" i="1" s="1"/>
  <c r="N89" i="1"/>
  <c r="AQ89" i="1" s="1"/>
  <c r="U87" i="1"/>
  <c r="N87" i="1" s="1"/>
  <c r="AQ87" i="1" s="1"/>
  <c r="U190" i="1"/>
  <c r="N190" i="1" s="1"/>
  <c r="AQ190" i="1" s="1"/>
  <c r="N27" i="1"/>
  <c r="AQ27" i="1" s="1"/>
  <c r="U186" i="1"/>
  <c r="N186" i="1" s="1"/>
  <c r="AQ186" i="1" s="1"/>
  <c r="U111" i="1"/>
  <c r="N111" i="1" s="1"/>
  <c r="AQ111" i="1" s="1"/>
  <c r="S287" i="1"/>
  <c r="N287" i="1" s="1"/>
  <c r="AQ287" i="1" s="1"/>
  <c r="N603" i="1"/>
  <c r="AQ603" i="1" s="1"/>
  <c r="N599" i="1"/>
  <c r="AQ599" i="1" s="1"/>
  <c r="S257" i="1"/>
  <c r="N257" i="1" s="1"/>
  <c r="AQ257" i="1" s="1"/>
  <c r="S561" i="1"/>
  <c r="N561" i="1" s="1"/>
  <c r="AQ561" i="1" s="1"/>
  <c r="N602" i="1"/>
  <c r="AQ602" i="1" s="1"/>
  <c r="N553" i="1"/>
  <c r="AQ553" i="1" s="1"/>
  <c r="N596" i="1"/>
  <c r="AQ596" i="1" s="1"/>
  <c r="S422" i="1"/>
  <c r="N422" i="1" s="1"/>
  <c r="AQ422" i="1" s="1"/>
  <c r="S547" i="1"/>
  <c r="N547" i="1" s="1"/>
  <c r="AQ547" i="1" s="1"/>
  <c r="S312" i="1"/>
  <c r="N312" i="1" s="1"/>
  <c r="AQ312" i="1" s="1"/>
  <c r="N607" i="1"/>
  <c r="AQ607" i="1" s="1"/>
  <c r="S545" i="1"/>
  <c r="N545" i="1" s="1"/>
  <c r="AQ545" i="1" s="1"/>
  <c r="S568" i="1"/>
  <c r="N568" i="1" s="1"/>
  <c r="AQ568" i="1" s="1"/>
  <c r="S680" i="1"/>
  <c r="N680" i="1" s="1"/>
  <c r="AQ680" i="1" s="1"/>
  <c r="S516" i="1"/>
  <c r="N516" i="1" s="1"/>
  <c r="AQ516" i="1" s="1"/>
  <c r="S187" i="1"/>
  <c r="S183" i="1"/>
  <c r="S116" i="1"/>
  <c r="U116" i="1" s="1"/>
  <c r="S86" i="1"/>
  <c r="AT248" i="1"/>
  <c r="AT204" i="1"/>
  <c r="S204" i="1" s="1"/>
  <c r="U204" i="1" s="1"/>
  <c r="N217" i="1"/>
  <c r="AQ217" i="1" s="1"/>
  <c r="W647" i="1"/>
  <c r="V650" i="1"/>
  <c r="V647" i="1"/>
  <c r="AT570" i="1"/>
  <c r="S570" i="1" s="1"/>
  <c r="AT561" i="1"/>
  <c r="AU35" i="1"/>
  <c r="AU392" i="1"/>
  <c r="AU363" i="1"/>
  <c r="AU326" i="1"/>
  <c r="AU414" i="1"/>
  <c r="AU356" i="1"/>
  <c r="AU321" i="1"/>
  <c r="AU236" i="1"/>
  <c r="AU247" i="1"/>
  <c r="AU415" i="1"/>
  <c r="AU403" i="1"/>
  <c r="AU379" i="1"/>
  <c r="AU373" i="1"/>
  <c r="AU320" i="1"/>
  <c r="AU163" i="1"/>
  <c r="AU385" i="1"/>
  <c r="AU250" i="1"/>
  <c r="AU278" i="1"/>
  <c r="AU398" i="1"/>
  <c r="AU413" i="1"/>
  <c r="AU365" i="1"/>
  <c r="AU361" i="1"/>
  <c r="AU407" i="1"/>
  <c r="AU410" i="1"/>
  <c r="AU313" i="1"/>
  <c r="AU405" i="1"/>
  <c r="AU123" i="1"/>
  <c r="AR377" i="1"/>
  <c r="AU155" i="1"/>
  <c r="AU416" i="1"/>
  <c r="AU370" i="1"/>
  <c r="AU270" i="1"/>
  <c r="AU317" i="1"/>
  <c r="AU323" i="1"/>
  <c r="AU335" i="1"/>
  <c r="AU368" i="1"/>
  <c r="AU337" i="1"/>
  <c r="AU269" i="1"/>
  <c r="AU397" i="1"/>
  <c r="AU412" i="1"/>
  <c r="AU400" i="1"/>
  <c r="AU319" i="1"/>
  <c r="AU394" i="1"/>
  <c r="AU360" i="1"/>
  <c r="AU246" i="1"/>
  <c r="AU409" i="1"/>
  <c r="AU235" i="1"/>
  <c r="AU240" i="1"/>
  <c r="AU276" i="1"/>
  <c r="AU396" i="1"/>
  <c r="AU388" i="1"/>
  <c r="AU338" i="1"/>
  <c r="W649" i="1"/>
  <c r="V649" i="1"/>
  <c r="W648" i="1"/>
  <c r="AU427" i="1"/>
  <c r="AU506" i="1"/>
  <c r="AU590" i="1"/>
  <c r="AU463" i="1"/>
  <c r="AU671" i="1"/>
  <c r="AU614" i="1"/>
  <c r="AU574" i="1"/>
  <c r="AU249" i="1"/>
  <c r="AU672" i="1"/>
  <c r="AU687" i="1"/>
  <c r="AU446" i="1"/>
  <c r="AU591" i="1"/>
  <c r="AU628" i="1"/>
  <c r="V627" i="1"/>
  <c r="AU627" i="1"/>
  <c r="AU555" i="1"/>
  <c r="AU443" i="1"/>
  <c r="W683" i="1"/>
  <c r="AU626" i="1"/>
  <c r="AU610" i="1"/>
  <c r="AU625" i="1"/>
  <c r="AU609" i="1"/>
  <c r="AU593" i="1"/>
  <c r="AU210" i="1"/>
  <c r="AU615" i="1"/>
  <c r="AU534" i="1"/>
  <c r="AU595" i="1"/>
  <c r="AU548" i="1"/>
  <c r="AU645" i="1"/>
  <c r="AU665" i="1"/>
  <c r="AU624" i="1"/>
  <c r="AU550" i="1"/>
  <c r="AU666" i="1"/>
  <c r="AU623" i="1"/>
  <c r="AU587" i="1"/>
  <c r="AU686" i="1"/>
  <c r="AU616" i="1"/>
  <c r="W459" i="1"/>
  <c r="AU682" i="1"/>
  <c r="W611" i="1"/>
  <c r="AU611" i="1"/>
  <c r="AU594" i="1"/>
  <c r="AU567" i="1"/>
  <c r="V546" i="1"/>
  <c r="AU234" i="1"/>
  <c r="AU525" i="1"/>
  <c r="V679" i="1"/>
  <c r="AU663" i="1"/>
  <c r="AU622" i="1"/>
  <c r="AU606" i="1"/>
  <c r="AU521" i="1"/>
  <c r="AU265" i="1"/>
  <c r="AU664" i="1"/>
  <c r="AU621" i="1"/>
  <c r="AU583" i="1"/>
  <c r="W638" i="1"/>
  <c r="AU669" i="1"/>
  <c r="AU464" i="1"/>
  <c r="V544" i="1"/>
  <c r="V661" i="1"/>
  <c r="AU661" i="1"/>
  <c r="AU620" i="1"/>
  <c r="AU483" i="1"/>
  <c r="AU274" i="1"/>
  <c r="AU662" i="1"/>
  <c r="AU577" i="1"/>
  <c r="AU522" i="1"/>
  <c r="V673" i="1"/>
  <c r="AU673" i="1"/>
  <c r="AU255" i="1"/>
  <c r="AU571" i="1"/>
  <c r="AU572" i="1"/>
  <c r="AU651" i="1"/>
  <c r="AU520" i="1"/>
  <c r="AU646" i="1"/>
  <c r="AU618" i="1"/>
  <c r="AU272" i="1"/>
  <c r="V676" i="1"/>
  <c r="AU652" i="1"/>
  <c r="AU601" i="1"/>
  <c r="AU575" i="1"/>
  <c r="AU518" i="1"/>
  <c r="AU203" i="1"/>
  <c r="AU191" i="1"/>
  <c r="AU108" i="1"/>
  <c r="AU107" i="1"/>
  <c r="AU69" i="1"/>
  <c r="AU132" i="1"/>
  <c r="AU50" i="1"/>
  <c r="V633" i="1"/>
  <c r="W633" i="1"/>
  <c r="W538" i="1"/>
  <c r="V538" i="1"/>
  <c r="V270" i="1"/>
  <c r="W270" i="1"/>
  <c r="V667" i="1"/>
  <c r="W667" i="1"/>
  <c r="V610" i="1"/>
  <c r="V668" i="1"/>
  <c r="W668" i="1"/>
  <c r="V656" i="1"/>
  <c r="W656" i="1"/>
  <c r="V269" i="1"/>
  <c r="W269" i="1"/>
  <c r="V458" i="1"/>
  <c r="W458" i="1"/>
  <c r="W677" i="1"/>
  <c r="V677" i="1"/>
  <c r="W542" i="1"/>
  <c r="V542" i="1"/>
  <c r="V459" i="1"/>
  <c r="W653" i="1"/>
  <c r="V653" i="1"/>
  <c r="W657" i="1"/>
  <c r="V657" i="1"/>
  <c r="V639" i="1"/>
  <c r="W639" i="1"/>
  <c r="V616" i="1"/>
  <c r="W616" i="1"/>
  <c r="W536" i="1"/>
  <c r="V672" i="1"/>
  <c r="W672" i="1"/>
  <c r="V454" i="1"/>
  <c r="W454" i="1"/>
  <c r="V612" i="1"/>
  <c r="W612" i="1"/>
  <c r="W670" i="1"/>
  <c r="V670" i="1"/>
  <c r="V611" i="1"/>
  <c r="S100" i="1"/>
  <c r="AR558" i="1"/>
  <c r="R558" i="1" s="1"/>
  <c r="S184" i="1"/>
  <c r="AR684" i="1"/>
  <c r="R684" i="1" s="1"/>
  <c r="S185" i="1"/>
  <c r="U185" i="1" s="1"/>
  <c r="AR685" i="1"/>
  <c r="R685" i="1" s="1"/>
  <c r="N685" i="1" s="1"/>
  <c r="AQ685" i="1" s="1"/>
  <c r="S22" i="1"/>
  <c r="AR434" i="1"/>
  <c r="R434" i="1" s="1"/>
  <c r="AR220" i="1"/>
  <c r="R220" i="1" s="1"/>
  <c r="AT253" i="1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4" i="10"/>
  <c r="V55" i="10"/>
  <c r="V56" i="10"/>
  <c r="V57" i="10"/>
  <c r="V58" i="10"/>
  <c r="V59" i="10"/>
  <c r="V60" i="10"/>
  <c r="V61" i="10"/>
  <c r="V62" i="10"/>
  <c r="V63" i="10"/>
  <c r="V64" i="10"/>
  <c r="V65" i="10"/>
  <c r="V66" i="10"/>
  <c r="V67" i="10"/>
  <c r="V68" i="10"/>
  <c r="V69" i="10"/>
  <c r="V70" i="10"/>
  <c r="V71" i="10"/>
  <c r="V72" i="10"/>
  <c r="V73" i="10"/>
  <c r="V74" i="10"/>
  <c r="V75" i="10"/>
  <c r="V76" i="10"/>
  <c r="V77" i="10"/>
  <c r="V78" i="10"/>
  <c r="V79" i="10"/>
  <c r="V80" i="10"/>
  <c r="V81" i="10"/>
  <c r="V82" i="10"/>
  <c r="V83" i="10"/>
  <c r="V84" i="10"/>
  <c r="V85" i="10"/>
  <c r="V86" i="10"/>
  <c r="V87" i="10"/>
  <c r="V88" i="10"/>
  <c r="V89" i="10"/>
  <c r="V90" i="10"/>
  <c r="V91" i="10"/>
  <c r="V92" i="10"/>
  <c r="V93" i="10"/>
  <c r="V94" i="10"/>
  <c r="V95" i="10"/>
  <c r="V96" i="10"/>
  <c r="V97" i="10"/>
  <c r="V98" i="10"/>
  <c r="V99" i="10"/>
  <c r="V100" i="10"/>
  <c r="V101" i="10"/>
  <c r="V102" i="10"/>
  <c r="V103" i="10"/>
  <c r="V104" i="10"/>
  <c r="V105" i="10"/>
  <c r="V106" i="10"/>
  <c r="V107" i="10"/>
  <c r="V108" i="10"/>
  <c r="V109" i="10"/>
  <c r="V110" i="10"/>
  <c r="V111" i="10"/>
  <c r="V112" i="10"/>
  <c r="V113" i="10"/>
  <c r="V114" i="10"/>
  <c r="V115" i="10"/>
  <c r="V116" i="10"/>
  <c r="V117" i="10"/>
  <c r="V118" i="10"/>
  <c r="V119" i="10"/>
  <c r="V120" i="10"/>
  <c r="V121" i="10"/>
  <c r="V122" i="10"/>
  <c r="V123" i="10"/>
  <c r="V124" i="10"/>
  <c r="V125" i="10"/>
  <c r="V126" i="10"/>
  <c r="V127" i="10"/>
  <c r="V128" i="10"/>
  <c r="V129" i="10"/>
  <c r="V130" i="10"/>
  <c r="V131" i="10"/>
  <c r="V132" i="10"/>
  <c r="V133" i="10"/>
  <c r="V134" i="10"/>
  <c r="V135" i="10"/>
  <c r="V136" i="10"/>
  <c r="V137" i="10"/>
  <c r="V138" i="10"/>
  <c r="V139" i="10"/>
  <c r="V140" i="10"/>
  <c r="V141" i="10"/>
  <c r="V142" i="10"/>
  <c r="V143" i="10"/>
  <c r="V144" i="10"/>
  <c r="V145" i="10"/>
  <c r="V146" i="10"/>
  <c r="V147" i="10"/>
  <c r="V148" i="10"/>
  <c r="V149" i="10"/>
  <c r="V150" i="10"/>
  <c r="V151" i="10"/>
  <c r="V152" i="10"/>
  <c r="V153" i="10"/>
  <c r="V154" i="10"/>
  <c r="V155" i="10"/>
  <c r="V156" i="10"/>
  <c r="V157" i="10"/>
  <c r="V158" i="10"/>
  <c r="V159" i="10"/>
  <c r="V160" i="10"/>
  <c r="V161" i="10"/>
  <c r="V162" i="10"/>
  <c r="V163" i="10"/>
  <c r="V164" i="10"/>
  <c r="V165" i="10"/>
  <c r="V166" i="10"/>
  <c r="V167" i="10"/>
  <c r="V168" i="10"/>
  <c r="V169" i="10"/>
  <c r="V170" i="10"/>
  <c r="V171" i="10"/>
  <c r="V172" i="10"/>
  <c r="V173" i="10"/>
  <c r="V174" i="10"/>
  <c r="V175" i="10"/>
  <c r="V176" i="10"/>
  <c r="V177" i="10"/>
  <c r="V178" i="10"/>
  <c r="V179" i="10"/>
  <c r="V180" i="10"/>
  <c r="V181" i="10"/>
  <c r="V182" i="10"/>
  <c r="V183" i="10"/>
  <c r="V184" i="10"/>
  <c r="V185" i="10"/>
  <c r="V186" i="10"/>
  <c r="V187" i="10"/>
  <c r="V188" i="10"/>
  <c r="V189" i="10"/>
  <c r="V190" i="10"/>
  <c r="V191" i="10"/>
  <c r="V192" i="10"/>
  <c r="V193" i="10"/>
  <c r="V194" i="10"/>
  <c r="V195" i="10"/>
  <c r="V196" i="10"/>
  <c r="V197" i="10"/>
  <c r="V198" i="10"/>
  <c r="V199" i="10"/>
  <c r="V201" i="10"/>
  <c r="V202" i="10"/>
  <c r="V203" i="10"/>
  <c r="V204" i="10"/>
  <c r="V205" i="10"/>
  <c r="V206" i="10"/>
  <c r="V207" i="10"/>
  <c r="V208" i="10"/>
  <c r="V209" i="10"/>
  <c r="V210" i="10"/>
  <c r="V211" i="10"/>
  <c r="V212" i="10"/>
  <c r="V213" i="10"/>
  <c r="V214" i="10"/>
  <c r="V215" i="10"/>
  <c r="V216" i="10"/>
  <c r="V217" i="10"/>
  <c r="V218" i="10"/>
  <c r="V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87" i="10"/>
  <c r="V288" i="10"/>
  <c r="V289" i="10"/>
  <c r="V290" i="10"/>
  <c r="V291" i="10"/>
  <c r="V292" i="10"/>
  <c r="V293" i="10"/>
  <c r="V294" i="10"/>
  <c r="V295" i="10"/>
  <c r="V296" i="10"/>
  <c r="V297" i="10"/>
  <c r="V298" i="10"/>
  <c r="V299" i="10"/>
  <c r="V300" i="10"/>
  <c r="V301" i="10"/>
  <c r="V302" i="10"/>
  <c r="V303" i="10"/>
  <c r="V304" i="10"/>
  <c r="V305" i="10"/>
  <c r="V306" i="10"/>
  <c r="V307" i="10"/>
  <c r="V308" i="10"/>
  <c r="V309" i="10"/>
  <c r="V310" i="10"/>
  <c r="V311" i="10"/>
  <c r="V312" i="10"/>
  <c r="V313" i="10"/>
  <c r="V314" i="10"/>
  <c r="V315" i="10"/>
  <c r="V316" i="10"/>
  <c r="V317" i="10"/>
  <c r="V318" i="10"/>
  <c r="V319" i="10"/>
  <c r="V320" i="10"/>
  <c r="V321" i="10"/>
  <c r="V322" i="10"/>
  <c r="V323" i="10"/>
  <c r="V324" i="10"/>
  <c r="V325" i="10"/>
  <c r="V326" i="10"/>
  <c r="V327" i="10"/>
  <c r="V328" i="10"/>
  <c r="V329" i="10"/>
  <c r="V330" i="10"/>
  <c r="V331" i="10"/>
  <c r="V332" i="10"/>
  <c r="V333" i="10"/>
  <c r="V334" i="10"/>
  <c r="V335" i="10"/>
  <c r="V336" i="10"/>
  <c r="V337" i="10"/>
  <c r="V338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V381" i="10"/>
  <c r="V382" i="10"/>
  <c r="V383" i="10"/>
  <c r="V384" i="10"/>
  <c r="V385" i="10"/>
  <c r="V386" i="10"/>
  <c r="V387" i="10"/>
  <c r="V388" i="10"/>
  <c r="V389" i="10"/>
  <c r="V390" i="10"/>
  <c r="V391" i="10"/>
  <c r="V392" i="10"/>
  <c r="V393" i="10"/>
  <c r="V394" i="10"/>
  <c r="V395" i="10"/>
  <c r="V396" i="10"/>
  <c r="V397" i="10"/>
  <c r="V398" i="10"/>
  <c r="V399" i="10"/>
  <c r="V400" i="10"/>
  <c r="V401" i="10"/>
  <c r="V402" i="10"/>
  <c r="V403" i="10"/>
  <c r="V404" i="10"/>
  <c r="V405" i="10"/>
  <c r="V406" i="10"/>
  <c r="V407" i="10"/>
  <c r="V408" i="10"/>
  <c r="V409" i="10"/>
  <c r="V410" i="10"/>
  <c r="V411" i="10"/>
  <c r="V412" i="10"/>
  <c r="V413" i="10"/>
  <c r="V414" i="10"/>
  <c r="V415" i="10"/>
  <c r="V416" i="10"/>
  <c r="V417" i="10"/>
  <c r="V418" i="10"/>
  <c r="V419" i="10"/>
  <c r="V421" i="10"/>
  <c r="V422" i="10"/>
  <c r="V423" i="10"/>
  <c r="V424" i="10"/>
  <c r="V425" i="10"/>
  <c r="V426" i="10"/>
  <c r="V427" i="10"/>
  <c r="V428" i="10"/>
  <c r="V429" i="10"/>
  <c r="V430" i="10"/>
  <c r="V431" i="10"/>
  <c r="V432" i="10"/>
  <c r="V433" i="10"/>
  <c r="V434" i="10"/>
  <c r="V435" i="10"/>
  <c r="V436" i="10"/>
  <c r="V437" i="10"/>
  <c r="V438" i="10"/>
  <c r="V440" i="10"/>
  <c r="V441" i="10"/>
  <c r="V442" i="10"/>
  <c r="V443" i="10"/>
  <c r="V444" i="10"/>
  <c r="V446" i="10"/>
  <c r="V447" i="10"/>
  <c r="V448" i="10"/>
  <c r="V449" i="10"/>
  <c r="V450" i="10"/>
  <c r="V453" i="10"/>
  <c r="V454" i="10"/>
  <c r="V455" i="10"/>
  <c r="V456" i="10"/>
  <c r="V457" i="10"/>
  <c r="V458" i="10"/>
  <c r="V459" i="10"/>
  <c r="V460" i="10"/>
  <c r="V461" i="10"/>
  <c r="V462" i="10"/>
  <c r="V463" i="10"/>
  <c r="V464" i="10"/>
  <c r="V465" i="10"/>
  <c r="V466" i="10"/>
  <c r="V467" i="10"/>
  <c r="V468" i="10"/>
  <c r="V469" i="10"/>
  <c r="V470" i="10"/>
  <c r="V471" i="10"/>
  <c r="V472" i="10"/>
  <c r="V473" i="10"/>
  <c r="V474" i="10"/>
  <c r="V475" i="10"/>
  <c r="V476" i="10"/>
  <c r="V477" i="10"/>
  <c r="V478" i="10"/>
  <c r="V479" i="10"/>
  <c r="V480" i="10"/>
  <c r="V481" i="10"/>
  <c r="V482" i="10"/>
  <c r="V483" i="10"/>
  <c r="V484" i="10"/>
  <c r="V485" i="10"/>
  <c r="V486" i="10"/>
  <c r="V487" i="10"/>
  <c r="V488" i="10"/>
  <c r="V489" i="10"/>
  <c r="V490" i="10"/>
  <c r="V491" i="10"/>
  <c r="V492" i="10"/>
  <c r="V493" i="10"/>
  <c r="V494" i="10"/>
  <c r="V495" i="10"/>
  <c r="V496" i="10"/>
  <c r="V497" i="10"/>
  <c r="V498" i="10"/>
  <c r="V499" i="10"/>
  <c r="V500" i="10"/>
  <c r="V501" i="10"/>
  <c r="V502" i="10"/>
  <c r="V503" i="10"/>
  <c r="V504" i="10"/>
  <c r="V505" i="10"/>
  <c r="V506" i="10"/>
  <c r="V507" i="10"/>
  <c r="V508" i="10"/>
  <c r="V509" i="10"/>
  <c r="V510" i="10"/>
  <c r="V511" i="10"/>
  <c r="V512" i="10"/>
  <c r="V513" i="10"/>
  <c r="V514" i="10"/>
  <c r="V515" i="10"/>
  <c r="V516" i="10"/>
  <c r="V517" i="10"/>
  <c r="V518" i="10"/>
  <c r="V519" i="10"/>
  <c r="V520" i="10"/>
  <c r="V521" i="10"/>
  <c r="V522" i="10"/>
  <c r="V523" i="10"/>
  <c r="V524" i="10"/>
  <c r="V525" i="10"/>
  <c r="V526" i="10"/>
  <c r="V527" i="10"/>
  <c r="V528" i="10"/>
  <c r="V529" i="10"/>
  <c r="V530" i="10"/>
  <c r="V531" i="10"/>
  <c r="V532" i="10"/>
  <c r="V534" i="10"/>
  <c r="V535" i="10"/>
  <c r="V536" i="10"/>
  <c r="V537" i="10"/>
  <c r="V538" i="10"/>
  <c r="V539" i="10"/>
  <c r="V540" i="10"/>
  <c r="V541" i="10"/>
  <c r="V542" i="10"/>
  <c r="V543" i="10"/>
  <c r="V544" i="10"/>
  <c r="V545" i="10"/>
  <c r="V546" i="10"/>
  <c r="V547" i="10"/>
  <c r="V548" i="10"/>
  <c r="V549" i="10"/>
  <c r="V550" i="10"/>
  <c r="V551" i="10"/>
  <c r="V552" i="10"/>
  <c r="V553" i="10"/>
  <c r="V554" i="10"/>
  <c r="V555" i="10"/>
  <c r="V556" i="10"/>
  <c r="V557" i="10"/>
  <c r="V558" i="10"/>
  <c r="V559" i="10"/>
  <c r="V560" i="10"/>
  <c r="V561" i="10"/>
  <c r="V562" i="10"/>
  <c r="V563" i="10"/>
  <c r="V564" i="10"/>
  <c r="V565" i="10"/>
  <c r="V566" i="10"/>
  <c r="V567" i="10"/>
  <c r="V568" i="10"/>
  <c r="V569" i="10"/>
  <c r="V570" i="10"/>
  <c r="V571" i="10"/>
  <c r="V572" i="10"/>
  <c r="V573" i="10"/>
  <c r="V574" i="10"/>
  <c r="V575" i="10"/>
  <c r="V576" i="10"/>
  <c r="V577" i="10"/>
  <c r="V579" i="10"/>
  <c r="V580" i="10"/>
  <c r="V581" i="10"/>
  <c r="V582" i="10"/>
  <c r="V583" i="10"/>
  <c r="V584" i="10"/>
  <c r="V585" i="10"/>
  <c r="V586" i="10"/>
  <c r="V587" i="10"/>
  <c r="V588" i="10"/>
  <c r="V589" i="10"/>
  <c r="V590" i="10"/>
  <c r="V591" i="10"/>
  <c r="V592" i="10"/>
  <c r="V593" i="10"/>
  <c r="V594" i="10"/>
  <c r="V595" i="10"/>
  <c r="V596" i="10"/>
  <c r="V597" i="10"/>
  <c r="V598" i="10"/>
  <c r="V599" i="10"/>
  <c r="V600" i="10"/>
  <c r="V601" i="10"/>
  <c r="V602" i="10"/>
  <c r="V603" i="10"/>
  <c r="V604" i="10"/>
  <c r="V605" i="10"/>
  <c r="V606" i="10"/>
  <c r="V607" i="10"/>
  <c r="V608" i="10"/>
  <c r="V609" i="10"/>
  <c r="V610" i="10"/>
  <c r="V611" i="10"/>
  <c r="V612" i="10"/>
  <c r="V613" i="10"/>
  <c r="V614" i="10"/>
  <c r="V615" i="10"/>
  <c r="V616" i="10"/>
  <c r="V617" i="10"/>
  <c r="V618" i="10"/>
  <c r="V619" i="10"/>
  <c r="V620" i="10"/>
  <c r="V621" i="10"/>
  <c r="V622" i="10"/>
  <c r="V623" i="10"/>
  <c r="V624" i="10"/>
  <c r="V625" i="10"/>
  <c r="V626" i="10"/>
  <c r="V627" i="10"/>
  <c r="V628" i="10"/>
  <c r="V629" i="10"/>
  <c r="V630" i="10"/>
  <c r="V631" i="10"/>
  <c r="V633" i="10"/>
  <c r="V634" i="10"/>
  <c r="V635" i="10"/>
  <c r="V636" i="10"/>
  <c r="V637" i="10"/>
  <c r="V638" i="10"/>
  <c r="V639" i="10"/>
  <c r="V640" i="10"/>
  <c r="V641" i="10"/>
  <c r="V642" i="10"/>
  <c r="V643" i="10"/>
  <c r="V644" i="10"/>
  <c r="V645" i="10"/>
  <c r="V646" i="10"/>
  <c r="V647" i="10"/>
  <c r="V648" i="10"/>
  <c r="V649" i="10"/>
  <c r="V650" i="10"/>
  <c r="V651" i="10"/>
  <c r="V652" i="10"/>
  <c r="V653" i="10"/>
  <c r="V654" i="10"/>
  <c r="V655" i="10"/>
  <c r="V656" i="10"/>
  <c r="V657" i="10"/>
  <c r="V658" i="10"/>
  <c r="V659" i="10"/>
  <c r="V660" i="10"/>
  <c r="V661" i="10"/>
  <c r="V662" i="10"/>
  <c r="V663" i="10"/>
  <c r="V664" i="10"/>
  <c r="V665" i="10"/>
  <c r="V666" i="10"/>
  <c r="V667" i="10"/>
  <c r="V668" i="10"/>
  <c r="V669" i="10"/>
  <c r="V670" i="10"/>
  <c r="V671" i="10"/>
  <c r="V672" i="10"/>
  <c r="V673" i="10"/>
  <c r="V674" i="10"/>
  <c r="V675" i="10"/>
  <c r="V676" i="10"/>
  <c r="V677" i="10"/>
  <c r="V678" i="10"/>
  <c r="V679" i="10"/>
  <c r="V680" i="10"/>
  <c r="V681" i="10"/>
  <c r="V682" i="10"/>
  <c r="V683" i="10"/>
  <c r="V684" i="10"/>
  <c r="V685" i="10"/>
  <c r="V686" i="10"/>
  <c r="V687" i="10"/>
  <c r="AU472" i="1" l="1"/>
  <c r="AU461" i="1"/>
  <c r="AU168" i="1"/>
  <c r="AU617" i="1"/>
  <c r="AU619" i="1"/>
  <c r="V617" i="1"/>
  <c r="AU643" i="1"/>
  <c r="V643" i="1"/>
  <c r="AU142" i="1"/>
  <c r="AU387" i="1"/>
  <c r="N128" i="1"/>
  <c r="AQ128" i="1" s="1"/>
  <c r="AU393" i="1"/>
  <c r="V635" i="1"/>
  <c r="AU644" i="1"/>
  <c r="AU118" i="1"/>
  <c r="AU19" i="1"/>
  <c r="W636" i="1"/>
  <c r="V641" i="1"/>
  <c r="AU436" i="1"/>
  <c r="U39" i="1"/>
  <c r="N39" i="1" s="1"/>
  <c r="AQ39" i="1" s="1"/>
  <c r="AU442" i="1"/>
  <c r="AU481" i="1"/>
  <c r="AU637" i="1"/>
  <c r="AU296" i="1"/>
  <c r="AT529" i="1"/>
  <c r="S529" i="1" s="1"/>
  <c r="N529" i="1" s="1"/>
  <c r="AQ529" i="1" s="1"/>
  <c r="N49" i="1"/>
  <c r="AQ49" i="1" s="1"/>
  <c r="AT584" i="1"/>
  <c r="S584" i="1" s="1"/>
  <c r="N584" i="1" s="1"/>
  <c r="AQ584" i="1" s="1"/>
  <c r="AU634" i="1"/>
  <c r="V634" i="1"/>
  <c r="N139" i="1"/>
  <c r="AQ139" i="1" s="1"/>
  <c r="N570" i="1"/>
  <c r="AQ570" i="1" s="1"/>
  <c r="U36" i="1"/>
  <c r="N36" i="1" s="1"/>
  <c r="AQ36" i="1" s="1"/>
  <c r="AU55" i="1"/>
  <c r="W635" i="1"/>
  <c r="W634" i="1"/>
  <c r="W641" i="1"/>
  <c r="AU140" i="1"/>
  <c r="AU641" i="1"/>
  <c r="AU635" i="1"/>
  <c r="AU122" i="1"/>
  <c r="AU28" i="1"/>
  <c r="AU161" i="1"/>
  <c r="N303" i="1"/>
  <c r="AQ303" i="1" s="1"/>
  <c r="AU303" i="1"/>
  <c r="U659" i="1"/>
  <c r="N659" i="1" s="1"/>
  <c r="V636" i="1"/>
  <c r="W640" i="1"/>
  <c r="AU636" i="1"/>
  <c r="AU640" i="1"/>
  <c r="N18" i="1"/>
  <c r="AQ18" i="1" s="1"/>
  <c r="AU43" i="1"/>
  <c r="N20" i="1"/>
  <c r="AQ20" i="1" s="1"/>
  <c r="N141" i="1"/>
  <c r="AQ141" i="1" s="1"/>
  <c r="AU164" i="1"/>
  <c r="N94" i="1"/>
  <c r="AQ94" i="1" s="1"/>
  <c r="AU178" i="1"/>
  <c r="AU173" i="1"/>
  <c r="N109" i="1"/>
  <c r="AQ109" i="1" s="1"/>
  <c r="AU109" i="1"/>
  <c r="U131" i="1"/>
  <c r="N131" i="1" s="1"/>
  <c r="AQ131" i="1" s="1"/>
  <c r="AU182" i="1"/>
  <c r="N80" i="1"/>
  <c r="AQ80" i="1" s="1"/>
  <c r="AU93" i="1"/>
  <c r="N509" i="1"/>
  <c r="AQ509" i="1" s="1"/>
  <c r="N151" i="1"/>
  <c r="AQ151" i="1" s="1"/>
  <c r="U613" i="1"/>
  <c r="AU613" i="1" s="1"/>
  <c r="AU77" i="1"/>
  <c r="N66" i="1"/>
  <c r="AQ66" i="1" s="1"/>
  <c r="AU582" i="1"/>
  <c r="N34" i="1"/>
  <c r="AQ34" i="1" s="1"/>
  <c r="U51" i="1"/>
  <c r="N51" i="1" s="1"/>
  <c r="AQ51" i="1" s="1"/>
  <c r="AT489" i="1"/>
  <c r="U558" i="1"/>
  <c r="N558" i="1" s="1"/>
  <c r="AQ558" i="1" s="1"/>
  <c r="S684" i="1"/>
  <c r="N684" i="1" s="1"/>
  <c r="N116" i="1"/>
  <c r="AQ116" i="1" s="1"/>
  <c r="U184" i="1"/>
  <c r="N184" i="1" s="1"/>
  <c r="AQ184" i="1" s="1"/>
  <c r="U100" i="1"/>
  <c r="N100" i="1" s="1"/>
  <c r="AQ100" i="1" s="1"/>
  <c r="U86" i="1"/>
  <c r="N86" i="1" s="1"/>
  <c r="AQ86" i="1" s="1"/>
  <c r="U183" i="1"/>
  <c r="N183" i="1" s="1"/>
  <c r="AQ183" i="1" s="1"/>
  <c r="U22" i="1"/>
  <c r="N22" i="1" s="1"/>
  <c r="AQ22" i="1" s="1"/>
  <c r="N185" i="1"/>
  <c r="AQ185" i="1" s="1"/>
  <c r="U187" i="1"/>
  <c r="N187" i="1" s="1"/>
  <c r="AQ187" i="1" s="1"/>
  <c r="V680" i="1"/>
  <c r="W680" i="1"/>
  <c r="S434" i="1"/>
  <c r="N434" i="1" s="1"/>
  <c r="AQ434" i="1" s="1"/>
  <c r="AU204" i="1"/>
  <c r="S220" i="1"/>
  <c r="N220" i="1" s="1"/>
  <c r="AQ220" i="1" s="1"/>
  <c r="V493" i="1"/>
  <c r="W493" i="1"/>
  <c r="W539" i="1"/>
  <c r="V539" i="1"/>
  <c r="W540" i="1"/>
  <c r="V540" i="1"/>
  <c r="W682" i="1"/>
  <c r="V682" i="1"/>
  <c r="V638" i="1"/>
  <c r="V640" i="1"/>
  <c r="W534" i="1"/>
  <c r="W537" i="1"/>
  <c r="V681" i="1"/>
  <c r="W546" i="1"/>
  <c r="W679" i="1"/>
  <c r="V534" i="1"/>
  <c r="V537" i="1"/>
  <c r="W661" i="1"/>
  <c r="W681" i="1"/>
  <c r="V536" i="1"/>
  <c r="W676" i="1"/>
  <c r="W644" i="1"/>
  <c r="V654" i="1"/>
  <c r="V644" i="1"/>
  <c r="W655" i="1"/>
  <c r="W643" i="1"/>
  <c r="W654" i="1"/>
  <c r="W618" i="1"/>
  <c r="V678" i="1"/>
  <c r="V655" i="1"/>
  <c r="W671" i="1"/>
  <c r="V618" i="1"/>
  <c r="W678" i="1"/>
  <c r="V671" i="1"/>
  <c r="AU530" i="1"/>
  <c r="AU390" i="1"/>
  <c r="AU290" i="1"/>
  <c r="AU406" i="1"/>
  <c r="AU291" i="1"/>
  <c r="V665" i="1"/>
  <c r="AU386" i="1"/>
  <c r="AU228" i="1"/>
  <c r="V683" i="1"/>
  <c r="AU289" i="1"/>
  <c r="AU254" i="1"/>
  <c r="AU309" i="1"/>
  <c r="AU315" i="1"/>
  <c r="AU297" i="1"/>
  <c r="AU346" i="1"/>
  <c r="AU299" i="1"/>
  <c r="AU389" i="1"/>
  <c r="AU308" i="1"/>
  <c r="AU298" i="1"/>
  <c r="AU292" i="1"/>
  <c r="AU357" i="1"/>
  <c r="AU369" i="1"/>
  <c r="AU378" i="1"/>
  <c r="AU283" i="1"/>
  <c r="AU256" i="1"/>
  <c r="AU418" i="1"/>
  <c r="W610" i="1"/>
  <c r="W446" i="1"/>
  <c r="V446" i="1"/>
  <c r="W663" i="1"/>
  <c r="W544" i="1"/>
  <c r="W543" i="1"/>
  <c r="W545" i="1"/>
  <c r="W675" i="1"/>
  <c r="V545" i="1"/>
  <c r="V675" i="1"/>
  <c r="V663" i="1"/>
  <c r="W617" i="1"/>
  <c r="W686" i="1"/>
  <c r="W666" i="1"/>
  <c r="V637" i="1"/>
  <c r="W652" i="1"/>
  <c r="V666" i="1"/>
  <c r="W637" i="1"/>
  <c r="W665" i="1"/>
  <c r="W687" i="1"/>
  <c r="V687" i="1"/>
  <c r="W627" i="1"/>
  <c r="V686" i="1"/>
  <c r="V652" i="1"/>
  <c r="W669" i="1"/>
  <c r="W664" i="1"/>
  <c r="V669" i="1"/>
  <c r="V664" i="1"/>
  <c r="V614" i="1"/>
  <c r="W673" i="1"/>
  <c r="W662" i="1"/>
  <c r="W628" i="1"/>
  <c r="W614" i="1"/>
  <c r="V535" i="1"/>
  <c r="V662" i="1"/>
  <c r="V543" i="1"/>
  <c r="W651" i="1"/>
  <c r="W631" i="1"/>
  <c r="AU430" i="1"/>
  <c r="V628" i="1"/>
  <c r="V645" i="1"/>
  <c r="W632" i="1"/>
  <c r="W615" i="1"/>
  <c r="W535" i="1"/>
  <c r="W608" i="1"/>
  <c r="V651" i="1"/>
  <c r="W609" i="1"/>
  <c r="V631" i="1"/>
  <c r="V685" i="1"/>
  <c r="AU685" i="1"/>
  <c r="W645" i="1"/>
  <c r="V632" i="1"/>
  <c r="V615" i="1"/>
  <c r="V608" i="1"/>
  <c r="V609" i="1"/>
  <c r="W453" i="1"/>
  <c r="W448" i="1"/>
  <c r="W646" i="1"/>
  <c r="V547" i="1"/>
  <c r="V453" i="1"/>
  <c r="V448" i="1"/>
  <c r="V646" i="1"/>
  <c r="W547" i="1"/>
  <c r="AU570" i="1"/>
  <c r="AU202" i="1"/>
  <c r="AU17" i="1"/>
  <c r="AU157" i="1"/>
  <c r="AU62" i="1"/>
  <c r="AU32" i="1"/>
  <c r="V200" i="10"/>
  <c r="K420" i="1"/>
  <c r="L420" i="1"/>
  <c r="M420" i="1"/>
  <c r="O420" i="1"/>
  <c r="Q420" i="1"/>
  <c r="J420" i="1"/>
  <c r="K200" i="1"/>
  <c r="L200" i="1"/>
  <c r="M200" i="1"/>
  <c r="O200" i="1"/>
  <c r="Q200" i="1"/>
  <c r="J200" i="1"/>
  <c r="O14" i="1"/>
  <c r="Q14" i="1"/>
  <c r="AA527" i="1"/>
  <c r="AU584" i="1" l="1"/>
  <c r="AU659" i="1"/>
  <c r="AQ659" i="1"/>
  <c r="V659" i="1"/>
  <c r="W659" i="1"/>
  <c r="AU684" i="1"/>
  <c r="W684" i="1"/>
  <c r="AQ684" i="1"/>
  <c r="N613" i="1"/>
  <c r="AQ613" i="1" s="1"/>
  <c r="N204" i="1"/>
  <c r="AQ204" i="1" s="1"/>
  <c r="V629" i="1"/>
  <c r="W629" i="1"/>
  <c r="AU507" i="1"/>
  <c r="AU629" i="1"/>
  <c r="AU529" i="1"/>
  <c r="AU267" i="1"/>
  <c r="V684" i="1"/>
  <c r="W685" i="1"/>
  <c r="AU156" i="1"/>
  <c r="AU121" i="1"/>
  <c r="AU102" i="1"/>
  <c r="AU158" i="1"/>
  <c r="AU133" i="1"/>
  <c r="AU101" i="1"/>
  <c r="AU165" i="1"/>
  <c r="AU166" i="1"/>
  <c r="AU52" i="1"/>
  <c r="AU81" i="1"/>
  <c r="O13" i="1"/>
  <c r="Q13" i="1"/>
  <c r="Y527" i="1"/>
  <c r="V527" i="1"/>
  <c r="W527" i="1"/>
  <c r="W613" i="1" l="1"/>
  <c r="V613" i="1"/>
  <c r="P420" i="1"/>
  <c r="AU558" i="1"/>
  <c r="H420" i="10"/>
  <c r="I420" i="10"/>
  <c r="J420" i="10"/>
  <c r="K420" i="10"/>
  <c r="L420" i="10"/>
  <c r="M420" i="10"/>
  <c r="O420" i="10"/>
  <c r="P420" i="10"/>
  <c r="Q420" i="10"/>
  <c r="R420" i="10"/>
  <c r="T420" i="10"/>
  <c r="U420" i="10"/>
  <c r="G420" i="10"/>
  <c r="AU435" i="1" l="1"/>
  <c r="N445" i="10"/>
  <c r="N439" i="10"/>
  <c r="N533" i="10"/>
  <c r="F533" i="10" l="1"/>
  <c r="V533" i="10"/>
  <c r="F445" i="10"/>
  <c r="V445" i="10"/>
  <c r="F439" i="10"/>
  <c r="V439" i="10"/>
  <c r="Z524" i="1"/>
  <c r="AE524" i="1"/>
  <c r="AA530" i="1"/>
  <c r="AA422" i="1"/>
  <c r="AA464" i="1"/>
  <c r="N452" i="10"/>
  <c r="N451" i="10"/>
  <c r="AA452" i="1"/>
  <c r="AA451" i="1"/>
  <c r="AA495" i="1"/>
  <c r="AA493" i="1"/>
  <c r="Z686" i="1"/>
  <c r="AB686" i="1"/>
  <c r="Z683" i="1"/>
  <c r="AE683" i="1"/>
  <c r="AA669" i="1"/>
  <c r="Y669" i="1"/>
  <c r="AA672" i="1"/>
  <c r="Y672" i="1"/>
  <c r="AA671" i="1"/>
  <c r="Y671" i="1"/>
  <c r="AA673" i="1"/>
  <c r="Y673" i="1"/>
  <c r="AA670" i="1"/>
  <c r="Y670" i="1"/>
  <c r="Z668" i="1"/>
  <c r="AE668" i="1"/>
  <c r="Z667" i="1"/>
  <c r="AB667" i="1"/>
  <c r="Z666" i="1"/>
  <c r="AE666" i="1"/>
  <c r="Z665" i="1"/>
  <c r="AE665" i="1"/>
  <c r="Z664" i="1"/>
  <c r="AE664" i="1"/>
  <c r="Z663" i="1"/>
  <c r="AB663" i="1"/>
  <c r="Z662" i="1"/>
  <c r="AE662" i="1"/>
  <c r="Z661" i="1"/>
  <c r="AB661" i="1"/>
  <c r="Z657" i="1"/>
  <c r="AB657" i="1"/>
  <c r="Z631" i="1"/>
  <c r="AE631" i="1"/>
  <c r="Z577" i="1"/>
  <c r="AE577" i="1"/>
  <c r="Z575" i="1"/>
  <c r="AE575" i="1"/>
  <c r="Z574" i="1"/>
  <c r="AB574" i="1"/>
  <c r="Z573" i="1"/>
  <c r="AB573" i="1"/>
  <c r="Z572" i="1"/>
  <c r="AB572" i="1"/>
  <c r="Z571" i="1"/>
  <c r="AE571" i="1"/>
  <c r="Z569" i="1"/>
  <c r="AE569" i="1"/>
  <c r="Z568" i="1"/>
  <c r="AE568" i="1"/>
  <c r="AA555" i="1"/>
  <c r="S533" i="1" l="1"/>
  <c r="N533" i="1" s="1"/>
  <c r="AQ533" i="1" s="1"/>
  <c r="S439" i="1"/>
  <c r="N439" i="1" s="1"/>
  <c r="AQ439" i="1" s="1"/>
  <c r="S445" i="1"/>
  <c r="N445" i="1" s="1"/>
  <c r="AQ445" i="1" s="1"/>
  <c r="F451" i="10"/>
  <c r="V451" i="10"/>
  <c r="F452" i="10"/>
  <c r="V452" i="10"/>
  <c r="Y530" i="1"/>
  <c r="N420" i="10"/>
  <c r="N694" i="10"/>
  <c r="F694" i="10" s="1"/>
  <c r="F695" i="10" s="1"/>
  <c r="AB568" i="1"/>
  <c r="AB571" i="1"/>
  <c r="AB575" i="1"/>
  <c r="AB631" i="1"/>
  <c r="AB662" i="1"/>
  <c r="AB665" i="1"/>
  <c r="AB668" i="1"/>
  <c r="AB683" i="1"/>
  <c r="AB524" i="1"/>
  <c r="V530" i="1"/>
  <c r="W530" i="1"/>
  <c r="V464" i="1"/>
  <c r="W464" i="1"/>
  <c r="Y464" i="1"/>
  <c r="V495" i="1"/>
  <c r="W495" i="1"/>
  <c r="Y495" i="1"/>
  <c r="Y493" i="1"/>
  <c r="AE686" i="1"/>
  <c r="AE667" i="1"/>
  <c r="AB664" i="1"/>
  <c r="AB666" i="1"/>
  <c r="AE663" i="1"/>
  <c r="AE661" i="1"/>
  <c r="AE657" i="1"/>
  <c r="AB577" i="1"/>
  <c r="AE574" i="1"/>
  <c r="AE573" i="1"/>
  <c r="AE572" i="1"/>
  <c r="AB569" i="1"/>
  <c r="V569" i="1"/>
  <c r="V555" i="1"/>
  <c r="W555" i="1"/>
  <c r="Y555" i="1"/>
  <c r="U451" i="1" l="1"/>
  <c r="N451" i="1" s="1"/>
  <c r="AQ451" i="1" s="1"/>
  <c r="V533" i="1"/>
  <c r="W439" i="1"/>
  <c r="V445" i="1"/>
  <c r="V420" i="10"/>
  <c r="U452" i="1"/>
  <c r="N452" i="1" s="1"/>
  <c r="AQ452" i="1" s="1"/>
  <c r="Z554" i="1"/>
  <c r="AE554" i="1"/>
  <c r="Z553" i="1"/>
  <c r="AB553" i="1"/>
  <c r="Z547" i="1"/>
  <c r="AE547" i="1"/>
  <c r="Z546" i="1"/>
  <c r="AB546" i="1"/>
  <c r="Z545" i="1"/>
  <c r="AE545" i="1"/>
  <c r="W445" i="1" l="1"/>
  <c r="V439" i="1"/>
  <c r="W533" i="1"/>
  <c r="Y451" i="1"/>
  <c r="AB545" i="1"/>
  <c r="AB547" i="1"/>
  <c r="V553" i="1"/>
  <c r="AE553" i="1"/>
  <c r="V554" i="1"/>
  <c r="AB554" i="1"/>
  <c r="AE546" i="1"/>
  <c r="Y452" i="1" l="1"/>
  <c r="W451" i="1"/>
  <c r="V451" i="1"/>
  <c r="V452" i="1"/>
  <c r="W452" i="1"/>
  <c r="Z522" i="1"/>
  <c r="AE522" i="1"/>
  <c r="Z521" i="1"/>
  <c r="AE521" i="1"/>
  <c r="Z515" i="1"/>
  <c r="AE515" i="1"/>
  <c r="Z504" i="1"/>
  <c r="AE504" i="1"/>
  <c r="Z505" i="1"/>
  <c r="AB505" i="1"/>
  <c r="Z503" i="1"/>
  <c r="AE503" i="1"/>
  <c r="Z496" i="1"/>
  <c r="AE496" i="1"/>
  <c r="AB522" i="1" l="1"/>
  <c r="AB496" i="1"/>
  <c r="V505" i="1"/>
  <c r="AE505" i="1"/>
  <c r="AB521" i="1"/>
  <c r="AB515" i="1"/>
  <c r="AB504" i="1"/>
  <c r="V504" i="1"/>
  <c r="AB503" i="1"/>
  <c r="V503" i="1"/>
  <c r="Z428" i="1" l="1"/>
  <c r="AE428" i="1"/>
  <c r="Z427" i="1"/>
  <c r="AB427" i="1"/>
  <c r="Z421" i="1"/>
  <c r="AE421" i="1"/>
  <c r="B421" i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E421" i="10"/>
  <c r="B421" i="10"/>
  <c r="V421" i="1" l="1"/>
  <c r="AB428" i="1"/>
  <c r="AE427" i="1"/>
  <c r="AB421" i="1"/>
  <c r="B422" i="10" l="1"/>
  <c r="B423" i="10" s="1"/>
  <c r="B424" i="10" s="1"/>
  <c r="B425" i="10" s="1"/>
  <c r="B426" i="10" s="1"/>
  <c r="B427" i="10" s="1"/>
  <c r="B428" i="10" s="1"/>
  <c r="B429" i="10" s="1"/>
  <c r="B430" i="10" s="1"/>
  <c r="B431" i="10" s="1"/>
  <c r="B432" i="10" s="1"/>
  <c r="B433" i="10" s="1"/>
  <c r="B434" i="10" s="1"/>
  <c r="B435" i="10" s="1"/>
  <c r="B436" i="10" s="1"/>
  <c r="B437" i="10" s="1"/>
  <c r="B438" i="10" s="1"/>
  <c r="B439" i="10" s="1"/>
  <c r="B440" i="10" s="1"/>
  <c r="B441" i="10" s="1"/>
  <c r="B442" i="10" s="1"/>
  <c r="B443" i="10" s="1"/>
  <c r="B444" i="10" s="1"/>
  <c r="B445" i="10" s="1"/>
  <c r="B446" i="10" s="1"/>
  <c r="B447" i="10" s="1"/>
  <c r="B448" i="10" s="1"/>
  <c r="B449" i="10" s="1"/>
  <c r="B450" i="10" s="1"/>
  <c r="B451" i="10" s="1"/>
  <c r="B452" i="10" s="1"/>
  <c r="B453" i="10" s="1"/>
  <c r="B454" i="10" s="1"/>
  <c r="B455" i="10" s="1"/>
  <c r="B456" i="10" s="1"/>
  <c r="B457" i="10" s="1"/>
  <c r="B458" i="10" s="1"/>
  <c r="B459" i="10" s="1"/>
  <c r="B460" i="10" s="1"/>
  <c r="B461" i="10" s="1"/>
  <c r="B462" i="10" s="1"/>
  <c r="B463" i="10" s="1"/>
  <c r="B464" i="10" s="1"/>
  <c r="B465" i="10" s="1"/>
  <c r="B466" i="10" s="1"/>
  <c r="B467" i="10" s="1"/>
  <c r="B468" i="10" s="1"/>
  <c r="B469" i="10" s="1"/>
  <c r="B470" i="10" s="1"/>
  <c r="B471" i="10" s="1"/>
  <c r="B472" i="10" s="1"/>
  <c r="B473" i="10" s="1"/>
  <c r="B474" i="10" s="1"/>
  <c r="B475" i="10" s="1"/>
  <c r="B476" i="10" s="1"/>
  <c r="B477" i="10" s="1"/>
  <c r="B478" i="10" s="1"/>
  <c r="B479" i="10" s="1"/>
  <c r="B480" i="10" s="1"/>
  <c r="B481" i="10" s="1"/>
  <c r="B482" i="10" s="1"/>
  <c r="B483" i="10" s="1"/>
  <c r="B484" i="10" s="1"/>
  <c r="B485" i="10" s="1"/>
  <c r="B486" i="10" s="1"/>
  <c r="B487" i="10" s="1"/>
  <c r="B488" i="10" s="1"/>
  <c r="B489" i="10" s="1"/>
  <c r="B490" i="10" s="1"/>
  <c r="B491" i="10" s="1"/>
  <c r="B492" i="10" s="1"/>
  <c r="B493" i="10" s="1"/>
  <c r="B494" i="10" s="1"/>
  <c r="B495" i="10" s="1"/>
  <c r="B496" i="10" s="1"/>
  <c r="B497" i="10" s="1"/>
  <c r="B498" i="10" s="1"/>
  <c r="B499" i="10" s="1"/>
  <c r="B500" i="10" s="1"/>
  <c r="B501" i="10" s="1"/>
  <c r="B502" i="10" s="1"/>
  <c r="B503" i="10" s="1"/>
  <c r="B504" i="10" s="1"/>
  <c r="B505" i="10" s="1"/>
  <c r="B506" i="10" s="1"/>
  <c r="B507" i="10" s="1"/>
  <c r="B508" i="10" s="1"/>
  <c r="B509" i="10" s="1"/>
  <c r="B510" i="10" s="1"/>
  <c r="B511" i="10" s="1"/>
  <c r="B512" i="10" s="1"/>
  <c r="B513" i="10" s="1"/>
  <c r="B514" i="10" s="1"/>
  <c r="B515" i="10" s="1"/>
  <c r="B516" i="10" s="1"/>
  <c r="B517" i="10" s="1"/>
  <c r="B518" i="10" s="1"/>
  <c r="B519" i="10" s="1"/>
  <c r="B520" i="10" s="1"/>
  <c r="B521" i="10" s="1"/>
  <c r="B522" i="10" s="1"/>
  <c r="B523" i="10" s="1"/>
  <c r="B524" i="10" s="1"/>
  <c r="B525" i="10" s="1"/>
  <c r="B526" i="10" s="1"/>
  <c r="B527" i="10" l="1"/>
  <c r="B528" i="10" s="1"/>
  <c r="B529" i="10" s="1"/>
  <c r="B530" i="10" s="1"/>
  <c r="B531" i="10" s="1"/>
  <c r="B532" i="10" s="1"/>
  <c r="B533" i="10" s="1"/>
  <c r="B534" i="10" s="1"/>
  <c r="B535" i="10" s="1"/>
  <c r="B536" i="10" s="1"/>
  <c r="B537" i="10" s="1"/>
  <c r="B538" i="10" s="1"/>
  <c r="B539" i="10" s="1"/>
  <c r="B540" i="10" s="1"/>
  <c r="B541" i="10" s="1"/>
  <c r="B542" i="10" s="1"/>
  <c r="B543" i="10" s="1"/>
  <c r="B544" i="10" s="1"/>
  <c r="B545" i="10" s="1"/>
  <c r="B546" i="10" s="1"/>
  <c r="B547" i="10" s="1"/>
  <c r="B548" i="10" s="1"/>
  <c r="B549" i="10" s="1"/>
  <c r="B550" i="10" s="1"/>
  <c r="B551" i="10" s="1"/>
  <c r="B552" i="10" s="1"/>
  <c r="B553" i="10" s="1"/>
  <c r="B554" i="10" s="1"/>
  <c r="B555" i="10" s="1"/>
  <c r="B556" i="10" s="1"/>
  <c r="B557" i="10" s="1"/>
  <c r="B558" i="10" s="1"/>
  <c r="B559" i="10" s="1"/>
  <c r="B560" i="10" s="1"/>
  <c r="B561" i="10" s="1"/>
  <c r="B562" i="10" s="1"/>
  <c r="B563" i="10" s="1"/>
  <c r="B564" i="10" s="1"/>
  <c r="B565" i="10" s="1"/>
  <c r="B566" i="10" s="1"/>
  <c r="B567" i="10" s="1"/>
  <c r="B568" i="10" s="1"/>
  <c r="B569" i="10" s="1"/>
  <c r="B570" i="10" s="1"/>
  <c r="B571" i="10" s="1"/>
  <c r="B572" i="10" s="1"/>
  <c r="B573" i="10" s="1"/>
  <c r="B574" i="10" s="1"/>
  <c r="B575" i="10" s="1"/>
  <c r="B576" i="10" s="1"/>
  <c r="B577" i="10" s="1"/>
  <c r="B578" i="10" l="1"/>
  <c r="B579" i="10" s="1"/>
  <c r="B580" i="10" s="1"/>
  <c r="B581" i="10" s="1"/>
  <c r="B582" i="10" s="1"/>
  <c r="B583" i="10" s="1"/>
  <c r="B584" i="10" s="1"/>
  <c r="B585" i="10" s="1"/>
  <c r="B586" i="10" s="1"/>
  <c r="B587" i="10" s="1"/>
  <c r="B588" i="10" s="1"/>
  <c r="B589" i="10" s="1"/>
  <c r="B590" i="10" s="1"/>
  <c r="B591" i="10" s="1"/>
  <c r="B592" i="10" s="1"/>
  <c r="B593" i="10" s="1"/>
  <c r="B594" i="10" s="1"/>
  <c r="B595" i="10" s="1"/>
  <c r="B596" i="10" s="1"/>
  <c r="B597" i="10" s="1"/>
  <c r="B598" i="10" s="1"/>
  <c r="B599" i="10" s="1"/>
  <c r="B600" i="10" s="1"/>
  <c r="B601" i="10" s="1"/>
  <c r="B602" i="10" s="1"/>
  <c r="B603" i="10" s="1"/>
  <c r="B604" i="10" s="1"/>
  <c r="B605" i="10" s="1"/>
  <c r="B606" i="10" s="1"/>
  <c r="B607" i="10" s="1"/>
  <c r="B608" i="10" s="1"/>
  <c r="B609" i="10" s="1"/>
  <c r="B610" i="10" s="1"/>
  <c r="B611" i="10" s="1"/>
  <c r="B612" i="10" s="1"/>
  <c r="B613" i="10" s="1"/>
  <c r="B614" i="10" s="1"/>
  <c r="B615" i="10" s="1"/>
  <c r="B616" i="10" s="1"/>
  <c r="B617" i="10" s="1"/>
  <c r="B618" i="10" s="1"/>
  <c r="B619" i="10" s="1"/>
  <c r="B620" i="10" s="1"/>
  <c r="B621" i="10" s="1"/>
  <c r="B622" i="10" s="1"/>
  <c r="B623" i="10" s="1"/>
  <c r="B624" i="10" s="1"/>
  <c r="B625" i="10" s="1"/>
  <c r="B626" i="10" s="1"/>
  <c r="B627" i="10" s="1"/>
  <c r="B628" i="10" s="1"/>
  <c r="B629" i="10" s="1"/>
  <c r="B630" i="10" s="1"/>
  <c r="B631" i="10" s="1"/>
  <c r="B632" i="10" s="1"/>
  <c r="B633" i="10" s="1"/>
  <c r="B634" i="10" s="1"/>
  <c r="B635" i="10" s="1"/>
  <c r="B636" i="10" s="1"/>
  <c r="S492" i="10"/>
  <c r="F492" i="10" s="1"/>
  <c r="AQ492" i="1" s="1"/>
  <c r="S491" i="10"/>
  <c r="F491" i="10" s="1"/>
  <c r="F476" i="10"/>
  <c r="S475" i="10"/>
  <c r="F475" i="10" s="1"/>
  <c r="B637" i="10" l="1"/>
  <c r="B638" i="10" s="1"/>
  <c r="B639" i="10" s="1"/>
  <c r="B640" i="10" s="1"/>
  <c r="B641" i="10" s="1"/>
  <c r="B642" i="10" s="1"/>
  <c r="B643" i="10" s="1"/>
  <c r="B644" i="10" s="1"/>
  <c r="B645" i="10" s="1"/>
  <c r="B646" i="10" s="1"/>
  <c r="B647" i="10" s="1"/>
  <c r="B648" i="10" s="1"/>
  <c r="B649" i="10" s="1"/>
  <c r="B650" i="10" s="1"/>
  <c r="B651" i="10" s="1"/>
  <c r="B652" i="10" s="1"/>
  <c r="B653" i="10" s="1"/>
  <c r="B654" i="10" s="1"/>
  <c r="B655" i="10" s="1"/>
  <c r="B656" i="10" s="1"/>
  <c r="B657" i="10" s="1"/>
  <c r="B658" i="10" s="1"/>
  <c r="B659" i="10" s="1"/>
  <c r="B660" i="10" s="1"/>
  <c r="B661" i="10" s="1"/>
  <c r="B662" i="10" s="1"/>
  <c r="B663" i="10" s="1"/>
  <c r="B664" i="10" s="1"/>
  <c r="B665" i="10" s="1"/>
  <c r="B666" i="10" s="1"/>
  <c r="B667" i="10" s="1"/>
  <c r="B668" i="10" s="1"/>
  <c r="B669" i="10" s="1"/>
  <c r="B670" i="10" s="1"/>
  <c r="B671" i="10" s="1"/>
  <c r="B672" i="10" s="1"/>
  <c r="B673" i="10" s="1"/>
  <c r="B674" i="10" s="1"/>
  <c r="B675" i="10" s="1"/>
  <c r="B676" i="10" s="1"/>
  <c r="B677" i="10" s="1"/>
  <c r="B678" i="10" s="1"/>
  <c r="B679" i="10" s="1"/>
  <c r="B680" i="10" s="1"/>
  <c r="B681" i="10" s="1"/>
  <c r="B682" i="10" s="1"/>
  <c r="B683" i="10" s="1"/>
  <c r="B684" i="10" s="1"/>
  <c r="B685" i="10" s="1"/>
  <c r="B686" i="10" s="1"/>
  <c r="B687" i="10" s="1"/>
  <c r="AU476" i="1"/>
  <c r="AQ476" i="1"/>
  <c r="AU475" i="1"/>
  <c r="AQ475" i="1"/>
  <c r="S491" i="1"/>
  <c r="N491" i="1" s="1"/>
  <c r="AQ491" i="1" s="1"/>
  <c r="H200" i="10"/>
  <c r="I200" i="10"/>
  <c r="J200" i="10"/>
  <c r="K200" i="10"/>
  <c r="L200" i="10"/>
  <c r="M200" i="10"/>
  <c r="N200" i="10"/>
  <c r="O200" i="10"/>
  <c r="P200" i="10"/>
  <c r="Q200" i="10"/>
  <c r="R200" i="10"/>
  <c r="T200" i="10"/>
  <c r="U200" i="10"/>
  <c r="G200" i="10"/>
  <c r="Z312" i="1"/>
  <c r="AE312" i="1"/>
  <c r="Z311" i="1"/>
  <c r="AB311" i="1"/>
  <c r="Z310" i="1"/>
  <c r="AE310" i="1"/>
  <c r="Z309" i="1"/>
  <c r="AB309" i="1"/>
  <c r="Z308" i="1"/>
  <c r="AE308" i="1"/>
  <c r="Z313" i="1"/>
  <c r="AE313" i="1"/>
  <c r="AU252" i="1" l="1"/>
  <c r="AU492" i="1"/>
  <c r="AU630" i="1"/>
  <c r="AB313" i="1"/>
  <c r="AB308" i="1"/>
  <c r="AB310" i="1"/>
  <c r="AB312" i="1"/>
  <c r="AE309" i="1"/>
  <c r="AE311" i="1"/>
  <c r="AU263" i="1" l="1"/>
  <c r="AU284" i="1"/>
  <c r="W630" i="1"/>
  <c r="V630" i="1"/>
  <c r="S348" i="10"/>
  <c r="F348" i="10" s="1"/>
  <c r="S344" i="10"/>
  <c r="F344" i="10" s="1"/>
  <c r="AQ344" i="1" s="1"/>
  <c r="S348" i="1" l="1"/>
  <c r="N348" i="1" s="1"/>
  <c r="AQ348" i="1" s="1"/>
  <c r="Z211" i="1"/>
  <c r="AE211" i="1"/>
  <c r="Z210" i="1"/>
  <c r="AB210" i="1"/>
  <c r="Z209" i="1"/>
  <c r="AE209" i="1"/>
  <c r="Z208" i="1"/>
  <c r="AE208" i="1"/>
  <c r="Z207" i="1"/>
  <c r="AB207" i="1"/>
  <c r="Z206" i="1"/>
  <c r="AE206" i="1"/>
  <c r="Z305" i="1"/>
  <c r="AE305" i="1"/>
  <c r="Z233" i="1"/>
  <c r="AE233" i="1"/>
  <c r="Z261" i="1"/>
  <c r="AE261" i="1"/>
  <c r="Z260" i="1"/>
  <c r="AE260" i="1"/>
  <c r="Z272" i="1"/>
  <c r="AE272" i="1"/>
  <c r="Z283" i="1"/>
  <c r="AE283" i="1"/>
  <c r="Z299" i="1"/>
  <c r="AE299" i="1"/>
  <c r="P200" i="1" l="1"/>
  <c r="AB208" i="1"/>
  <c r="AB209" i="1"/>
  <c r="AB283" i="1"/>
  <c r="AB272" i="1"/>
  <c r="AB260" i="1"/>
  <c r="AB233" i="1"/>
  <c r="AB305" i="1"/>
  <c r="AB206" i="1"/>
  <c r="AB211" i="1"/>
  <c r="AE210" i="1"/>
  <c r="AE207" i="1"/>
  <c r="AB261" i="1"/>
  <c r="AB299" i="1"/>
  <c r="AU344" i="1" l="1"/>
  <c r="Z204" i="1"/>
  <c r="AE204" i="1"/>
  <c r="Z203" i="1"/>
  <c r="AE203" i="1"/>
  <c r="Z202" i="1"/>
  <c r="AE202" i="1"/>
  <c r="Z201" i="1"/>
  <c r="AE201" i="1"/>
  <c r="B201" i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Z177" i="1"/>
  <c r="Z176" i="1"/>
  <c r="Z175" i="1"/>
  <c r="Z174" i="1"/>
  <c r="Z172" i="1"/>
  <c r="Z171" i="1"/>
  <c r="Z147" i="1"/>
  <c r="Z146" i="1"/>
  <c r="Z145" i="1"/>
  <c r="Z82" i="1"/>
  <c r="Z65" i="1"/>
  <c r="Z64" i="1"/>
  <c r="B244" i="1" l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AB201" i="1"/>
  <c r="AB203" i="1"/>
  <c r="AB202" i="1"/>
  <c r="AB204" i="1"/>
  <c r="V82" i="1"/>
  <c r="V145" i="1"/>
  <c r="V146" i="1"/>
  <c r="V147" i="1"/>
  <c r="V64" i="1"/>
  <c r="V65" i="1"/>
  <c r="B383" i="1" l="1"/>
  <c r="B384" i="1" s="1"/>
  <c r="B385" i="1" s="1"/>
  <c r="B386" i="1" s="1"/>
  <c r="B387" i="1" s="1"/>
  <c r="B388" i="1" s="1"/>
  <c r="B389" i="1" s="1"/>
  <c r="B390" i="1" s="1"/>
  <c r="B391" i="1" s="1"/>
  <c r="B392" i="1" l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AE172" i="1"/>
  <c r="AB172" i="1"/>
  <c r="AE174" i="1"/>
  <c r="AB174" i="1"/>
  <c r="AE176" i="1"/>
  <c r="AB176" i="1"/>
  <c r="AE82" i="1"/>
  <c r="AB82" i="1"/>
  <c r="AE64" i="1"/>
  <c r="AB64" i="1"/>
  <c r="AE171" i="1"/>
  <c r="AB171" i="1"/>
  <c r="AE175" i="1"/>
  <c r="AB175" i="1"/>
  <c r="AE177" i="1"/>
  <c r="AB177" i="1"/>
  <c r="AE65" i="1"/>
  <c r="AB65" i="1"/>
  <c r="AE146" i="1" l="1"/>
  <c r="AB146" i="1"/>
  <c r="AB145" i="1"/>
  <c r="AE145" i="1"/>
  <c r="AB147" i="1"/>
  <c r="AE147" i="1"/>
  <c r="AA40" i="1" l="1"/>
  <c r="AA53" i="1"/>
  <c r="AA42" i="1"/>
  <c r="AA31" i="1"/>
  <c r="Y31" i="1" l="1"/>
  <c r="Y40" i="1"/>
  <c r="V53" i="1"/>
  <c r="W53" i="1"/>
  <c r="Y53" i="1"/>
  <c r="V42" i="1"/>
  <c r="W42" i="1"/>
  <c r="Y42" i="1"/>
  <c r="W31" i="1"/>
  <c r="V31" i="1"/>
  <c r="AA26" i="1" l="1"/>
  <c r="V26" i="1" l="1"/>
  <c r="W26" i="1"/>
  <c r="Y26" i="1"/>
  <c r="B202" i="10" l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E82" i="10"/>
  <c r="E65" i="10"/>
  <c r="E64" i="10"/>
  <c r="B241" i="10" l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B370" i="10" s="1"/>
  <c r="B371" i="10" s="1"/>
  <c r="B372" i="10" s="1"/>
  <c r="B373" i="10" s="1"/>
  <c r="B374" i="10" s="1"/>
  <c r="B375" i="10" s="1"/>
  <c r="B376" i="10" s="1"/>
  <c r="B377" i="10" s="1"/>
  <c r="B378" i="10" s="1"/>
  <c r="B379" i="10" s="1"/>
  <c r="B380" i="10" s="1"/>
  <c r="B381" i="10" s="1"/>
  <c r="B382" i="10" s="1"/>
  <c r="B383" i="10" s="1"/>
  <c r="B384" i="10" s="1"/>
  <c r="B385" i="10" s="1"/>
  <c r="B386" i="10" s="1"/>
  <c r="B387" i="10" s="1"/>
  <c r="B388" i="10" s="1"/>
  <c r="B389" i="10" s="1"/>
  <c r="B390" i="10" s="1"/>
  <c r="B391" i="10" s="1"/>
  <c r="K14" i="1"/>
  <c r="L14" i="1"/>
  <c r="M14" i="1"/>
  <c r="J14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16" i="10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H14" i="10"/>
  <c r="H13" i="10" s="1"/>
  <c r="I14" i="10"/>
  <c r="I13" i="10" s="1"/>
  <c r="J14" i="10"/>
  <c r="J13" i="10" s="1"/>
  <c r="K14" i="10"/>
  <c r="K13" i="10" s="1"/>
  <c r="L14" i="10"/>
  <c r="L13" i="10" s="1"/>
  <c r="M14" i="10"/>
  <c r="M13" i="10" s="1"/>
  <c r="N14" i="10"/>
  <c r="N13" i="10" s="1"/>
  <c r="O14" i="10"/>
  <c r="O13" i="10" s="1"/>
  <c r="P14" i="10"/>
  <c r="P13" i="10" s="1"/>
  <c r="Q14" i="10"/>
  <c r="Q13" i="10" s="1"/>
  <c r="R14" i="10"/>
  <c r="R13" i="10" s="1"/>
  <c r="T14" i="10"/>
  <c r="T13" i="10" s="1"/>
  <c r="G14" i="10"/>
  <c r="AA419" i="1"/>
  <c r="AA418" i="1"/>
  <c r="AA392" i="1"/>
  <c r="AA393" i="1"/>
  <c r="AA394" i="1"/>
  <c r="Y394" i="1"/>
  <c r="AA388" i="1"/>
  <c r="AA387" i="1"/>
  <c r="AA385" i="1"/>
  <c r="W385" i="1" s="1"/>
  <c r="AA381" i="1"/>
  <c r="AA380" i="1"/>
  <c r="AA378" i="1"/>
  <c r="W378" i="1" s="1"/>
  <c r="AA376" i="1"/>
  <c r="AA375" i="1"/>
  <c r="W375" i="1" s="1"/>
  <c r="AA374" i="1"/>
  <c r="AA369" i="1"/>
  <c r="AA364" i="1"/>
  <c r="G13" i="10" l="1"/>
  <c r="B392" i="10"/>
  <c r="B393" i="10" s="1"/>
  <c r="B394" i="10" s="1"/>
  <c r="B395" i="10" s="1"/>
  <c r="B396" i="10" s="1"/>
  <c r="B397" i="10" s="1"/>
  <c r="B398" i="10" s="1"/>
  <c r="B399" i="10" s="1"/>
  <c r="B400" i="10" s="1"/>
  <c r="B401" i="10" s="1"/>
  <c r="B402" i="10" s="1"/>
  <c r="B403" i="10" s="1"/>
  <c r="B404" i="10" s="1"/>
  <c r="B405" i="10" s="1"/>
  <c r="B406" i="10" s="1"/>
  <c r="B407" i="10" s="1"/>
  <c r="B408" i="10" s="1"/>
  <c r="B409" i="10" s="1"/>
  <c r="B410" i="10" s="1"/>
  <c r="B411" i="10" s="1"/>
  <c r="B412" i="10" s="1"/>
  <c r="B413" i="10" s="1"/>
  <c r="B414" i="10" s="1"/>
  <c r="B415" i="10" s="1"/>
  <c r="B416" i="10" s="1"/>
  <c r="B417" i="10" s="1"/>
  <c r="B418" i="10" s="1"/>
  <c r="B419" i="10" s="1"/>
  <c r="A244" i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B38" i="10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A38" i="10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Y392" i="1"/>
  <c r="V419" i="1"/>
  <c r="W419" i="1"/>
  <c r="Y419" i="1"/>
  <c r="V418" i="1"/>
  <c r="W418" i="1"/>
  <c r="Y418" i="1"/>
  <c r="Y393" i="1"/>
  <c r="Y374" i="1"/>
  <c r="Y387" i="1"/>
  <c r="Y388" i="1"/>
  <c r="V375" i="1"/>
  <c r="V378" i="1"/>
  <c r="V385" i="1"/>
  <c r="Y375" i="1"/>
  <c r="Y378" i="1"/>
  <c r="Y385" i="1"/>
  <c r="V369" i="1"/>
  <c r="W369" i="1"/>
  <c r="Y369" i="1"/>
  <c r="Y364" i="1"/>
  <c r="AA377" i="1"/>
  <c r="AA303" i="1"/>
  <c r="AA282" i="1"/>
  <c r="Y282" i="1"/>
  <c r="AA253" i="1"/>
  <c r="AA252" i="1"/>
  <c r="Y253" i="1"/>
  <c r="Y252" i="1"/>
  <c r="AA296" i="1"/>
  <c r="AA284" i="1"/>
  <c r="AA281" i="1"/>
  <c r="AA280" i="1"/>
  <c r="AA279" i="1"/>
  <c r="Y284" i="1"/>
  <c r="Y281" i="1"/>
  <c r="Y280" i="1"/>
  <c r="Y279" i="1"/>
  <c r="AA248" i="1"/>
  <c r="AA247" i="1"/>
  <c r="AA249" i="1"/>
  <c r="AA254" i="1"/>
  <c r="Y248" i="1"/>
  <c r="Y247" i="1"/>
  <c r="AA300" i="1"/>
  <c r="AA267" i="1"/>
  <c r="AA265" i="1"/>
  <c r="W265" i="1" s="1"/>
  <c r="Y267" i="1"/>
  <c r="AA238" i="1"/>
  <c r="AA224" i="1"/>
  <c r="AA221" i="1"/>
  <c r="AA220" i="1"/>
  <c r="Y220" i="1"/>
  <c r="AA217" i="1"/>
  <c r="AA216" i="1"/>
  <c r="AA656" i="1"/>
  <c r="AA650" i="1"/>
  <c r="AA649" i="1"/>
  <c r="AA648" i="1"/>
  <c r="AA647" i="1"/>
  <c r="AA646" i="1"/>
  <c r="AA645" i="1"/>
  <c r="AA644" i="1"/>
  <c r="AA643" i="1"/>
  <c r="AA641" i="1"/>
  <c r="AA640" i="1"/>
  <c r="AA639" i="1"/>
  <c r="AA637" i="1"/>
  <c r="AA636" i="1"/>
  <c r="AA635" i="1"/>
  <c r="AA634" i="1"/>
  <c r="AA659" i="1"/>
  <c r="AA651" i="1"/>
  <c r="AA629" i="1"/>
  <c r="AA620" i="1"/>
  <c r="AA619" i="1"/>
  <c r="W619" i="1" s="1"/>
  <c r="AA617" i="1"/>
  <c r="AA613" i="1"/>
  <c r="AA594" i="1"/>
  <c r="AA590" i="1"/>
  <c r="AA591" i="1"/>
  <c r="A64" i="10" l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B64" i="10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AU224" i="1"/>
  <c r="A383" i="1"/>
  <c r="A384" i="1" s="1"/>
  <c r="A385" i="1" s="1"/>
  <c r="A386" i="1" s="1"/>
  <c r="A387" i="1" s="1"/>
  <c r="A388" i="1" s="1"/>
  <c r="A389" i="1" s="1"/>
  <c r="A390" i="1" s="1"/>
  <c r="A391" i="1" s="1"/>
  <c r="V393" i="1"/>
  <c r="W393" i="1"/>
  <c r="V394" i="1"/>
  <c r="W394" i="1"/>
  <c r="V374" i="1"/>
  <c r="W374" i="1"/>
  <c r="V388" i="1"/>
  <c r="W388" i="1"/>
  <c r="V387" i="1"/>
  <c r="W387" i="1"/>
  <c r="Y377" i="1"/>
  <c r="W252" i="1"/>
  <c r="W280" i="1"/>
  <c r="W284" i="1"/>
  <c r="V280" i="1"/>
  <c r="Y254" i="1"/>
  <c r="W247" i="1"/>
  <c r="V249" i="1"/>
  <c r="W249" i="1"/>
  <c r="V247" i="1"/>
  <c r="Y249" i="1"/>
  <c r="V300" i="1"/>
  <c r="W300" i="1"/>
  <c r="Y300" i="1"/>
  <c r="V265" i="1"/>
  <c r="Y265" i="1"/>
  <c r="Y238" i="1"/>
  <c r="Y224" i="1"/>
  <c r="W220" i="1"/>
  <c r="Y216" i="1"/>
  <c r="Y217" i="1"/>
  <c r="Y650" i="1"/>
  <c r="Y645" i="1"/>
  <c r="Y646" i="1"/>
  <c r="Y647" i="1"/>
  <c r="Y649" i="1"/>
  <c r="Y636" i="1"/>
  <c r="Y637" i="1"/>
  <c r="V620" i="1"/>
  <c r="W620" i="1"/>
  <c r="Y620" i="1"/>
  <c r="V619" i="1"/>
  <c r="Y619" i="1"/>
  <c r="Y617" i="1"/>
  <c r="Y590" i="1"/>
  <c r="AA558" i="1"/>
  <c r="AA507" i="1"/>
  <c r="AA586" i="1"/>
  <c r="AA580" i="1"/>
  <c r="AA563" i="1"/>
  <c r="AA534" i="1"/>
  <c r="AA531" i="1"/>
  <c r="AA528" i="1"/>
  <c r="AA509" i="1"/>
  <c r="AA588" i="1"/>
  <c r="AA582" i="1"/>
  <c r="AA581" i="1"/>
  <c r="AA570" i="1"/>
  <c r="Y570" i="1"/>
  <c r="AA567" i="1"/>
  <c r="AA561" i="1"/>
  <c r="AA541" i="1"/>
  <c r="AA529" i="1"/>
  <c r="Y529" i="1"/>
  <c r="AA519" i="1"/>
  <c r="AA516" i="1"/>
  <c r="AA514" i="1"/>
  <c r="W514" i="1" s="1"/>
  <c r="AA584" i="1"/>
  <c r="Y584" i="1"/>
  <c r="AA576" i="1"/>
  <c r="AA446" i="1"/>
  <c r="AA435" i="1"/>
  <c r="AA481" i="1"/>
  <c r="AA461" i="1"/>
  <c r="AA454" i="1"/>
  <c r="AA453" i="1"/>
  <c r="Y453" i="1"/>
  <c r="AA442" i="1"/>
  <c r="Y442" i="1"/>
  <c r="AA436" i="1"/>
  <c r="AA434" i="1"/>
  <c r="Y651" i="1"/>
  <c r="Y629" i="1"/>
  <c r="Y613" i="1"/>
  <c r="A392" i="1" l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Y221" i="1"/>
  <c r="B165" i="10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A165" i="10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V392" i="1"/>
  <c r="W392" i="1"/>
  <c r="V377" i="1"/>
  <c r="W377" i="1"/>
  <c r="V252" i="1"/>
  <c r="V282" i="1"/>
  <c r="W282" i="1"/>
  <c r="V253" i="1"/>
  <c r="W253" i="1"/>
  <c r="V284" i="1"/>
  <c r="V281" i="1"/>
  <c r="W281" i="1"/>
  <c r="V279" i="1"/>
  <c r="W279" i="1"/>
  <c r="W254" i="1"/>
  <c r="V254" i="1"/>
  <c r="V248" i="1"/>
  <c r="W248" i="1"/>
  <c r="V267" i="1"/>
  <c r="W267" i="1"/>
  <c r="V224" i="1"/>
  <c r="V220" i="1"/>
  <c r="V216" i="1"/>
  <c r="V217" i="1"/>
  <c r="W217" i="1"/>
  <c r="Y659" i="1"/>
  <c r="Y635" i="1"/>
  <c r="Y639" i="1"/>
  <c r="Y640" i="1"/>
  <c r="Y641" i="1"/>
  <c r="Y648" i="1"/>
  <c r="V590" i="1"/>
  <c r="W590" i="1"/>
  <c r="W586" i="1"/>
  <c r="Y586" i="1"/>
  <c r="V586" i="1"/>
  <c r="Y580" i="1"/>
  <c r="Y563" i="1"/>
  <c r="V588" i="1"/>
  <c r="W588" i="1"/>
  <c r="Y588" i="1"/>
  <c r="V582" i="1"/>
  <c r="W582" i="1"/>
  <c r="Y582" i="1"/>
  <c r="V567" i="1"/>
  <c r="W567" i="1"/>
  <c r="Y567" i="1"/>
  <c r="V561" i="1"/>
  <c r="W561" i="1"/>
  <c r="Y561" i="1"/>
  <c r="V519" i="1"/>
  <c r="W519" i="1"/>
  <c r="Y519" i="1"/>
  <c r="V516" i="1"/>
  <c r="W516" i="1"/>
  <c r="Y516" i="1"/>
  <c r="V514" i="1"/>
  <c r="Y514" i="1"/>
  <c r="V576" i="1"/>
  <c r="W576" i="1"/>
  <c r="Y576" i="1"/>
  <c r="Y446" i="1"/>
  <c r="Y454" i="1"/>
  <c r="Y436" i="1"/>
  <c r="W436" i="1"/>
  <c r="V436" i="1"/>
  <c r="V434" i="1"/>
  <c r="W434" i="1"/>
  <c r="Y434" i="1"/>
  <c r="W221" i="1" l="1"/>
  <c r="V221" i="1"/>
  <c r="A182" i="10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B182" i="10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V238" i="1"/>
  <c r="W238" i="1"/>
  <c r="W224" i="1"/>
  <c r="W216" i="1"/>
  <c r="Y644" i="1"/>
  <c r="Y591" i="1"/>
  <c r="Y643" i="1"/>
  <c r="Y594" i="1"/>
  <c r="V580" i="1"/>
  <c r="W580" i="1"/>
  <c r="V563" i="1"/>
  <c r="W563" i="1"/>
  <c r="V570" i="1"/>
  <c r="W570" i="1"/>
  <c r="V529" i="1"/>
  <c r="W529" i="1"/>
  <c r="V584" i="1"/>
  <c r="W584" i="1"/>
  <c r="V442" i="1"/>
  <c r="W442" i="1"/>
  <c r="A241" i="10" l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V594" i="1"/>
  <c r="W594" i="1"/>
  <c r="V591" i="1"/>
  <c r="W591" i="1"/>
  <c r="A392" i="10" l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A523" i="10" s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549" i="10" s="1"/>
  <c r="A550" i="10" s="1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l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Y381" i="1"/>
  <c r="A637" i="10" l="1"/>
  <c r="A638" i="10" s="1"/>
  <c r="A639" i="10" s="1"/>
  <c r="A640" i="10" s="1"/>
  <c r="A641" i="10" s="1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W381" i="1"/>
  <c r="V381" i="1"/>
  <c r="Y376" i="1" l="1"/>
  <c r="Y380" i="1"/>
  <c r="Y303" i="1"/>
  <c r="Y296" i="1"/>
  <c r="Y656" i="1"/>
  <c r="Y481" i="1"/>
  <c r="Y435" i="1"/>
  <c r="Y507" i="1"/>
  <c r="Y461" i="1"/>
  <c r="Y528" i="1"/>
  <c r="Y531" i="1"/>
  <c r="Y534" i="1"/>
  <c r="U88" i="10"/>
  <c r="F88" i="10" s="1"/>
  <c r="S88" i="1" l="1"/>
  <c r="U14" i="10"/>
  <c r="U13" i="10" s="1"/>
  <c r="W380" i="1"/>
  <c r="V380" i="1"/>
  <c r="V376" i="1"/>
  <c r="W376" i="1"/>
  <c r="W303" i="1"/>
  <c r="V303" i="1"/>
  <c r="V296" i="1"/>
  <c r="W296" i="1"/>
  <c r="W531" i="1"/>
  <c r="V531" i="1"/>
  <c r="V528" i="1"/>
  <c r="W528" i="1"/>
  <c r="W461" i="1"/>
  <c r="V461" i="1"/>
  <c r="V507" i="1"/>
  <c r="W507" i="1"/>
  <c r="V481" i="1"/>
  <c r="W481" i="1"/>
  <c r="W435" i="1"/>
  <c r="V435" i="1"/>
  <c r="U88" i="1" l="1"/>
  <c r="N88" i="1" s="1"/>
  <c r="AQ88" i="1" s="1"/>
  <c r="Y634" i="1"/>
  <c r="Y509" i="1" l="1"/>
  <c r="W509" i="1" l="1"/>
  <c r="V509" i="1"/>
  <c r="S471" i="10" l="1"/>
  <c r="F471" i="10" s="1"/>
  <c r="AQ471" i="1" s="1"/>
  <c r="S48" i="10"/>
  <c r="S47" i="10"/>
  <c r="S46" i="10"/>
  <c r="S44" i="10"/>
  <c r="S46" i="1" l="1"/>
  <c r="U46" i="1" s="1"/>
  <c r="N46" i="1" s="1"/>
  <c r="AQ46" i="1" s="1"/>
  <c r="S44" i="1"/>
  <c r="U44" i="1" s="1"/>
  <c r="N44" i="1" s="1"/>
  <c r="AQ44" i="1" s="1"/>
  <c r="S47" i="1"/>
  <c r="U47" i="1" s="1"/>
  <c r="N47" i="1" s="1"/>
  <c r="AQ47" i="1" s="1"/>
  <c r="S48" i="1"/>
  <c r="S14" i="10"/>
  <c r="F14" i="10" s="1"/>
  <c r="U48" i="1" l="1"/>
  <c r="N48" i="1" s="1"/>
  <c r="AQ48" i="1" s="1"/>
  <c r="AU471" i="1"/>
  <c r="W455" i="1" l="1"/>
  <c r="V455" i="1"/>
  <c r="V457" i="1"/>
  <c r="W457" i="1"/>
  <c r="F456" i="10"/>
  <c r="S420" i="10"/>
  <c r="F420" i="10" s="1"/>
  <c r="S239" i="10"/>
  <c r="F239" i="10" s="1"/>
  <c r="S237" i="10"/>
  <c r="F237" i="10" s="1"/>
  <c r="S237" i="1" l="1"/>
  <c r="N237" i="1" s="1"/>
  <c r="AQ237" i="1" s="1"/>
  <c r="S239" i="1"/>
  <c r="N239" i="1" s="1"/>
  <c r="AQ239" i="1" s="1"/>
  <c r="AU441" i="1"/>
  <c r="V447" i="1"/>
  <c r="W447" i="1"/>
  <c r="V450" i="1"/>
  <c r="W450" i="1"/>
  <c r="S456" i="1"/>
  <c r="N456" i="1" s="1"/>
  <c r="AQ456" i="1" s="1"/>
  <c r="S200" i="10"/>
  <c r="V449" i="1" l="1"/>
  <c r="W449" i="1"/>
  <c r="V456" i="1"/>
  <c r="W456" i="1"/>
  <c r="F200" i="10"/>
  <c r="S13" i="10"/>
  <c r="F13" i="10" l="1"/>
  <c r="F15" i="10"/>
  <c r="Y558" i="1" l="1"/>
  <c r="W558" i="1" l="1"/>
  <c r="V558" i="1"/>
  <c r="AU15" i="1" l="1"/>
  <c r="V15" i="10"/>
  <c r="V14" i="10" s="1"/>
  <c r="V13" i="10" s="1"/>
  <c r="AA660" i="1" l="1"/>
  <c r="Y660" i="1" l="1"/>
  <c r="Y581" i="1"/>
  <c r="W581" i="1" l="1"/>
  <c r="V581" i="1"/>
  <c r="AQ15" i="1" l="1"/>
  <c r="AA687" i="1" l="1"/>
  <c r="AA199" i="1"/>
  <c r="AA197" i="1"/>
  <c r="AA194" i="1"/>
  <c r="AA189" i="1"/>
  <c r="AA685" i="1"/>
  <c r="AA684" i="1"/>
  <c r="AA181" i="1"/>
  <c r="AA682" i="1"/>
  <c r="AA414" i="1"/>
  <c r="AA412" i="1"/>
  <c r="AA409" i="1"/>
  <c r="AA405" i="1"/>
  <c r="AA400" i="1"/>
  <c r="AA399" i="1"/>
  <c r="AA398" i="1"/>
  <c r="AA397" i="1"/>
  <c r="AA164" i="1"/>
  <c r="AA391" i="1"/>
  <c r="AA390" i="1"/>
  <c r="AA389" i="1"/>
  <c r="AA386" i="1"/>
  <c r="AA384" i="1"/>
  <c r="AA382" i="1"/>
  <c r="AA655" i="1"/>
  <c r="AA654" i="1"/>
  <c r="AA373" i="1"/>
  <c r="AA152" i="1"/>
  <c r="AA367" i="1"/>
  <c r="AA366" i="1"/>
  <c r="AA365" i="1"/>
  <c r="AA363" i="1"/>
  <c r="AA362" i="1"/>
  <c r="AA361" i="1"/>
  <c r="AA360" i="1"/>
  <c r="AA359" i="1"/>
  <c r="AA358" i="1"/>
  <c r="AA357" i="1"/>
  <c r="AA356" i="1"/>
  <c r="AA642" i="1"/>
  <c r="AA355" i="1"/>
  <c r="AA354" i="1"/>
  <c r="AA353" i="1"/>
  <c r="AA352" i="1"/>
  <c r="AA351" i="1"/>
  <c r="AA350" i="1"/>
  <c r="AA349" i="1"/>
  <c r="AA348" i="1"/>
  <c r="AA347" i="1"/>
  <c r="AA345" i="1"/>
  <c r="AA633" i="1"/>
  <c r="AA344" i="1"/>
  <c r="AA343" i="1"/>
  <c r="AA627" i="1"/>
  <c r="AA626" i="1"/>
  <c r="AA625" i="1"/>
  <c r="AA624" i="1"/>
  <c r="AA623" i="1"/>
  <c r="AA622" i="1"/>
  <c r="AA135" i="1"/>
  <c r="AA134" i="1"/>
  <c r="AA130" i="1"/>
  <c r="AA129" i="1"/>
  <c r="AA320" i="1"/>
  <c r="AA318" i="1"/>
  <c r="AA317" i="1"/>
  <c r="AA123" i="1"/>
  <c r="AA115" i="1"/>
  <c r="AA114" i="1"/>
  <c r="AA110" i="1"/>
  <c r="AA565" i="1"/>
  <c r="AA295" i="1"/>
  <c r="AA105" i="1"/>
  <c r="AA290" i="1"/>
  <c r="AA289" i="1"/>
  <c r="AA100" i="1"/>
  <c r="AA99" i="1"/>
  <c r="AA98" i="1"/>
  <c r="AA94" i="1"/>
  <c r="AA93" i="1"/>
  <c r="AA92" i="1"/>
  <c r="AA540" i="1"/>
  <c r="AA85" i="1"/>
  <c r="AA84" i="1"/>
  <c r="AA525" i="1"/>
  <c r="AA68" i="1"/>
  <c r="AA67" i="1"/>
  <c r="AA66" i="1"/>
  <c r="AA251" i="1"/>
  <c r="AA63" i="1"/>
  <c r="AA506" i="1"/>
  <c r="AA494" i="1"/>
  <c r="AA489" i="1"/>
  <c r="AA488" i="1"/>
  <c r="AA50" i="1"/>
  <c r="AA244" i="1"/>
  <c r="AA48" i="1"/>
  <c r="AA47" i="1"/>
  <c r="AA46" i="1"/>
  <c r="AA243" i="1"/>
  <c r="AA242" i="1"/>
  <c r="AA241" i="1"/>
  <c r="AA45" i="1"/>
  <c r="AA44" i="1"/>
  <c r="AA240" i="1"/>
  <c r="AA32" i="1"/>
  <c r="AA239" i="1"/>
  <c r="AA449" i="1"/>
  <c r="AA25" i="1"/>
  <c r="AA237" i="1"/>
  <c r="AA24" i="1"/>
  <c r="AA432" i="1"/>
  <c r="AA431" i="1"/>
  <c r="AA23" i="1"/>
  <c r="AA429" i="1"/>
  <c r="AA236" i="1"/>
  <c r="AA235" i="1"/>
  <c r="AA15" i="1"/>
  <c r="AA191" i="1"/>
  <c r="AA190" i="1"/>
  <c r="AA198" i="1"/>
  <c r="AA196" i="1"/>
  <c r="AA195" i="1"/>
  <c r="AA186" i="1"/>
  <c r="AA180" i="1"/>
  <c r="AA178" i="1"/>
  <c r="AA170" i="1"/>
  <c r="AA416" i="1"/>
  <c r="AA411" i="1"/>
  <c r="AA415" i="1"/>
  <c r="AA408" i="1"/>
  <c r="AA407" i="1"/>
  <c r="AA406" i="1"/>
  <c r="AA169" i="1"/>
  <c r="AA403" i="1"/>
  <c r="AA402" i="1"/>
  <c r="AA401" i="1"/>
  <c r="AA396" i="1"/>
  <c r="AA167" i="1"/>
  <c r="AA165" i="1"/>
  <c r="AA163" i="1"/>
  <c r="AA162" i="1"/>
  <c r="AA161" i="1"/>
  <c r="AA160" i="1"/>
  <c r="AA159" i="1"/>
  <c r="AA658" i="1"/>
  <c r="AA157" i="1"/>
  <c r="AA154" i="1"/>
  <c r="AA153" i="1"/>
  <c r="AA370" i="1"/>
  <c r="AA150" i="1"/>
  <c r="AA368" i="1"/>
  <c r="AA148" i="1"/>
  <c r="AA346" i="1"/>
  <c r="AA144" i="1"/>
  <c r="AA621" i="1"/>
  <c r="AA142" i="1"/>
  <c r="AA141" i="1"/>
  <c r="AA618" i="1"/>
  <c r="AA140" i="1"/>
  <c r="AA616" i="1"/>
  <c r="AA615" i="1"/>
  <c r="AA614" i="1"/>
  <c r="AA139" i="1"/>
  <c r="AA611" i="1"/>
  <c r="AA610" i="1"/>
  <c r="AA609" i="1"/>
  <c r="AA342" i="1"/>
  <c r="AA339" i="1"/>
  <c r="AA338" i="1"/>
  <c r="AA337" i="1"/>
  <c r="AA336" i="1"/>
  <c r="AA335" i="1"/>
  <c r="AA334" i="1"/>
  <c r="AA333" i="1"/>
  <c r="AA332" i="1"/>
  <c r="AA331" i="1"/>
  <c r="AA330" i="1"/>
  <c r="AA329" i="1"/>
  <c r="AA131" i="1"/>
  <c r="AA321" i="1"/>
  <c r="AA319" i="1"/>
  <c r="AA607" i="1"/>
  <c r="AA606" i="1"/>
  <c r="AA605" i="1"/>
  <c r="AA316" i="1"/>
  <c r="AA125" i="1"/>
  <c r="AA121" i="1"/>
  <c r="AA587" i="1"/>
  <c r="AA315" i="1"/>
  <c r="AA585" i="1"/>
  <c r="AA583" i="1"/>
  <c r="AA116" i="1"/>
  <c r="AA113" i="1"/>
  <c r="AA112" i="1"/>
  <c r="AA302" i="1"/>
  <c r="AA566" i="1"/>
  <c r="AA108" i="1"/>
  <c r="AA298" i="1"/>
  <c r="AA297" i="1"/>
  <c r="AA106" i="1"/>
  <c r="AA104" i="1"/>
  <c r="AA562" i="1"/>
  <c r="AA292" i="1"/>
  <c r="AA291" i="1"/>
  <c r="AA102" i="1"/>
  <c r="AA560" i="1"/>
  <c r="AA559" i="1"/>
  <c r="AA101" i="1"/>
  <c r="AA557" i="1"/>
  <c r="AA556" i="1"/>
  <c r="AA97" i="1"/>
  <c r="AA96" i="1"/>
  <c r="AA95" i="1"/>
  <c r="AA278" i="1"/>
  <c r="AA552" i="1"/>
  <c r="AA550" i="1"/>
  <c r="AA549" i="1"/>
  <c r="AA277" i="1"/>
  <c r="AA91" i="1"/>
  <c r="AA275" i="1"/>
  <c r="AA274" i="1"/>
  <c r="AA90" i="1"/>
  <c r="AA543" i="1"/>
  <c r="AA542" i="1"/>
  <c r="AA88" i="1"/>
  <c r="AA87" i="1"/>
  <c r="AA86" i="1"/>
  <c r="AA539" i="1"/>
  <c r="AA538" i="1"/>
  <c r="AA537" i="1"/>
  <c r="AA536" i="1"/>
  <c r="AA83" i="1"/>
  <c r="AA268" i="1"/>
  <c r="AA81" i="1"/>
  <c r="AA80" i="1"/>
  <c r="AA266" i="1"/>
  <c r="AA78" i="1"/>
  <c r="AA77" i="1"/>
  <c r="AA76" i="1"/>
  <c r="AA75" i="1"/>
  <c r="AA74" i="1"/>
  <c r="AA526" i="1"/>
  <c r="AA256" i="1"/>
  <c r="AA518" i="1"/>
  <c r="AA255" i="1"/>
  <c r="AA510" i="1"/>
  <c r="AA70" i="1"/>
  <c r="AA498" i="1"/>
  <c r="AA58" i="1"/>
  <c r="AA62" i="1"/>
  <c r="AA61" i="1"/>
  <c r="AA57" i="1"/>
  <c r="AA250" i="1"/>
  <c r="AA56" i="1"/>
  <c r="AA55" i="1"/>
  <c r="AA246" i="1"/>
  <c r="AA54" i="1"/>
  <c r="AA234" i="1"/>
  <c r="AA232" i="1"/>
  <c r="AA52" i="1"/>
  <c r="AA491" i="1"/>
  <c r="AA51" i="1"/>
  <c r="AA487" i="1"/>
  <c r="AA486" i="1"/>
  <c r="AA231" i="1"/>
  <c r="AA485" i="1"/>
  <c r="AA230" i="1"/>
  <c r="AA229" i="1"/>
  <c r="AA228" i="1"/>
  <c r="AA483" i="1"/>
  <c r="AA227" i="1"/>
  <c r="AA477" i="1"/>
  <c r="AA476" i="1"/>
  <c r="AA475" i="1"/>
  <c r="AA474" i="1"/>
  <c r="AA473" i="1"/>
  <c r="AA471" i="1"/>
  <c r="AA226" i="1"/>
  <c r="AA225" i="1"/>
  <c r="AA49" i="1"/>
  <c r="AA223" i="1"/>
  <c r="AA460" i="1"/>
  <c r="AA457" i="1"/>
  <c r="AA456" i="1"/>
  <c r="AA455" i="1"/>
  <c r="AA222" i="1"/>
  <c r="AA39" i="1"/>
  <c r="AA38" i="1"/>
  <c r="AA37" i="1"/>
  <c r="AA36" i="1"/>
  <c r="AA35" i="1"/>
  <c r="AA34" i="1"/>
  <c r="AA33" i="1"/>
  <c r="AA447" i="1"/>
  <c r="AA444" i="1"/>
  <c r="AA443" i="1"/>
  <c r="AA30" i="1"/>
  <c r="AA441" i="1"/>
  <c r="AA440" i="1"/>
  <c r="AA29" i="1"/>
  <c r="AA28" i="1"/>
  <c r="AA27" i="1"/>
  <c r="AA214" i="1"/>
  <c r="AA213" i="1"/>
  <c r="AA433" i="1"/>
  <c r="AA430" i="1"/>
  <c r="AA21" i="1"/>
  <c r="AA20" i="1"/>
  <c r="AA19" i="1"/>
  <c r="AA192" i="1"/>
  <c r="AA681" i="1"/>
  <c r="AA679" i="1"/>
  <c r="AA678" i="1"/>
  <c r="AA188" i="1"/>
  <c r="AA187" i="1"/>
  <c r="AA676" i="1"/>
  <c r="AA675" i="1"/>
  <c r="AA674" i="1"/>
  <c r="AA417" i="1"/>
  <c r="AA185" i="1"/>
  <c r="AA184" i="1"/>
  <c r="AA183" i="1"/>
  <c r="AA182" i="1"/>
  <c r="AA179" i="1"/>
  <c r="AA173" i="1"/>
  <c r="AA404" i="1"/>
  <c r="AA395" i="1"/>
  <c r="AA168" i="1"/>
  <c r="AA166" i="1"/>
  <c r="AA158" i="1"/>
  <c r="AA653" i="1"/>
  <c r="AA156" i="1"/>
  <c r="AA379" i="1"/>
  <c r="AA155" i="1"/>
  <c r="AA652" i="1"/>
  <c r="AA372" i="1"/>
  <c r="AA632" i="1"/>
  <c r="AA628" i="1"/>
  <c r="AA143" i="1"/>
  <c r="AA136" i="1"/>
  <c r="AA132" i="1"/>
  <c r="AA341" i="1"/>
  <c r="AA340" i="1"/>
  <c r="AA328" i="1"/>
  <c r="AA604" i="1"/>
  <c r="AA603" i="1"/>
  <c r="AA602" i="1"/>
  <c r="AA601" i="1"/>
  <c r="AA327" i="1"/>
  <c r="AA326" i="1"/>
  <c r="AA325" i="1"/>
  <c r="AA324" i="1"/>
  <c r="AA323" i="1"/>
  <c r="AA322" i="1"/>
  <c r="AA600" i="1"/>
  <c r="AA599" i="1"/>
  <c r="AA598" i="1"/>
  <c r="AA597" i="1"/>
  <c r="AA596" i="1"/>
  <c r="AA595" i="1"/>
  <c r="AA128" i="1"/>
  <c r="AA593" i="1"/>
  <c r="AA592" i="1"/>
  <c r="AA124" i="1"/>
  <c r="AA589" i="1"/>
  <c r="AA122" i="1"/>
  <c r="AA120" i="1"/>
  <c r="AA119" i="1"/>
  <c r="AA118" i="1"/>
  <c r="AA117" i="1"/>
  <c r="AA579" i="1"/>
  <c r="AA306" i="1"/>
  <c r="AA304" i="1"/>
  <c r="AA111" i="1"/>
  <c r="AA109" i="1"/>
  <c r="AA301" i="1"/>
  <c r="AA564" i="1"/>
  <c r="AA107" i="1"/>
  <c r="AA294" i="1"/>
  <c r="AA293" i="1"/>
  <c r="AA103" i="1"/>
  <c r="AA288" i="1"/>
  <c r="AA287" i="1"/>
  <c r="AA286" i="1"/>
  <c r="AA285" i="1"/>
  <c r="AA548" i="1"/>
  <c r="AA276" i="1"/>
  <c r="AA273" i="1"/>
  <c r="AA271" i="1"/>
  <c r="AA89" i="1"/>
  <c r="AA535" i="1"/>
  <c r="AA79" i="1"/>
  <c r="AA73" i="1"/>
  <c r="AA264" i="1"/>
  <c r="AA523" i="1"/>
  <c r="AA72" i="1"/>
  <c r="AA517" i="1"/>
  <c r="AA263" i="1"/>
  <c r="AA262" i="1"/>
  <c r="AA259" i="1"/>
  <c r="AA513" i="1"/>
  <c r="AA258" i="1"/>
  <c r="AA257" i="1"/>
  <c r="AA501" i="1"/>
  <c r="AA500" i="1"/>
  <c r="AA499" i="1"/>
  <c r="AA60" i="1"/>
  <c r="AA59" i="1"/>
  <c r="AA245" i="1"/>
  <c r="AA490" i="1"/>
  <c r="AA484" i="1"/>
  <c r="AA482" i="1"/>
  <c r="AA480" i="1"/>
  <c r="AA479" i="1"/>
  <c r="AA478" i="1"/>
  <c r="AA470" i="1"/>
  <c r="AA469" i="1"/>
  <c r="AA468" i="1"/>
  <c r="AA467" i="1"/>
  <c r="AA466" i="1"/>
  <c r="AA465" i="1"/>
  <c r="AA43" i="1"/>
  <c r="AA462" i="1"/>
  <c r="AA41" i="1"/>
  <c r="AA458" i="1"/>
  <c r="AA450" i="1"/>
  <c r="AA448" i="1"/>
  <c r="AA219" i="1"/>
  <c r="AA218" i="1"/>
  <c r="AA438" i="1"/>
  <c r="AA437" i="1"/>
  <c r="AA215" i="1"/>
  <c r="AA212" i="1"/>
  <c r="AA205" i="1"/>
  <c r="AA22" i="1"/>
  <c r="AA18" i="1"/>
  <c r="AA17" i="1"/>
  <c r="AA16" i="1"/>
  <c r="AA680" i="1"/>
  <c r="AA677" i="1"/>
  <c r="AA413" i="1"/>
  <c r="AA410" i="1"/>
  <c r="AA383" i="1"/>
  <c r="AA371" i="1"/>
  <c r="AA151" i="1"/>
  <c r="AA149" i="1"/>
  <c r="AA608" i="1"/>
  <c r="AA133" i="1"/>
  <c r="AA127" i="1"/>
  <c r="AA126" i="1"/>
  <c r="AA314" i="1"/>
  <c r="AA307" i="1"/>
  <c r="AA551" i="1"/>
  <c r="AA532" i="1"/>
  <c r="AA520" i="1"/>
  <c r="AA512" i="1"/>
  <c r="AA511" i="1"/>
  <c r="AA508" i="1"/>
  <c r="AA502" i="1"/>
  <c r="AA497" i="1"/>
  <c r="AA492" i="1"/>
  <c r="AA472" i="1"/>
  <c r="AA463" i="1"/>
  <c r="AA426" i="1"/>
  <c r="AA425" i="1"/>
  <c r="AA424" i="1"/>
  <c r="AA423" i="1"/>
  <c r="AA138" i="1"/>
  <c r="AA137" i="1"/>
  <c r="AA69" i="1"/>
  <c r="AA71" i="1"/>
  <c r="AM14" i="1" l="1"/>
  <c r="AK14" i="1"/>
  <c r="AI14" i="1"/>
  <c r="AE14" i="1"/>
  <c r="AC14" i="1"/>
  <c r="AL14" i="1"/>
  <c r="AJ14" i="1"/>
  <c r="AH14" i="1"/>
  <c r="AF14" i="1"/>
  <c r="AD14" i="1"/>
  <c r="AB14" i="1"/>
  <c r="AG14" i="1"/>
  <c r="AP193" i="1" l="1"/>
  <c r="AO193" i="1"/>
  <c r="AN193" i="1"/>
  <c r="AP14" i="1" l="1"/>
  <c r="AA193" i="1"/>
  <c r="AN14" i="1"/>
  <c r="AO14" i="1" l="1"/>
  <c r="AA14" i="1"/>
  <c r="Y69" i="1" l="1"/>
  <c r="V69" i="1" l="1"/>
  <c r="W69" i="1"/>
  <c r="Z14" i="1" l="1"/>
  <c r="Y423" i="1" l="1"/>
  <c r="Y425" i="1"/>
  <c r="Y426" i="1"/>
  <c r="Y463" i="1"/>
  <c r="Y472" i="1"/>
  <c r="Y492" i="1"/>
  <c r="Y497" i="1"/>
  <c r="Y508" i="1"/>
  <c r="Y511" i="1"/>
  <c r="Y512" i="1"/>
  <c r="Y520" i="1"/>
  <c r="Y551" i="1"/>
  <c r="Y307" i="1"/>
  <c r="Y314" i="1"/>
  <c r="Y126" i="1"/>
  <c r="Y127" i="1"/>
  <c r="Y133" i="1"/>
  <c r="Y608" i="1"/>
  <c r="Y149" i="1"/>
  <c r="Y151" i="1"/>
  <c r="Y371" i="1"/>
  <c r="Y383" i="1"/>
  <c r="Y410" i="1"/>
  <c r="Y413" i="1"/>
  <c r="Y677" i="1"/>
  <c r="Y680" i="1"/>
  <c r="Y17" i="1"/>
  <c r="Y22" i="1"/>
  <c r="Y205" i="1"/>
  <c r="Y212" i="1"/>
  <c r="Y215" i="1"/>
  <c r="Y437" i="1"/>
  <c r="Y438" i="1"/>
  <c r="Y218" i="1"/>
  <c r="Y219" i="1"/>
  <c r="Y448" i="1"/>
  <c r="Y458" i="1"/>
  <c r="Y462" i="1"/>
  <c r="Y43" i="1"/>
  <c r="Y466" i="1"/>
  <c r="Y467" i="1"/>
  <c r="Y468" i="1"/>
  <c r="Y469" i="1"/>
  <c r="Y470" i="1"/>
  <c r="Y478" i="1"/>
  <c r="Y479" i="1"/>
  <c r="Y480" i="1"/>
  <c r="Y482" i="1"/>
  <c r="Y484" i="1"/>
  <c r="Y490" i="1"/>
  <c r="Y245" i="1"/>
  <c r="Y59" i="1"/>
  <c r="Y60" i="1"/>
  <c r="Y499" i="1"/>
  <c r="Y500" i="1"/>
  <c r="Y501" i="1"/>
  <c r="Y257" i="1"/>
  <c r="Y258" i="1"/>
  <c r="Y513" i="1"/>
  <c r="Y259" i="1"/>
  <c r="Y262" i="1"/>
  <c r="Y72" i="1"/>
  <c r="Y523" i="1"/>
  <c r="Y264" i="1"/>
  <c r="Y73" i="1"/>
  <c r="Y79" i="1"/>
  <c r="Y535" i="1"/>
  <c r="Y276" i="1"/>
  <c r="Y285" i="1"/>
  <c r="Y286" i="1"/>
  <c r="Y288" i="1"/>
  <c r="Y103" i="1"/>
  <c r="Y107" i="1"/>
  <c r="Y564" i="1"/>
  <c r="Y301" i="1"/>
  <c r="Y109" i="1"/>
  <c r="Y111" i="1"/>
  <c r="Y304" i="1"/>
  <c r="Y306" i="1"/>
  <c r="Y579" i="1"/>
  <c r="Y117" i="1"/>
  <c r="Y118" i="1"/>
  <c r="Y119" i="1"/>
  <c r="Y120" i="1"/>
  <c r="Y122" i="1"/>
  <c r="Y589" i="1"/>
  <c r="Y124" i="1"/>
  <c r="Y592" i="1"/>
  <c r="Y593" i="1"/>
  <c r="Y128" i="1"/>
  <c r="Y595" i="1"/>
  <c r="Y596" i="1"/>
  <c r="Y597" i="1"/>
  <c r="Y599" i="1"/>
  <c r="Y322" i="1"/>
  <c r="Y323" i="1"/>
  <c r="Y324" i="1"/>
  <c r="Y325" i="1"/>
  <c r="Y326" i="1"/>
  <c r="Y327" i="1"/>
  <c r="Y601" i="1"/>
  <c r="Y602" i="1"/>
  <c r="Y603" i="1"/>
  <c r="Y328" i="1"/>
  <c r="Y132" i="1"/>
  <c r="Y136" i="1"/>
  <c r="Y143" i="1"/>
  <c r="Y628" i="1"/>
  <c r="Y632" i="1"/>
  <c r="Y372" i="1"/>
  <c r="Y652" i="1"/>
  <c r="Y155" i="1"/>
  <c r="Y379" i="1"/>
  <c r="Y156" i="1"/>
  <c r="Y653" i="1"/>
  <c r="Y158" i="1"/>
  <c r="Y166" i="1"/>
  <c r="Y404" i="1"/>
  <c r="Y173" i="1"/>
  <c r="Y179" i="1"/>
  <c r="Y182" i="1"/>
  <c r="Y183" i="1"/>
  <c r="Y184" i="1"/>
  <c r="Y417" i="1"/>
  <c r="Y675" i="1"/>
  <c r="Y676" i="1"/>
  <c r="Y187" i="1"/>
  <c r="Y188" i="1"/>
  <c r="Y678" i="1"/>
  <c r="Y679" i="1"/>
  <c r="Y681" i="1"/>
  <c r="Y192" i="1"/>
  <c r="Y19" i="1"/>
  <c r="Y20" i="1"/>
  <c r="Y21" i="1"/>
  <c r="Y430" i="1"/>
  <c r="Y433" i="1"/>
  <c r="Y213" i="1"/>
  <c r="Y214" i="1"/>
  <c r="Y29" i="1"/>
  <c r="Y440" i="1"/>
  <c r="Y30" i="1"/>
  <c r="Y443" i="1"/>
  <c r="Y444" i="1"/>
  <c r="Y447" i="1"/>
  <c r="Y33" i="1"/>
  <c r="Y35" i="1"/>
  <c r="Y36" i="1"/>
  <c r="Y38" i="1"/>
  <c r="Y39" i="1"/>
  <c r="Y222" i="1"/>
  <c r="Y455" i="1"/>
  <c r="Y456" i="1"/>
  <c r="Y457" i="1"/>
  <c r="Y460" i="1"/>
  <c r="Y223" i="1"/>
  <c r="Y49" i="1"/>
  <c r="Y226" i="1"/>
  <c r="Y471" i="1"/>
  <c r="Y473" i="1"/>
  <c r="Y474" i="1"/>
  <c r="Y475" i="1"/>
  <c r="Y476" i="1"/>
  <c r="Y477" i="1"/>
  <c r="Y227" i="1"/>
  <c r="Y483" i="1"/>
  <c r="Y228" i="1"/>
  <c r="Y229" i="1"/>
  <c r="Y230" i="1"/>
  <c r="Y485" i="1"/>
  <c r="Y231" i="1"/>
  <c r="Y486" i="1"/>
  <c r="Y487" i="1"/>
  <c r="Y52" i="1"/>
  <c r="Y232" i="1"/>
  <c r="Y234" i="1"/>
  <c r="Y54" i="1"/>
  <c r="Y246" i="1"/>
  <c r="Y55" i="1"/>
  <c r="Y56" i="1"/>
  <c r="Y57" i="1"/>
  <c r="Y61" i="1"/>
  <c r="Y62" i="1"/>
  <c r="Y58" i="1"/>
  <c r="Y498" i="1"/>
  <c r="Y70" i="1"/>
  <c r="Y510" i="1"/>
  <c r="Y255" i="1"/>
  <c r="Y518" i="1"/>
  <c r="Y256" i="1"/>
  <c r="Y526" i="1"/>
  <c r="Y74" i="1"/>
  <c r="Y75" i="1"/>
  <c r="Y76" i="1"/>
  <c r="Y77" i="1"/>
  <c r="Y78" i="1"/>
  <c r="Y266" i="1"/>
  <c r="Y80" i="1"/>
  <c r="Y81" i="1"/>
  <c r="Y268" i="1"/>
  <c r="Y83" i="1"/>
  <c r="Y536" i="1"/>
  <c r="Y537" i="1"/>
  <c r="Y538" i="1"/>
  <c r="Y539" i="1"/>
  <c r="Y86" i="1"/>
  <c r="Y87" i="1"/>
  <c r="Y88" i="1"/>
  <c r="Y542" i="1"/>
  <c r="Y543" i="1"/>
  <c r="Y90" i="1"/>
  <c r="Y274" i="1"/>
  <c r="Y275" i="1"/>
  <c r="Y549" i="1"/>
  <c r="Y550" i="1"/>
  <c r="Y552" i="1"/>
  <c r="Y278" i="1"/>
  <c r="Y95" i="1"/>
  <c r="Y96" i="1"/>
  <c r="Y97" i="1"/>
  <c r="Y556" i="1"/>
  <c r="Y557" i="1"/>
  <c r="Y101" i="1"/>
  <c r="Y559" i="1"/>
  <c r="Y560" i="1"/>
  <c r="Y102" i="1"/>
  <c r="Y291" i="1"/>
  <c r="Y292" i="1"/>
  <c r="Y562" i="1"/>
  <c r="Y104" i="1"/>
  <c r="Y106" i="1"/>
  <c r="Y297" i="1"/>
  <c r="Y298" i="1"/>
  <c r="Y108" i="1"/>
  <c r="Y566" i="1"/>
  <c r="Y302" i="1"/>
  <c r="Y112" i="1"/>
  <c r="Y113" i="1"/>
  <c r="Y116" i="1"/>
  <c r="Y583" i="1"/>
  <c r="Y585" i="1"/>
  <c r="Y315" i="1"/>
  <c r="Y587" i="1"/>
  <c r="Y121" i="1"/>
  <c r="Y125" i="1"/>
  <c r="Y316" i="1"/>
  <c r="Y605" i="1"/>
  <c r="Y606" i="1"/>
  <c r="Y607" i="1"/>
  <c r="Y319" i="1"/>
  <c r="Y321" i="1"/>
  <c r="Y609" i="1"/>
  <c r="Y610" i="1"/>
  <c r="Y611" i="1"/>
  <c r="Y139" i="1"/>
  <c r="Y614" i="1"/>
  <c r="Y615" i="1"/>
  <c r="Y616" i="1"/>
  <c r="Y140" i="1"/>
  <c r="Y618" i="1"/>
  <c r="Y141" i="1"/>
  <c r="Y142" i="1"/>
  <c r="Y621" i="1"/>
  <c r="Y144" i="1"/>
  <c r="Y346" i="1"/>
  <c r="Y148" i="1"/>
  <c r="Y368" i="1"/>
  <c r="Y150" i="1"/>
  <c r="Y370" i="1"/>
  <c r="Y153" i="1"/>
  <c r="Y154" i="1"/>
  <c r="Y157" i="1"/>
  <c r="Y658" i="1"/>
  <c r="Y159" i="1"/>
  <c r="Y160" i="1"/>
  <c r="Y161" i="1"/>
  <c r="Y162" i="1"/>
  <c r="Y165" i="1"/>
  <c r="Y167" i="1"/>
  <c r="Y396" i="1"/>
  <c r="Y401" i="1"/>
  <c r="Y402" i="1"/>
  <c r="Y403" i="1"/>
  <c r="Y169" i="1"/>
  <c r="Y406" i="1"/>
  <c r="Y407" i="1"/>
  <c r="Y408" i="1"/>
  <c r="Y415" i="1"/>
  <c r="Y411" i="1"/>
  <c r="Y416" i="1"/>
  <c r="Y170" i="1"/>
  <c r="Y178" i="1"/>
  <c r="Y180" i="1"/>
  <c r="Y186" i="1"/>
  <c r="Y195" i="1"/>
  <c r="Y196" i="1"/>
  <c r="Y198" i="1"/>
  <c r="Y190" i="1"/>
  <c r="Y191" i="1"/>
  <c r="Y193" i="1"/>
  <c r="Y15" i="1"/>
  <c r="Y235" i="1"/>
  <c r="Y236" i="1"/>
  <c r="Y429" i="1"/>
  <c r="Y23" i="1"/>
  <c r="Y431" i="1"/>
  <c r="Y432" i="1"/>
  <c r="Y24" i="1"/>
  <c r="Y237" i="1"/>
  <c r="Y239" i="1"/>
  <c r="Y32" i="1"/>
  <c r="Y44" i="1"/>
  <c r="Y45" i="1"/>
  <c r="Y242" i="1"/>
  <c r="Y243" i="1"/>
  <c r="Y46" i="1"/>
  <c r="Y47" i="1"/>
  <c r="Y48" i="1"/>
  <c r="Y244" i="1"/>
  <c r="Y50" i="1"/>
  <c r="Y488" i="1"/>
  <c r="Y489" i="1"/>
  <c r="Y494" i="1"/>
  <c r="Y506" i="1"/>
  <c r="Y63" i="1"/>
  <c r="Y251" i="1"/>
  <c r="Y66" i="1"/>
  <c r="Y67" i="1"/>
  <c r="Y68" i="1"/>
  <c r="Y525" i="1"/>
  <c r="Y84" i="1"/>
  <c r="Y85" i="1"/>
  <c r="Y540" i="1"/>
  <c r="Y92" i="1"/>
  <c r="Y94" i="1"/>
  <c r="Y98" i="1"/>
  <c r="Y100" i="1"/>
  <c r="Y289" i="1"/>
  <c r="Y290" i="1"/>
  <c r="Y565" i="1"/>
  <c r="Y110" i="1"/>
  <c r="Y114" i="1"/>
  <c r="Y115" i="1"/>
  <c r="Y317" i="1"/>
  <c r="Y318" i="1"/>
  <c r="Y129" i="1"/>
  <c r="Y130" i="1"/>
  <c r="Y135" i="1"/>
  <c r="Y622" i="1"/>
  <c r="Y623" i="1"/>
  <c r="Y624" i="1"/>
  <c r="Y625" i="1"/>
  <c r="Y626" i="1"/>
  <c r="Y627" i="1"/>
  <c r="Y343" i="1"/>
  <c r="Y344" i="1"/>
  <c r="Y633" i="1"/>
  <c r="Y345" i="1"/>
  <c r="Y347" i="1"/>
  <c r="Y348" i="1"/>
  <c r="Y349" i="1"/>
  <c r="Y350" i="1"/>
  <c r="Y351" i="1"/>
  <c r="Y352" i="1"/>
  <c r="Y353" i="1"/>
  <c r="Y354" i="1"/>
  <c r="Y356" i="1"/>
  <c r="Y357" i="1"/>
  <c r="Y358" i="1"/>
  <c r="Y359" i="1"/>
  <c r="Y360" i="1"/>
  <c r="Y361" i="1"/>
  <c r="Y362" i="1"/>
  <c r="Y363" i="1"/>
  <c r="Y365" i="1"/>
  <c r="Y366" i="1"/>
  <c r="Y367" i="1"/>
  <c r="Y152" i="1"/>
  <c r="Y373" i="1"/>
  <c r="Y654" i="1"/>
  <c r="Y655" i="1"/>
  <c r="Y382" i="1"/>
  <c r="Y384" i="1"/>
  <c r="Y386" i="1"/>
  <c r="Y389" i="1"/>
  <c r="Y390" i="1"/>
  <c r="Y391" i="1"/>
  <c r="Y164" i="1"/>
  <c r="Y397" i="1"/>
  <c r="Y398" i="1"/>
  <c r="Y399" i="1"/>
  <c r="Y400" i="1"/>
  <c r="Y405" i="1"/>
  <c r="Y409" i="1"/>
  <c r="Y412" i="1"/>
  <c r="Y414" i="1"/>
  <c r="Y682" i="1"/>
  <c r="Y181" i="1"/>
  <c r="Y684" i="1"/>
  <c r="Y685" i="1"/>
  <c r="Y194" i="1"/>
  <c r="Y197" i="1"/>
  <c r="Y199" i="1"/>
  <c r="Y687" i="1"/>
  <c r="Y137" i="1"/>
  <c r="Y138" i="1"/>
  <c r="Y134" i="1" l="1"/>
  <c r="Y93" i="1" l="1"/>
  <c r="Y99" i="1"/>
  <c r="Y105" i="1"/>
  <c r="Y123" i="1"/>
  <c r="Y189" i="1"/>
  <c r="Y25" i="1" l="1"/>
  <c r="Y355" i="1"/>
  <c r="Y320" i="1"/>
  <c r="Y548" i="1"/>
  <c r="Y491" i="1" l="1"/>
  <c r="Y18" i="1" l="1"/>
  <c r="Y240" i="1" l="1"/>
  <c r="Y263" i="1"/>
  <c r="W105" i="1" l="1"/>
  <c r="V105" i="1"/>
  <c r="W129" i="1"/>
  <c r="V129" i="1"/>
  <c r="V130" i="1"/>
  <c r="W130" i="1"/>
  <c r="V132" i="1" l="1"/>
  <c r="W132" i="1"/>
  <c r="V192" i="1" l="1"/>
  <c r="V187" i="1"/>
  <c r="V417" i="1"/>
  <c r="V184" i="1"/>
  <c r="V182" i="1"/>
  <c r="V173" i="1"/>
  <c r="V166" i="1"/>
  <c r="W156" i="1"/>
  <c r="V379" i="1"/>
  <c r="V328" i="1"/>
  <c r="V603" i="1"/>
  <c r="W602" i="1"/>
  <c r="V601" i="1"/>
  <c r="W599" i="1"/>
  <c r="W597" i="1"/>
  <c r="W595" i="1"/>
  <c r="W593" i="1"/>
  <c r="W124" i="1"/>
  <c r="W122" i="1"/>
  <c r="W120" i="1"/>
  <c r="V117" i="1"/>
  <c r="W192" i="1"/>
  <c r="W188" i="1"/>
  <c r="W184" i="1"/>
  <c r="V179" i="1"/>
  <c r="W173" i="1"/>
  <c r="W328" i="1" l="1"/>
  <c r="V597" i="1"/>
  <c r="W117" i="1"/>
  <c r="V124" i="1"/>
  <c r="V120" i="1"/>
  <c r="V122" i="1"/>
  <c r="V593" i="1"/>
  <c r="V595" i="1"/>
  <c r="W601" i="1"/>
  <c r="W603" i="1"/>
  <c r="V119" i="1"/>
  <c r="W589" i="1"/>
  <c r="W592" i="1"/>
  <c r="W128" i="1"/>
  <c r="W596" i="1"/>
  <c r="V599" i="1"/>
  <c r="V602" i="1"/>
  <c r="W372" i="1"/>
  <c r="V156" i="1"/>
  <c r="W166" i="1"/>
  <c r="W179" i="1"/>
  <c r="W183" i="1"/>
  <c r="V188" i="1"/>
  <c r="W119" i="1"/>
  <c r="V589" i="1"/>
  <c r="V592" i="1"/>
  <c r="V128" i="1"/>
  <c r="V596" i="1"/>
  <c r="V372" i="1"/>
  <c r="V183" i="1"/>
  <c r="W379" i="1"/>
  <c r="W182" i="1"/>
  <c r="W417" i="1"/>
  <c r="W187" i="1"/>
  <c r="V411" i="1" l="1"/>
  <c r="V408" i="1"/>
  <c r="V406" i="1"/>
  <c r="V403" i="1"/>
  <c r="W162" i="1"/>
  <c r="W161" i="1"/>
  <c r="W160" i="1"/>
  <c r="W159" i="1"/>
  <c r="W154" i="1"/>
  <c r="W321" i="1"/>
  <c r="W319" i="1"/>
  <c r="W108" i="1"/>
  <c r="W104" i="1"/>
  <c r="W90" i="1"/>
  <c r="W54" i="1"/>
  <c r="W234" i="1"/>
  <c r="W52" i="1"/>
  <c r="W487" i="1"/>
  <c r="W486" i="1"/>
  <c r="W485" i="1"/>
  <c r="W230" i="1"/>
  <c r="W229" i="1"/>
  <c r="W483" i="1"/>
  <c r="W476" i="1"/>
  <c r="W475" i="1"/>
  <c r="W474" i="1"/>
  <c r="W473" i="1"/>
  <c r="W471" i="1"/>
  <c r="W49" i="1"/>
  <c r="W223" i="1"/>
  <c r="W222" i="1"/>
  <c r="W39" i="1"/>
  <c r="W36" i="1"/>
  <c r="V440" i="1"/>
  <c r="W213" i="1"/>
  <c r="V20" i="1"/>
  <c r="W19" i="1"/>
  <c r="W246" i="1" l="1"/>
  <c r="W56" i="1"/>
  <c r="W57" i="1"/>
  <c r="W62" i="1"/>
  <c r="W58" i="1"/>
  <c r="W70" i="1"/>
  <c r="W255" i="1"/>
  <c r="W518" i="1"/>
  <c r="W75" i="1"/>
  <c r="W78" i="1"/>
  <c r="W80" i="1"/>
  <c r="W81" i="1"/>
  <c r="W83" i="1"/>
  <c r="W550" i="1"/>
  <c r="W552" i="1"/>
  <c r="W278" i="1"/>
  <c r="W95" i="1"/>
  <c r="W97" i="1"/>
  <c r="W101" i="1"/>
  <c r="W559" i="1"/>
  <c r="W560" i="1"/>
  <c r="W292" i="1"/>
  <c r="W106" i="1"/>
  <c r="W297" i="1"/>
  <c r="W302" i="1"/>
  <c r="W112" i="1"/>
  <c r="W583" i="1"/>
  <c r="W315" i="1"/>
  <c r="W587" i="1"/>
  <c r="W121" i="1"/>
  <c r="W125" i="1"/>
  <c r="W605" i="1"/>
  <c r="W607" i="1"/>
  <c r="W139" i="1"/>
  <c r="W140" i="1"/>
  <c r="W141" i="1"/>
  <c r="W142" i="1"/>
  <c r="W621" i="1"/>
  <c r="W144" i="1"/>
  <c r="W346" i="1"/>
  <c r="W368" i="1"/>
  <c r="W370" i="1"/>
  <c r="W153" i="1"/>
  <c r="W167" i="1"/>
  <c r="V396" i="1"/>
  <c r="W402" i="1"/>
  <c r="V169" i="1"/>
  <c r="W170" i="1"/>
  <c r="W195" i="1"/>
  <c r="W196" i="1"/>
  <c r="V292" i="1"/>
  <c r="V552" i="1"/>
  <c r="V159" i="1"/>
  <c r="V223" i="1"/>
  <c r="V471" i="1"/>
  <c r="V473" i="1"/>
  <c r="V234" i="1"/>
  <c r="V587" i="1"/>
  <c r="V144" i="1"/>
  <c r="V19" i="1"/>
  <c r="V213" i="1"/>
  <c r="V39" i="1"/>
  <c r="V230" i="1"/>
  <c r="V57" i="1"/>
  <c r="V518" i="1"/>
  <c r="V81" i="1"/>
  <c r="V83" i="1"/>
  <c r="V559" i="1"/>
  <c r="V106" i="1"/>
  <c r="V112" i="1"/>
  <c r="V167" i="1"/>
  <c r="V402" i="1"/>
  <c r="V196" i="1"/>
  <c r="V487" i="1"/>
  <c r="V583" i="1"/>
  <c r="V321" i="1"/>
  <c r="V142" i="1"/>
  <c r="V162" i="1"/>
  <c r="W214" i="1"/>
  <c r="V214" i="1"/>
  <c r="W228" i="1"/>
  <c r="V228" i="1"/>
  <c r="W491" i="1"/>
  <c r="V491" i="1"/>
  <c r="W498" i="1"/>
  <c r="V498" i="1"/>
  <c r="W74" i="1"/>
  <c r="V74" i="1"/>
  <c r="W266" i="1"/>
  <c r="V266" i="1"/>
  <c r="W86" i="1"/>
  <c r="V86" i="1"/>
  <c r="W88" i="1"/>
  <c r="V88" i="1"/>
  <c r="W557" i="1"/>
  <c r="V557" i="1"/>
  <c r="W562" i="1"/>
  <c r="V562" i="1"/>
  <c r="W585" i="1"/>
  <c r="V585" i="1"/>
  <c r="W316" i="1"/>
  <c r="V316" i="1"/>
  <c r="W157" i="1"/>
  <c r="V157" i="1"/>
  <c r="W29" i="1"/>
  <c r="V29" i="1"/>
  <c r="W33" i="1"/>
  <c r="V33" i="1"/>
  <c r="W477" i="1"/>
  <c r="V477" i="1"/>
  <c r="W231" i="1"/>
  <c r="V231" i="1"/>
  <c r="W61" i="1"/>
  <c r="V61" i="1"/>
  <c r="W510" i="1"/>
  <c r="V510" i="1"/>
  <c r="W256" i="1"/>
  <c r="V256" i="1"/>
  <c r="W526" i="1"/>
  <c r="V526" i="1"/>
  <c r="W77" i="1"/>
  <c r="V77" i="1"/>
  <c r="V87" i="1"/>
  <c r="W87" i="1"/>
  <c r="W549" i="1"/>
  <c r="V549" i="1"/>
  <c r="W96" i="1"/>
  <c r="V96" i="1"/>
  <c r="W102" i="1"/>
  <c r="V102" i="1"/>
  <c r="W298" i="1"/>
  <c r="V298" i="1"/>
  <c r="W113" i="1"/>
  <c r="V113" i="1"/>
  <c r="W606" i="1"/>
  <c r="V606" i="1"/>
  <c r="W150" i="1"/>
  <c r="V150" i="1"/>
  <c r="W407" i="1"/>
  <c r="V407" i="1"/>
  <c r="W178" i="1"/>
  <c r="V178" i="1"/>
  <c r="W180" i="1"/>
  <c r="V180" i="1"/>
  <c r="W20" i="1"/>
  <c r="W440" i="1"/>
  <c r="W444" i="1"/>
  <c r="V36" i="1"/>
  <c r="V222" i="1"/>
  <c r="V49" i="1"/>
  <c r="V474" i="1"/>
  <c r="V475" i="1"/>
  <c r="V476" i="1"/>
  <c r="V227" i="1"/>
  <c r="V483" i="1"/>
  <c r="V229" i="1"/>
  <c r="V485" i="1"/>
  <c r="V486" i="1"/>
  <c r="V52" i="1"/>
  <c r="V54" i="1"/>
  <c r="V246" i="1"/>
  <c r="V56" i="1"/>
  <c r="V62" i="1"/>
  <c r="V58" i="1"/>
  <c r="V70" i="1"/>
  <c r="V255" i="1"/>
  <c r="V75" i="1"/>
  <c r="V78" i="1"/>
  <c r="V80" i="1"/>
  <c r="V90" i="1"/>
  <c r="V550" i="1"/>
  <c r="V278" i="1"/>
  <c r="V95" i="1"/>
  <c r="V97" i="1"/>
  <c r="V101" i="1"/>
  <c r="V560" i="1"/>
  <c r="V104" i="1"/>
  <c r="V297" i="1"/>
  <c r="V108" i="1"/>
  <c r="V302" i="1"/>
  <c r="V315" i="1"/>
  <c r="V121" i="1"/>
  <c r="V125" i="1"/>
  <c r="V605" i="1"/>
  <c r="V607" i="1"/>
  <c r="V319" i="1"/>
  <c r="V139" i="1"/>
  <c r="V140" i="1"/>
  <c r="V141" i="1"/>
  <c r="V621" i="1"/>
  <c r="V346" i="1"/>
  <c r="V368" i="1"/>
  <c r="V370" i="1"/>
  <c r="V153" i="1"/>
  <c r="V154" i="1"/>
  <c r="V160" i="1"/>
  <c r="V161" i="1"/>
  <c r="W396" i="1"/>
  <c r="W403" i="1"/>
  <c r="W169" i="1"/>
  <c r="W406" i="1"/>
  <c r="W408" i="1"/>
  <c r="W411" i="1"/>
  <c r="V170" i="1"/>
  <c r="V195" i="1"/>
  <c r="W55" i="1" l="1"/>
  <c r="V186" i="1"/>
  <c r="V35" i="1"/>
  <c r="W30" i="1"/>
  <c r="V232" i="1"/>
  <c r="V193" i="1"/>
  <c r="V556" i="1"/>
  <c r="W443" i="1"/>
  <c r="V566" i="1"/>
  <c r="W38" i="1"/>
  <c r="W460" i="1"/>
  <c r="W35" i="1"/>
  <c r="W190" i="1"/>
  <c r="W232" i="1"/>
  <c r="W227" i="1"/>
  <c r="V444" i="1"/>
  <c r="V30" i="1"/>
  <c r="V443" i="1"/>
  <c r="V404" i="1"/>
  <c r="W155" i="1"/>
  <c r="W326" i="1"/>
  <c r="V324" i="1"/>
  <c r="W322" i="1"/>
  <c r="W118" i="1"/>
  <c r="V430" i="1"/>
  <c r="W268" i="1"/>
  <c r="W291" i="1"/>
  <c r="W76" i="1"/>
  <c r="W116" i="1"/>
  <c r="W191" i="1"/>
  <c r="W198" i="1"/>
  <c r="W158" i="1"/>
  <c r="V143" i="1"/>
  <c r="V136" i="1"/>
  <c r="W327" i="1"/>
  <c r="W325" i="1"/>
  <c r="W323" i="1"/>
  <c r="W433" i="1"/>
  <c r="V165" i="1"/>
  <c r="V401" i="1"/>
  <c r="W556" i="1"/>
  <c r="V55" i="1"/>
  <c r="W566" i="1"/>
  <c r="W193" i="1"/>
  <c r="W186" i="1"/>
  <c r="V190" i="1"/>
  <c r="V198" i="1"/>
  <c r="V21" i="1"/>
  <c r="V191" i="1"/>
  <c r="V76" i="1"/>
  <c r="V38" i="1"/>
  <c r="W21" i="1"/>
  <c r="V116" i="1"/>
  <c r="V291" i="1"/>
  <c r="V268" i="1"/>
  <c r="W165" i="1"/>
  <c r="W401" i="1"/>
  <c r="W430" i="1"/>
  <c r="V433" i="1"/>
  <c r="V275" i="1"/>
  <c r="W275" i="1"/>
  <c r="V327" i="1"/>
  <c r="V323" i="1"/>
  <c r="W143" i="1"/>
  <c r="V158" i="1"/>
  <c r="W324" i="1"/>
  <c r="V460" i="1"/>
  <c r="V326" i="1"/>
  <c r="V118" i="1"/>
  <c r="V155" i="1"/>
  <c r="W404" i="1"/>
  <c r="W136" i="1"/>
  <c r="V322" i="1"/>
  <c r="V325" i="1"/>
  <c r="W226" i="1" l="1"/>
  <c r="V226" i="1"/>
  <c r="W274" i="1"/>
  <c r="V274" i="1"/>
  <c r="W463" i="1" l="1"/>
  <c r="V463" i="1"/>
  <c r="W497" i="1" l="1"/>
  <c r="V497" i="1"/>
  <c r="W371" i="1"/>
  <c r="V371" i="1"/>
  <c r="V243" i="1"/>
  <c r="W243" i="1"/>
  <c r="W151" i="1" l="1"/>
  <c r="V151" i="1"/>
  <c r="V15" i="1" l="1"/>
  <c r="W472" i="1"/>
  <c r="V472" i="1"/>
  <c r="V242" i="1" l="1"/>
  <c r="W242" i="1"/>
  <c r="V306" i="1"/>
  <c r="W306" i="1"/>
  <c r="V111" i="1"/>
  <c r="W111" i="1"/>
  <c r="V109" i="1"/>
  <c r="W109" i="1"/>
  <c r="V107" i="1"/>
  <c r="W107" i="1"/>
  <c r="V103" i="1"/>
  <c r="W103" i="1"/>
  <c r="V288" i="1"/>
  <c r="W288" i="1"/>
  <c r="V286" i="1"/>
  <c r="W286" i="1"/>
  <c r="V276" i="1"/>
  <c r="W276" i="1"/>
  <c r="V79" i="1"/>
  <c r="W79" i="1"/>
  <c r="V264" i="1"/>
  <c r="W264" i="1"/>
  <c r="V72" i="1"/>
  <c r="W72" i="1"/>
  <c r="V263" i="1"/>
  <c r="W263" i="1"/>
  <c r="V259" i="1"/>
  <c r="W259" i="1"/>
  <c r="W501" i="1"/>
  <c r="V501" i="1"/>
  <c r="W499" i="1"/>
  <c r="V499" i="1"/>
  <c r="W60" i="1"/>
  <c r="V60" i="1"/>
  <c r="W480" i="1"/>
  <c r="V480" i="1"/>
  <c r="W478" i="1"/>
  <c r="V478" i="1"/>
  <c r="W468" i="1"/>
  <c r="V468" i="1"/>
  <c r="W466" i="1"/>
  <c r="V466" i="1"/>
  <c r="W462" i="1"/>
  <c r="V462" i="1"/>
  <c r="W218" i="1"/>
  <c r="V218" i="1"/>
  <c r="W22" i="1"/>
  <c r="V22" i="1"/>
  <c r="W17" i="1"/>
  <c r="V17" i="1"/>
  <c r="W410" i="1"/>
  <c r="V410" i="1"/>
  <c r="W383" i="1"/>
  <c r="V383" i="1"/>
  <c r="W149" i="1"/>
  <c r="V149" i="1"/>
  <c r="W133" i="1"/>
  <c r="V133" i="1"/>
  <c r="W126" i="1"/>
  <c r="V126" i="1"/>
  <c r="W551" i="1"/>
  <c r="V551" i="1"/>
  <c r="V508" i="1"/>
  <c r="W508" i="1"/>
  <c r="W502" i="1"/>
  <c r="V502" i="1"/>
  <c r="W492" i="1"/>
  <c r="V492" i="1"/>
  <c r="W137" i="1"/>
  <c r="V137" i="1"/>
  <c r="W304" i="1"/>
  <c r="V304" i="1"/>
  <c r="W301" i="1"/>
  <c r="V301" i="1"/>
  <c r="W564" i="1"/>
  <c r="V564" i="1"/>
  <c r="V285" i="1"/>
  <c r="W285" i="1"/>
  <c r="W548" i="1"/>
  <c r="V548" i="1"/>
  <c r="W73" i="1"/>
  <c r="V73" i="1"/>
  <c r="W523" i="1"/>
  <c r="V523" i="1"/>
  <c r="V262" i="1"/>
  <c r="W262" i="1"/>
  <c r="W513" i="1"/>
  <c r="V513" i="1"/>
  <c r="W258" i="1"/>
  <c r="V258" i="1"/>
  <c r="W257" i="1"/>
  <c r="V257" i="1"/>
  <c r="V500" i="1"/>
  <c r="W500" i="1"/>
  <c r="V59" i="1"/>
  <c r="W59" i="1"/>
  <c r="V245" i="1"/>
  <c r="W245" i="1"/>
  <c r="V490" i="1"/>
  <c r="W490" i="1"/>
  <c r="V484" i="1"/>
  <c r="W484" i="1"/>
  <c r="V482" i="1"/>
  <c r="W482" i="1"/>
  <c r="V479" i="1"/>
  <c r="W479" i="1"/>
  <c r="V470" i="1"/>
  <c r="W470" i="1"/>
  <c r="V469" i="1"/>
  <c r="W469" i="1"/>
  <c r="V467" i="1"/>
  <c r="W467" i="1"/>
  <c r="V43" i="1"/>
  <c r="W43" i="1"/>
  <c r="V219" i="1"/>
  <c r="W219" i="1"/>
  <c r="V438" i="1"/>
  <c r="W438" i="1"/>
  <c r="V437" i="1"/>
  <c r="W437" i="1"/>
  <c r="V215" i="1"/>
  <c r="W215" i="1"/>
  <c r="V212" i="1"/>
  <c r="W212" i="1"/>
  <c r="V205" i="1"/>
  <c r="W205" i="1"/>
  <c r="V18" i="1"/>
  <c r="W18" i="1"/>
  <c r="W413" i="1"/>
  <c r="V413" i="1"/>
  <c r="W127" i="1"/>
  <c r="V127" i="1"/>
  <c r="W314" i="1"/>
  <c r="V314" i="1"/>
  <c r="W307" i="1"/>
  <c r="V307" i="1"/>
  <c r="W520" i="1"/>
  <c r="V520" i="1"/>
  <c r="W512" i="1"/>
  <c r="V512" i="1"/>
  <c r="W511" i="1"/>
  <c r="V511" i="1"/>
  <c r="W425" i="1"/>
  <c r="V425" i="1"/>
  <c r="W423" i="1"/>
  <c r="V423" i="1"/>
  <c r="W138" i="1"/>
  <c r="V138" i="1"/>
  <c r="V525" i="1" l="1"/>
  <c r="W525" i="1"/>
  <c r="V426" i="1" l="1"/>
  <c r="W426" i="1"/>
  <c r="W85" i="1" l="1"/>
  <c r="V85" i="1"/>
  <c r="V235" i="1" l="1"/>
  <c r="W235" i="1"/>
  <c r="V431" i="1"/>
  <c r="W431" i="1"/>
  <c r="V432" i="1"/>
  <c r="W432" i="1"/>
  <c r="V24" i="1"/>
  <c r="W24" i="1"/>
  <c r="V25" i="1"/>
  <c r="W25" i="1"/>
  <c r="V32" i="1"/>
  <c r="W32" i="1"/>
  <c r="V44" i="1"/>
  <c r="W44" i="1"/>
  <c r="V47" i="1"/>
  <c r="W47" i="1"/>
  <c r="V489" i="1"/>
  <c r="W489" i="1"/>
  <c r="V63" i="1"/>
  <c r="W63" i="1"/>
  <c r="V66" i="1"/>
  <c r="W66" i="1"/>
  <c r="W114" i="1"/>
  <c r="V114" i="1"/>
  <c r="W357" i="1"/>
  <c r="V357" i="1"/>
  <c r="W360" i="1"/>
  <c r="V360" i="1"/>
  <c r="W362" i="1"/>
  <c r="V362" i="1"/>
  <c r="W365" i="1"/>
  <c r="V365" i="1"/>
  <c r="W367" i="1"/>
  <c r="V367" i="1"/>
  <c r="W373" i="1"/>
  <c r="V373" i="1"/>
  <c r="W382" i="1"/>
  <c r="V382" i="1"/>
  <c r="W384" i="1"/>
  <c r="V384" i="1"/>
  <c r="W386" i="1"/>
  <c r="V386" i="1"/>
  <c r="W390" i="1"/>
  <c r="V390" i="1"/>
  <c r="W391" i="1"/>
  <c r="V391" i="1"/>
  <c r="W164" i="1"/>
  <c r="V164" i="1"/>
  <c r="W397" i="1"/>
  <c r="V397" i="1"/>
  <c r="W398" i="1"/>
  <c r="V398" i="1"/>
  <c r="W400" i="1"/>
  <c r="V400" i="1"/>
  <c r="W409" i="1"/>
  <c r="V409" i="1"/>
  <c r="W414" i="1"/>
  <c r="V414" i="1"/>
  <c r="W181" i="1"/>
  <c r="V181" i="1"/>
  <c r="W189" i="1"/>
  <c r="V189" i="1"/>
  <c r="W197" i="1"/>
  <c r="V197" i="1"/>
  <c r="W92" i="1"/>
  <c r="V92" i="1"/>
  <c r="W94" i="1"/>
  <c r="V94" i="1"/>
  <c r="W98" i="1"/>
  <c r="V98" i="1"/>
  <c r="W100" i="1"/>
  <c r="V100" i="1"/>
  <c r="W289" i="1"/>
  <c r="V289" i="1"/>
  <c r="W623" i="1"/>
  <c r="V623" i="1"/>
  <c r="W624" i="1"/>
  <c r="V624" i="1"/>
  <c r="W626" i="1"/>
  <c r="V626" i="1"/>
  <c r="W348" i="1"/>
  <c r="V348" i="1"/>
  <c r="W350" i="1"/>
  <c r="V350" i="1"/>
  <c r="W354" i="1"/>
  <c r="V354" i="1"/>
  <c r="W356" i="1"/>
  <c r="V356" i="1"/>
  <c r="W358" i="1"/>
  <c r="V358" i="1"/>
  <c r="W359" i="1"/>
  <c r="V359" i="1"/>
  <c r="W361" i="1"/>
  <c r="V361" i="1"/>
  <c r="W363" i="1"/>
  <c r="V363" i="1"/>
  <c r="W366" i="1"/>
  <c r="V366" i="1"/>
  <c r="W152" i="1"/>
  <c r="V152" i="1"/>
  <c r="W389" i="1"/>
  <c r="V389" i="1"/>
  <c r="W399" i="1"/>
  <c r="V399" i="1"/>
  <c r="W405" i="1"/>
  <c r="V405" i="1"/>
  <c r="W412" i="1"/>
  <c r="V412" i="1"/>
  <c r="W194" i="1"/>
  <c r="V194" i="1"/>
  <c r="W199" i="1"/>
  <c r="V199" i="1"/>
  <c r="W355" i="1" l="1"/>
  <c r="V355" i="1"/>
  <c r="W353" i="1"/>
  <c r="V353" i="1"/>
  <c r="W351" i="1"/>
  <c r="V351" i="1"/>
  <c r="W349" i="1"/>
  <c r="V349" i="1"/>
  <c r="W344" i="1"/>
  <c r="V344" i="1"/>
  <c r="W625" i="1"/>
  <c r="V625" i="1"/>
  <c r="W622" i="1"/>
  <c r="V622" i="1"/>
  <c r="V68" i="1"/>
  <c r="W68" i="1"/>
  <c r="V251" i="1"/>
  <c r="W251" i="1"/>
  <c r="V488" i="1"/>
  <c r="W488" i="1"/>
  <c r="W343" i="1"/>
  <c r="V343" i="1"/>
  <c r="W123" i="1"/>
  <c r="V123" i="1"/>
  <c r="W110" i="1"/>
  <c r="V110" i="1"/>
  <c r="W565" i="1"/>
  <c r="V565" i="1"/>
  <c r="W290" i="1"/>
  <c r="V290" i="1"/>
  <c r="V50" i="1"/>
  <c r="W50" i="1"/>
  <c r="V48" i="1"/>
  <c r="W48" i="1"/>
  <c r="V45" i="1"/>
  <c r="W45" i="1"/>
  <c r="V239" i="1"/>
  <c r="W239" i="1"/>
  <c r="V23" i="1"/>
  <c r="W23" i="1"/>
  <c r="V71" i="1"/>
  <c r="W71" i="1"/>
  <c r="W15" i="1"/>
  <c r="W352" i="1"/>
  <c r="V352" i="1"/>
  <c r="W347" i="1"/>
  <c r="V347" i="1"/>
  <c r="W345" i="1"/>
  <c r="V345" i="1"/>
  <c r="W134" i="1"/>
  <c r="V134" i="1"/>
  <c r="W84" i="1"/>
  <c r="V84" i="1"/>
  <c r="V67" i="1"/>
  <c r="W67" i="1"/>
  <c r="V494" i="1"/>
  <c r="W494" i="1"/>
  <c r="W320" i="1"/>
  <c r="V320" i="1"/>
  <c r="W318" i="1"/>
  <c r="V318" i="1"/>
  <c r="W115" i="1"/>
  <c r="V115" i="1"/>
  <c r="W99" i="1"/>
  <c r="V99" i="1"/>
  <c r="W93" i="1"/>
  <c r="V93" i="1"/>
  <c r="V244" i="1"/>
  <c r="W244" i="1"/>
  <c r="V46" i="1"/>
  <c r="W46" i="1"/>
  <c r="V237" i="1"/>
  <c r="W237" i="1"/>
  <c r="V236" i="1"/>
  <c r="W236" i="1"/>
  <c r="W240" i="1" l="1"/>
  <c r="V240" i="1"/>
  <c r="W429" i="1" l="1"/>
  <c r="V429" i="1"/>
  <c r="V317" i="1" l="1"/>
  <c r="W317" i="1"/>
  <c r="W415" i="1" l="1"/>
  <c r="V415" i="1"/>
  <c r="W135" i="1" l="1"/>
  <c r="V135" i="1"/>
  <c r="W416" i="1"/>
  <c r="V416" i="1"/>
  <c r="W506" i="1" l="1"/>
  <c r="V506" i="1"/>
  <c r="W579" i="1" l="1"/>
  <c r="V579" i="1"/>
  <c r="Y502" i="1" l="1"/>
  <c r="Y16" i="1" l="1"/>
  <c r="W16" i="1" l="1"/>
  <c r="V16" i="1"/>
  <c r="Y27" i="1" l="1"/>
  <c r="V27" i="1"/>
  <c r="W27" i="1" l="1"/>
  <c r="V34" i="1" l="1"/>
  <c r="W34" i="1"/>
  <c r="Y34" i="1" l="1"/>
  <c r="Y225" i="1"/>
  <c r="W225" i="1" l="1"/>
  <c r="V225" i="1"/>
  <c r="Y89" i="1" l="1"/>
  <c r="W89" i="1" l="1"/>
  <c r="V89" i="1"/>
  <c r="V168" i="1"/>
  <c r="W168" i="1"/>
  <c r="Y168" i="1" l="1"/>
  <c r="Y28" i="1"/>
  <c r="W28" i="1" l="1"/>
  <c r="V28" i="1"/>
  <c r="Y241" i="1"/>
  <c r="W241" i="1" l="1"/>
  <c r="V241" i="1"/>
  <c r="Y532" i="1" l="1"/>
  <c r="V532" i="1" l="1"/>
  <c r="W532" i="1"/>
  <c r="V333" i="1" l="1"/>
  <c r="Y333" i="1"/>
  <c r="W333" i="1"/>
  <c r="V329" i="1"/>
  <c r="Y329" i="1"/>
  <c r="W329" i="1"/>
  <c r="W330" i="1"/>
  <c r="V330" i="1"/>
  <c r="Y330" i="1"/>
  <c r="V334" i="1"/>
  <c r="W334" i="1"/>
  <c r="W338" i="1"/>
  <c r="V338" i="1"/>
  <c r="Y338" i="1"/>
  <c r="V131" i="1"/>
  <c r="W131" i="1"/>
  <c r="W335" i="1"/>
  <c r="V335" i="1"/>
  <c r="Y335" i="1"/>
  <c r="V342" i="1"/>
  <c r="Y342" i="1"/>
  <c r="W342" i="1"/>
  <c r="W337" i="1"/>
  <c r="Y337" i="1"/>
  <c r="V337" i="1"/>
  <c r="W332" i="1"/>
  <c r="Y332" i="1"/>
  <c r="V332" i="1"/>
  <c r="W336" i="1"/>
  <c r="V336" i="1"/>
  <c r="Y336" i="1"/>
  <c r="V339" i="1"/>
  <c r="Y339" i="1"/>
  <c r="W339" i="1"/>
  <c r="W331" i="1"/>
  <c r="V331" i="1"/>
  <c r="Y331" i="1"/>
  <c r="V341" i="1"/>
  <c r="W341" i="1"/>
  <c r="V340" i="1"/>
  <c r="W340" i="1"/>
  <c r="Y341" i="1"/>
  <c r="Y334" i="1"/>
  <c r="Y340" i="1"/>
  <c r="Y131" i="1" l="1"/>
  <c r="Y277" i="1"/>
  <c r="V277" i="1" l="1"/>
  <c r="W277" i="1"/>
  <c r="Y163" i="1" l="1"/>
  <c r="V163" i="1" l="1"/>
  <c r="W163" i="1"/>
  <c r="Y273" i="1" l="1"/>
  <c r="V273" i="1" l="1"/>
  <c r="W273" i="1"/>
  <c r="Y395" i="1" l="1"/>
  <c r="W395" i="1" l="1"/>
  <c r="V395" i="1"/>
  <c r="Y250" i="1" l="1"/>
  <c r="W250" i="1"/>
  <c r="V250" i="1" l="1"/>
  <c r="Y441" i="1" l="1"/>
  <c r="V441" i="1"/>
  <c r="W441" i="1" l="1"/>
  <c r="Y449" i="1" l="1"/>
  <c r="Y450" i="1" l="1"/>
  <c r="Y51" i="1" l="1"/>
  <c r="V51" i="1"/>
  <c r="W51" i="1" l="1"/>
  <c r="Y642" i="1" l="1"/>
  <c r="Y14" i="1" l="1"/>
  <c r="V287" i="1" l="1"/>
  <c r="Y287" i="1"/>
  <c r="Y271" i="1"/>
  <c r="W287" i="1" l="1"/>
  <c r="V271" i="1"/>
  <c r="W271" i="1"/>
  <c r="Y541" i="1"/>
  <c r="V541" i="1" l="1"/>
  <c r="W541" i="1"/>
  <c r="Y185" i="1"/>
  <c r="V185" i="1" l="1"/>
  <c r="W185" i="1"/>
  <c r="Y293" i="1"/>
  <c r="Y294" i="1" l="1"/>
  <c r="V293" i="1" l="1"/>
  <c r="W293" i="1"/>
  <c r="V294" i="1"/>
  <c r="W294" i="1"/>
  <c r="Y295" i="1" l="1"/>
  <c r="U200" i="1"/>
  <c r="W295" i="1"/>
  <c r="V295" i="1" l="1"/>
  <c r="R420" i="1"/>
  <c r="W422" i="1" l="1"/>
  <c r="V422" i="1"/>
  <c r="Y465" i="1"/>
  <c r="V465" i="1" l="1"/>
  <c r="W465" i="1"/>
  <c r="Y604" i="1"/>
  <c r="V604" i="1" l="1"/>
  <c r="W604" i="1"/>
  <c r="Y598" i="1"/>
  <c r="V598" i="1" l="1"/>
  <c r="W598" i="1"/>
  <c r="Y517" i="1"/>
  <c r="W517" i="1" l="1"/>
  <c r="V517" i="1"/>
  <c r="W424" i="1" l="1"/>
  <c r="V424" i="1"/>
  <c r="Y424" i="1"/>
  <c r="Y674" i="1"/>
  <c r="S420" i="1"/>
  <c r="U420" i="1" l="1"/>
  <c r="AU420" i="1" s="1"/>
  <c r="W674" i="1"/>
  <c r="V674" i="1"/>
  <c r="Y600" i="1"/>
  <c r="W600" i="1"/>
  <c r="V600" i="1"/>
  <c r="Y37" i="1"/>
  <c r="N420" i="1" l="1"/>
  <c r="AQ420" i="1" s="1"/>
  <c r="W37" i="1"/>
  <c r="AT221" i="1"/>
  <c r="V37" i="1" l="1"/>
  <c r="S14" i="1"/>
  <c r="P14" i="1" l="1"/>
  <c r="Y91" i="1"/>
  <c r="P13" i="1" l="1"/>
  <c r="U14" i="1"/>
  <c r="U13" i="1" s="1"/>
  <c r="AU41" i="1"/>
  <c r="V91" i="1"/>
  <c r="W91" i="1"/>
  <c r="Y41" i="1"/>
  <c r="W41" i="1" l="1"/>
  <c r="V41" i="1"/>
  <c r="R14" i="1" l="1"/>
  <c r="N14" i="1" s="1"/>
  <c r="N148" i="1"/>
  <c r="AR364" i="1"/>
  <c r="R364" i="1" s="1"/>
  <c r="R200" i="1" s="1"/>
  <c r="V148" i="1" l="1"/>
  <c r="AQ148" i="1"/>
  <c r="W148" i="1"/>
  <c r="AQ14" i="1"/>
  <c r="R13" i="1"/>
  <c r="S364" i="1"/>
  <c r="S200" i="1" s="1"/>
  <c r="S13" i="1" s="1"/>
  <c r="N200" i="1" l="1"/>
  <c r="AQ200" i="1" s="1"/>
  <c r="N364" i="1"/>
  <c r="AQ364" i="1" s="1"/>
  <c r="AU200" i="1"/>
  <c r="W364" i="1" l="1"/>
  <c r="V364" i="1"/>
  <c r="N13" i="1"/>
</calcChain>
</file>

<file path=xl/sharedStrings.xml><?xml version="1.0" encoding="utf-8"?>
<sst xmlns="http://schemas.openxmlformats.org/spreadsheetml/2006/main" count="68858" uniqueCount="722">
  <si>
    <t>Приложение № 1 к приказу</t>
  </si>
  <si>
    <t>Министерства ЖКХиЭ РС(Я)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</si>
  <si>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</si>
  <si>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</si>
  <si>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</si>
  <si>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</si>
  <si>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</si>
  <si>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</si>
  <si>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</si>
  <si>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</si>
  <si>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</si>
  <si>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</si>
  <si>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</si>
  <si>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</si>
  <si>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</si>
  <si>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</si>
  <si>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</si>
  <si>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Ввода в эксплуатацию</t>
  </si>
  <si>
    <t>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</si>
  <si>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</si>
  <si>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</si>
  <si>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</si>
  <si>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</si>
  <si>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t xml:space="preserve">Ремонт внутридомовых инженерных систем
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</si>
  <si>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</si>
  <si>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Ремонт крыши</t>
  </si>
  <si>
    <t xml:space="preserve">Ремонт подвальных помещений, относящихся к общему имуществу в многоквартирном доме
</t>
  </si>
  <si>
    <t xml:space="preserve"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
</t>
  </si>
  <si>
    <t xml:space="preserve">Ремонт фундамента многоквартирного дома, цокольных балок и перекрытий, включая утепление цокольного перекрытия
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</si>
  <si>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</si>
  <si>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</si>
  <si>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</si>
  <si>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</si>
  <si>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</si>
  <si>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</si>
  <si>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</si>
  <si>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</si>
  <si>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</si>
  <si>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</si>
  <si>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</si>
  <si>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кв.м</t>
  </si>
  <si>
    <t>чел</t>
  </si>
  <si>
    <t>руб</t>
  </si>
  <si>
    <t>руб/кв.м</t>
  </si>
  <si>
    <t>Респ. Саха /Якутия/, г. Нерюнгри, пр-кт. Дружбы Народов, д. 33</t>
  </si>
  <si>
    <t>Камень</t>
  </si>
  <si>
    <t>ГО "Жатай"</t>
  </si>
  <si>
    <t>Респ. Саха /Якутия/, п. Жатай, ул. Северная, д. 37/1</t>
  </si>
  <si>
    <t>МО "Город Ленск"</t>
  </si>
  <si>
    <t>Респ. Саха /Якутия/, у. Ленский, г. Ленск, ул. Дзержинского, д. 15</t>
  </si>
  <si>
    <t>Респ. Саха /Якутия/, у. Ленский, г. Ленск, ул. Дзержинского, д. 27</t>
  </si>
  <si>
    <t>МО "Город Мирный"</t>
  </si>
  <si>
    <t>Крупнопанельный</t>
  </si>
  <si>
    <t>Дерево</t>
  </si>
  <si>
    <t>Респ. Саха /Якутия/, у. Мирнинский, г. Мирный, ул. Советская, д. 3</t>
  </si>
  <si>
    <t>ГП "Поселок Беркакит"</t>
  </si>
  <si>
    <t>Респ. Саха /Якутия/, г. Нерюнгри, п. Беркакит, ул. Бочкарева, д. 4, корп. 1</t>
  </si>
  <si>
    <t>Респ. Саха /Якутия/, г. Нерюнгри, п. Беркакит, ул. Бочкарева, д. 4, корп. 2</t>
  </si>
  <si>
    <t>Респ. Саха /Якутия/, г. Нерюнгри, п. Беркакит, ул. Бочкарева, д. 6</t>
  </si>
  <si>
    <t>Респ. Саха /Якутия/, г. Нерюнгри, п. Беркакит, ул. Бочкарева, д. 7</t>
  </si>
  <si>
    <t>ГП "Поселок Золотинка"</t>
  </si>
  <si>
    <t>ГП "Поселок Чульман"</t>
  </si>
  <si>
    <t>Респ. Саха /Якутия/, г. Нерюнгри, пр-кт. Мира, д. 21, корп. 1</t>
  </si>
  <si>
    <t>Респ. Саха /Якутия/, г. Нерюнгри, ул. Аммосова, д. 10, корп. 1</t>
  </si>
  <si>
    <t>Респ. Саха /Якутия/, г. Нерюнгри, ул. Аммосова, д. 12</t>
  </si>
  <si>
    <t>Респ. Саха /Якутия/, г. Нерюнгри, ул. Аммосова, д. 6, корп. 1</t>
  </si>
  <si>
    <t>Респ. Саха /Якутия/, г. Нерюнгри, ул. Карла Маркса, д. 27</t>
  </si>
  <si>
    <t>Респ. Саха /Якутия/, г. Нерюнгри, ул. Лужников, д. 3, корп. 1</t>
  </si>
  <si>
    <t>Респ. Саха /Якутия/, г. Нерюнгри, ул. Чурапчинская, д. 39</t>
  </si>
  <si>
    <t>Респ. Саха /Якутия/, г. Нерюнгри, ул. Чурапчинская, д. 50</t>
  </si>
  <si>
    <t>Респ. Саха /Якутия/, г. Нерюнгри, ул. Южно-Якутская, д. 30</t>
  </si>
  <si>
    <t>Респ. Саха /Якутия/, г. Нерюнгри, ул. Южно-Якутская, д. 32</t>
  </si>
  <si>
    <t>Респ. Саха /Якутия/, г. Нерюнгри, ул. Южно-Якутская, д. 34</t>
  </si>
  <si>
    <t>ГО "город Якутск"</t>
  </si>
  <si>
    <t>Респ. Саха /Якутия/, г. Якутск, мкр. Кангалассы, ул. 26 партсъезда, д. 2</t>
  </si>
  <si>
    <t>Респ. Саха /Якутия/, г. Якутск, мкр. Кангалассы, ул. 26 партсъезда, д. 4</t>
  </si>
  <si>
    <t>Респ. Саха /Якутия/, г. Якутск, с. Хатассы, ул. Ленина, д. 67, корп. 1</t>
  </si>
  <si>
    <t>Респ. Саха /Якутия/, г. Якутск, ул. Автодорожная, д. 28, корп. 15</t>
  </si>
  <si>
    <t>Респ. Саха /Якутия/, г. Якутск, ул. Воинская, д. 9</t>
  </si>
  <si>
    <t>Респ. Саха /Якутия/, г. Якутск, ул. Горького, д. 94</t>
  </si>
  <si>
    <t>Респ. Саха /Якутия/, г. Якутск, ул. Дзержинского, д. 40</t>
  </si>
  <si>
    <t>Респ. Саха /Якутия/, г. Якутск, ул. Кирова, д. 34</t>
  </si>
  <si>
    <t>Респ. Саха /Якутия/, г. Якутск, ул. Лермонтова, д. 20</t>
  </si>
  <si>
    <t>Респ. Саха /Якутия/, г. Якутск, ул. Лермонтова, д. 22</t>
  </si>
  <si>
    <t>Респ. Саха /Якутия/, г. Якутск, ул. Лермонтова, д. 92, корп. 2</t>
  </si>
  <si>
    <t>Респ. Саха /Якутия/, г. Якутск, ул. Халтурина, д. 6</t>
  </si>
  <si>
    <t>Респ. Саха /Якутия/, г. Якутск, ул. Ярославского, д. 30, корп. 1</t>
  </si>
  <si>
    <t>Респ. Саха /Якутия/, п. Жатай, ул. Северная, д. 54</t>
  </si>
  <si>
    <t>МО "Город Алдан"</t>
  </si>
  <si>
    <t>МО "Поселок Ленинский"</t>
  </si>
  <si>
    <t>МО "Поселок Нижний Куранах"</t>
  </si>
  <si>
    <t>Респ. Саха /Якутия/, у. Алданский, п. Нижний Куранах, пер. Школьный, д. 4</t>
  </si>
  <si>
    <t>Респ. Саха /Якутия/, у. Алданский, п. Нижний Куранах, пер. Школьный, д. 6</t>
  </si>
  <si>
    <t>Респ. Саха /Якутия/, у. Алданский, п. Нижний Куранах, ул. Школьная, д. 15</t>
  </si>
  <si>
    <t>Респ. Саха /Якутия/, у. Алданский, п. Нижний Куранах, ул. Школьная, д. 21</t>
  </si>
  <si>
    <t>Респ. Саха /Якутия/, у. Алданский, п. Нижний Куранах, ул. Школьная, д. 23</t>
  </si>
  <si>
    <t>МО "Поселок Зырянка"</t>
  </si>
  <si>
    <t>Респ. Саха /Якутия/, у. Верхнеколымский, п. Зырянка, ул. Победы, д. 20</t>
  </si>
  <si>
    <t>Респ. Саха /Якутия/, у. Мирнинский, г. Мирный, ул. Советская, д. 13, корп. 1</t>
  </si>
  <si>
    <t>Респ. Саха /Якутия/, у. Мирнинский, г. Мирный, ул. Советская, д. 19</t>
  </si>
  <si>
    <t>Респ. Саха /Якутия/, у. Мирнинский, г. Мирный, ул. Советская, д. 21</t>
  </si>
  <si>
    <t>Респ. Саха /Якутия/, у. Мирнинский, г. Мирный, ул. Советская, д. 7</t>
  </si>
  <si>
    <t>Респ. Саха /Якутия/, у. Мирнинский, г. Мирный, ш. 50 лет Октября, д. 1</t>
  </si>
  <si>
    <t>МО "Поселок Айхал"</t>
  </si>
  <si>
    <t>МО "Поселок Светлый"</t>
  </si>
  <si>
    <t>МО "Поселок Чернышевский"</t>
  </si>
  <si>
    <t>МО "Город Нюрба"</t>
  </si>
  <si>
    <t>МО "Поселок Эльдикан"</t>
  </si>
  <si>
    <t>Респ. Саха /Якутия/, у. Усть-Майский, п. Эльдикан, ул. Куйбышева, д. 30</t>
  </si>
  <si>
    <t>Респ. Саха /Якутия/, у. Усть-Майский, п. Эльдикан, ул. Рабочая, д. 12</t>
  </si>
  <si>
    <t>МО "Город Покровск"</t>
  </si>
  <si>
    <t>МО "Поселок Мохсоголлох"</t>
  </si>
  <si>
    <t>Респ. Саха /Якутия/, у. Хангаласский, п. Мохсоголлох, ул. Молодежная, д. 20</t>
  </si>
  <si>
    <t>Респ. Саха /Якутия/, у. Хангаласский, п. Мохсоголлох, ул. Молодежная, д. 20, корп. а</t>
  </si>
  <si>
    <t>Респ. Саха /Якутия/, у. Хангаласский, п. Мохсоголлох, ул. Молодежная, д. 22</t>
  </si>
  <si>
    <t>Респ. Саха /Якутия/, у. Хангаласский, п. Мохсоголлох, ул. Соколиная, д. 1</t>
  </si>
  <si>
    <t>Респ. Саха /Якутия/, у. Хангаласский, п. Мохсоголлох, ул. Соколиная, д. 13</t>
  </si>
  <si>
    <t>Респ. Саха /Якутия/, у. Хангаласский, п. Мохсоголлох, ул. Соколиная, д. 2</t>
  </si>
  <si>
    <t>Респ. Саха /Якутия/, у. Хангаласский, п. Мохсоголлох, ул. Соколиная, д. 5</t>
  </si>
  <si>
    <t>Респ. Саха /Якутия/, у. Хангаласский, п. Мохсоголлох, ул. Соколиная, д. 7</t>
  </si>
  <si>
    <t>Респ. Саха /Якутия/, у. Хангаласский, п. Мохсоголлох, ул. Соколиная, д. 9</t>
  </si>
  <si>
    <t>Респ. Саха /Якутия/, г. Нерюнгри, п. Золотинка, ул. Железнодорожная, д. 2</t>
  </si>
  <si>
    <t>Респ. Саха /Якутия/, г. Нерюнгри, п. Золотинка, ул. Железнодорожная, д. 3</t>
  </si>
  <si>
    <t>Респ. Саха /Якутия/, г. Нерюнгри, п. Золотинка, ул. Железнодорожная, д. 4</t>
  </si>
  <si>
    <t>Респ. Саха /Якутия/, г. Нерюнгри, п. Чульман, ул. Новая, д. 2</t>
  </si>
  <si>
    <t>Респ. Саха /Якутия/, г. Нерюнгри, п. Чульман, ул. Островского, д. 18б</t>
  </si>
  <si>
    <t>Респ. Саха /Якутия/, г. Нерюнгри, п. Чульман, ул. Островского, д. 6, корп. а</t>
  </si>
  <si>
    <t>Респ. Саха /Якутия/, г. Нерюнгри, пр-кт. Геологов, д. 49, корп. 1</t>
  </si>
  <si>
    <t>Респ. Саха /Якутия/, г. Нерюнгри, пр-кт. Геологов, д. 55, корп. 2</t>
  </si>
  <si>
    <t>Респ. Саха /Якутия/, г. Нерюнгри, пр-кт. Геологов, д. 59</t>
  </si>
  <si>
    <t>Респ. Саха /Якутия/, г. Нерюнгри, пр-кт. Геологов, д. 61</t>
  </si>
  <si>
    <t>Респ. Саха /Якутия/, г. Нерюнгри, пр-кт. Геологов, д. 61, корп. 2</t>
  </si>
  <si>
    <t>Респ. Саха /Якутия/, г. Нерюнгри, пр-кт. Геологов, д. 75, корп. 2</t>
  </si>
  <si>
    <t>Респ. Саха /Якутия/, г. Нерюнгри, пр-кт. Дружбы Народов, д. 10, корп. 1</t>
  </si>
  <si>
    <t>Респ. Саха /Якутия/, г. Нерюнгри, пр-кт. Дружбы Народов, д. 20</t>
  </si>
  <si>
    <t>Респ. Саха /Якутия/, г. Нерюнгри, пр-кт. Дружбы Народов, д. 29</t>
  </si>
  <si>
    <t>Респ. Саха /Якутия/, г. Нерюнгри, пр-кт. Дружбы Народов, д. 29, корп. 2</t>
  </si>
  <si>
    <t>Респ. Саха /Якутия/, г. Нерюнгри, пр-кт. Дружбы Народов, д. 5</t>
  </si>
  <si>
    <t>Респ. Саха /Якутия/, г. Нерюнгри, пр-кт. Дружбы Народов, д. 8, корп. 1</t>
  </si>
  <si>
    <t>Респ. Саха /Якутия/, г. Нерюнгри, пр-кт. Ленина, д. 1</t>
  </si>
  <si>
    <t>Респ. Саха /Якутия/, г. Нерюнгри, пр-кт. Ленина, д. 15</t>
  </si>
  <si>
    <t>Респ. Саха /Якутия/, г. Нерюнгри, пр-кт. Ленина, д. 16, корп. 2</t>
  </si>
  <si>
    <t>Респ. Саха /Якутия/, г. Нерюнгри, пр-кт. Ленина, д. 4</t>
  </si>
  <si>
    <t>Респ. Саха /Якутия/, г. Нерюнгри, пр-кт. Ленина, д. 7</t>
  </si>
  <si>
    <t>Респ. Саха /Якутия/, г. Нерюнгри, пр-кт. Мира, д. 31</t>
  </si>
  <si>
    <t>Респ. Саха /Якутия/, г. Нерюнгри, ул. Аммосова, д. 14</t>
  </si>
  <si>
    <t>Респ. Саха /Якутия/, г. Нерюнгри, ул. Аммосова, д. 4</t>
  </si>
  <si>
    <t>Респ. Саха /Якутия/, г. Нерюнгри, ул. им Кравченко, д. 17, корп. 2</t>
  </si>
  <si>
    <t>Респ. Саха /Якутия/, г. Нерюнгри, ул. им Кравченко, д. 18</t>
  </si>
  <si>
    <t>Респ. Саха /Якутия/, г. Нерюнгри, ул. им Кравченко, д. 19, корп. 3</t>
  </si>
  <si>
    <t>Респ. Саха /Якутия/, г. Нерюнгри, ул. им Кравченко, д. 20, корп. 1</t>
  </si>
  <si>
    <t>Респ. Саха /Якутия/, г. Нерюнгри, ул. им Кравченко, д. 25</t>
  </si>
  <si>
    <t>Респ. Саха /Якутия/, г. Нерюнгри, ул. им Кравченко, д. 3</t>
  </si>
  <si>
    <t>Респ. Саха /Якутия/, г. Нерюнгри, ул. им Кравченко, д. 9, корп. 1</t>
  </si>
  <si>
    <t>Респ. Саха /Якутия/, г. Нерюнгри, ул. Карла Маркса, д. 16</t>
  </si>
  <si>
    <t>Респ. Саха /Якутия/, г. Нерюнгри, ул. Карла Маркса, д. 19, корп. 1</t>
  </si>
  <si>
    <t>Респ. Саха /Якутия/, г. Нерюнгри, ул. Карла Маркса, д. 20</t>
  </si>
  <si>
    <t>Респ. Саха /Якутия/, г. Нерюнгри, ул. Карла Маркса, д. 25</t>
  </si>
  <si>
    <t>Респ. Саха /Якутия/, г. Нерюнгри, ул. Карла Маркса, д. 25, корп. 1</t>
  </si>
  <si>
    <t>Респ. Саха /Якутия/, г. Нерюнгри, ул. Карла Маркса, д. 27, корп. 2</t>
  </si>
  <si>
    <t>Респ. Саха /Якутия/, г. Нерюнгри, ул. Лужников, д. 3</t>
  </si>
  <si>
    <t>Респ. Саха /Якутия/, г. Нерюнгри, ул. Новостроевская, д. 3</t>
  </si>
  <si>
    <t>Респ. Саха /Якутия/, г. Нерюнгри, ул. Платона Ойунского, д. 2</t>
  </si>
  <si>
    <t>Респ. Саха /Якутия/, г. Нерюнгри, ул. Платона Ойунского, д. 3</t>
  </si>
  <si>
    <t>Респ. Саха /Якутия/, г. Нерюнгри, ул. Сосновая, д. 4</t>
  </si>
  <si>
    <t>Респ. Саха /Якутия/, г. Нерюнгри, ул. Тимптонская, д. 1</t>
  </si>
  <si>
    <t>Респ. Саха /Якутия/, г. Нерюнгри, ул. Тимптонская, д. 3, корп. 1</t>
  </si>
  <si>
    <t>Респ. Саха /Якутия/, г. Нерюнгри, ул. Тимптонская, д. 7, корп. 1</t>
  </si>
  <si>
    <t>Респ. Саха /Якутия/, г. Нерюнгри, ул. Чурапчинская, д. 37, корп. 2</t>
  </si>
  <si>
    <t>Респ. Саха /Якутия/, г. Нерюнгри, ул. Чурапчинская, д. 54</t>
  </si>
  <si>
    <t>Респ. Саха /Якутия/, г. Нерюнгри, ул. Южно-Якутская, д. 25, корп. 1</t>
  </si>
  <si>
    <t>Респ. Саха /Якутия/, г. Якутск, мкр. Кангалассы, ул. Комсомольская, д. 3А</t>
  </si>
  <si>
    <t>Респ. Саха /Якутия/, г. Якутск, с. Кильдямцы, ул. Труда, д. 52</t>
  </si>
  <si>
    <t>Респ. Саха /Якутия/, г. Якутск, с. Кильдямцы, ул. Труда, д. 54</t>
  </si>
  <si>
    <t>Респ. Саха /Якутия/, г. Якутск, с. Хатассы, ул. Каландарашвили, д. 4</t>
  </si>
  <si>
    <t>Респ. Саха /Якутия/, г. Якутск, с. Хатассы, ул. Каландарашвили, д. 4, корп. 1</t>
  </si>
  <si>
    <t>Респ. Саха /Якутия/, г. Якутск, с. Хатассы, ул. Ленина, д. 67</t>
  </si>
  <si>
    <t>Респ. Саха /Якутия/, г. Якутск, ул. Билибина, д. 12</t>
  </si>
  <si>
    <t>Респ. Саха /Якутия/, г. Якутск, ул. Горького, д. 92</t>
  </si>
  <si>
    <t>Респ. Саха /Якутия/, г. Якутск, ул. Горького, д. 98</t>
  </si>
  <si>
    <t>Респ. Саха /Якутия/, г. Якутск, ул. Дзержинского, д. 12, корп. 3</t>
  </si>
  <si>
    <t>Респ. Саха /Якутия/, г. Якутск, ул. Дзержинского, д. 13, корп. 1</t>
  </si>
  <si>
    <t>Респ. Саха /Якутия/, г. Якутск, ул. Дзержинского, д. 19</t>
  </si>
  <si>
    <t>Респ. Саха /Якутия/, г. Якутск, ул. Дзержинского, д. 20, корп. 1</t>
  </si>
  <si>
    <t>Респ. Саха /Якутия/, г. Якутск, ул. Дзержинского, д. 20, корп. 2</t>
  </si>
  <si>
    <t>Респ. Саха /Якутия/, г. Якутск, ул. Дзержинского, д. 3</t>
  </si>
  <si>
    <t>Респ. Саха /Якутия/, г. Якутск, ул. Дзержинского, д. 7, корп. 1</t>
  </si>
  <si>
    <t>Респ. Саха /Якутия/, г. Якутск, ул. Дзержинского, д. 8, корп. 3</t>
  </si>
  <si>
    <t>Респ. Саха /Якутия/, г. Якутск, ул. Каландаришвили, д. 25, корп. 2</t>
  </si>
  <si>
    <t>Респ. Саха /Якутия/, г. Якутск, ул. Каландаришвили, д. 40, корп. 6</t>
  </si>
  <si>
    <t>Респ. Саха /Якутия/, г. Якутск, ул. Кузьмина, д. 10</t>
  </si>
  <si>
    <t>Респ. Саха /Якутия/, г. Якутск, ул. Курашова, д. 1, корп. 1</t>
  </si>
  <si>
    <t>Респ. Саха /Якутия/, г. Якутск, ул. Лермонтова, д. 24</t>
  </si>
  <si>
    <t>Респ. Саха /Якутия/, г. Якутск, ул. Лермонтова, д. 29, корп. 1</t>
  </si>
  <si>
    <t>Респ. Саха /Якутия/, г. Якутск, ул. Лермонтова, д. 58, корп. 2</t>
  </si>
  <si>
    <t>Респ. Саха /Якутия/, г. Якутск, ул. Можайского, д. 17, корп. 1</t>
  </si>
  <si>
    <t>Респ. Саха /Якутия/, г. Якутск, ул. Можайского, д. 19, корп. 3</t>
  </si>
  <si>
    <t>Респ. Саха /Якутия/, г. Якутск, ул. Петра Алексеева, д. 10</t>
  </si>
  <si>
    <t>Респ. Саха /Якутия/, г. Якутск, ул. Петра Алексеева, д. 12</t>
  </si>
  <si>
    <t>Респ. Саха /Якутия/, г. Якутск, ул. Петра Алексеева, д. 12, корп. 1</t>
  </si>
  <si>
    <t>Респ. Саха /Якутия/, г. Якутск, ул. Петра Алексеева, д. 12, корп. 2</t>
  </si>
  <si>
    <t>Респ. Саха /Якутия/, г. Якутск, ул. Петра Алексеева, д. 6, корп. 2</t>
  </si>
  <si>
    <t>Респ. Саха /Якутия/, г. Якутск, ул. Петра Алексеева, д. 8</t>
  </si>
  <si>
    <t>Респ. Саха /Якутия/, г. Якутск, ул. Петра Алексеева, д. 8, корп. 1</t>
  </si>
  <si>
    <t>Респ. Саха /Якутия/, г. Якутск, ул. Петра Алексеева, д. 83, корп. 18</t>
  </si>
  <si>
    <t>Респ. Саха /Якутия/, г. Якутск, ул. Пояркова, д. 10</t>
  </si>
  <si>
    <t>Респ. Саха /Якутия/, г. Якутск, ул. Семена Данилова, д. 4, корп. 2</t>
  </si>
  <si>
    <t>Респ. Саха /Якутия/, г. Якутск, ул. Стадухина, д. 80</t>
  </si>
  <si>
    <t>Респ. Саха /Якутия/, г. Якутск, ул. Федора Попова, д. 14, корп. 1</t>
  </si>
  <si>
    <t>Респ. Саха /Якутия/, г. Якутск, ул. Хабарова, д. 27</t>
  </si>
  <si>
    <t>Респ. Саха /Якутия/, г. Якутск, ул. Хабарова, д. 3</t>
  </si>
  <si>
    <t>Респ. Саха /Якутия/, г. Якутск, ул. Халтурина, д. 6, корп. 1</t>
  </si>
  <si>
    <t>Респ. Саха /Якутия/, г. Якутск, ул. Чернышевского, д. 22, корп. 3</t>
  </si>
  <si>
    <t>Респ. Саха /Якутия/, г. Якутск, ул. Чиряева, д. 4</t>
  </si>
  <si>
    <t>Респ. Саха /Якутия/, г. Якутск, ул. Ярославского, д. 11</t>
  </si>
  <si>
    <t>Респ. Саха /Якутия/, г. Якутск, ул. Ярославского, д. 13</t>
  </si>
  <si>
    <t>Респ. Саха /Якутия/, г. Якутск, ул. Ярославского, д. 24</t>
  </si>
  <si>
    <t>Респ. Саха /Якутия/, г. Якутск, ул. Ярославского, д. 9</t>
  </si>
  <si>
    <t>Респ. Саха /Якутия/, г. Якутск, ш. Сергеляхское 13 км, д. 1</t>
  </si>
  <si>
    <t>Респ. Саха /Якутия/, п. Жатай, ул. Северная, д. 33</t>
  </si>
  <si>
    <t>Респ. Саха /Якутия/, у. Алданский, г. Алдан, ул. Пролетарская, д. 49</t>
  </si>
  <si>
    <t>МО "Город Томмот"</t>
  </si>
  <si>
    <t>Респ. Саха /Якутия/, у. Алданский, г. Томмот, пер. Якутский, д. 13</t>
  </si>
  <si>
    <t>Респ. Саха /Якутия/, у. Алданский, г. Томмот, ул. Крупской, д. 6</t>
  </si>
  <si>
    <t>Респ. Саха /Якутия/, у. Алданский, п. Ленинский, ул. Карла Маркса, д. 16</t>
  </si>
  <si>
    <t>Респ. Саха /Якутия/, у. Алданский, п. Нижний Куранах, ул. Строительная, д. 10</t>
  </si>
  <si>
    <t>Респ. Саха /Якутия/, у. Алданский, п. Нижний Куранах, ул. Строительная, д. 12</t>
  </si>
  <si>
    <t>Респ. Саха /Якутия/, у. Алданский, п. Нижний Куранах, ул. Строительная, д. 16</t>
  </si>
  <si>
    <t>Респ. Саха /Якутия/, у. Алданский, п. Нижний Куранах, ул. Строительная, д. 18</t>
  </si>
  <si>
    <t>Респ. Саха /Якутия/, у. Алданский, п. Нижний Куранах, ул. Строительная, д. 2</t>
  </si>
  <si>
    <t>Респ. Саха /Якутия/, у. Алданский, п. Нижний Куранах, ул. Строительная, д. 20</t>
  </si>
  <si>
    <t>Респ. Саха /Якутия/, у. Алданский, п. Нижний Куранах, ул. Строительная, д. 21</t>
  </si>
  <si>
    <t>Респ. Саха /Якутия/, у. Алданский, п. Нижний Куранах, ул. Строительная, д. 4</t>
  </si>
  <si>
    <t>Респ. Саха /Якутия/, у. Алданский, п. Нижний Куранах, ул. Строительная, д. 6</t>
  </si>
  <si>
    <t>Респ. Саха /Якутия/, у. Алданский, п. Нижний Куранах, ул. Строительная, д. 9</t>
  </si>
  <si>
    <t>МО "Поселок Тикси"</t>
  </si>
  <si>
    <t>Респ. Саха /Якутия/, у. Булунский, п. Тикси 3-й, ул. Полярной Авиации, д. 8</t>
  </si>
  <si>
    <t>Респ. Саха /Якутия/, у. Булунский, п. Тикси, ул. 50 лет Севморпути, д. 6</t>
  </si>
  <si>
    <t>Респ. Саха /Якутия/, у. Булунский, п. Тикси, ул. Ленинская, д. 27</t>
  </si>
  <si>
    <t>Респ. Саха /Якутия/, у. Булунский, п. Тикси, ул. Трусова, д. 2а</t>
  </si>
  <si>
    <t>Респ. Саха /Якутия/, у. Булунский, п. Тикси, ул. Трусова, д. 3</t>
  </si>
  <si>
    <t>Респ. Саха /Якутия/, у. Верхнеколымский, п. Зырянка, ул. Леликова, д. 8</t>
  </si>
  <si>
    <t>МО "Угольнинский наслег"</t>
  </si>
  <si>
    <t>Респ. Саха /Якутия/, у. Верхнеколымский, с. Угольное, ул. Дорожная, д. 9</t>
  </si>
  <si>
    <t>Респ. Саха /Якутия/, у. Мирнинский, г. Мирный, пр-кт. Ленинградский, д. 1, корп. 1</t>
  </si>
  <si>
    <t>Респ. Саха /Якутия/, у. Мирнинский, г. Мирный, пр-кт. Ленинградский, д. 19</t>
  </si>
  <si>
    <t>Респ. Саха /Якутия/, у. Мирнинский, г. Мирный, ул. Аммосова, д. 100</t>
  </si>
  <si>
    <t>Респ. Саха /Якутия/, у. Мирнинский, г. Мирный, ул. Аммосова, д. 98, корп. 1</t>
  </si>
  <si>
    <t>Респ. Саха /Якутия/, у. Мирнинский, г. Мирный, ул. Солдатова, д. 2</t>
  </si>
  <si>
    <t>Респ. Саха /Якутия/, у. Мирнинский, г. Мирный, ул. Солдатова, д. 3</t>
  </si>
  <si>
    <t>Респ. Саха /Якутия/, у. Мирнинский, г. Мирный, ул. Тихонова, д. 12</t>
  </si>
  <si>
    <t>Респ. Саха /Якутия/, у. Мирнинский, г. Мирный, ул. Тихонова, д. 12, корп. 2</t>
  </si>
  <si>
    <t>Респ. Саха /Якутия/, у. Мирнинский, г. Мирный, ул. Тихонова, д. 14</t>
  </si>
  <si>
    <t>Респ. Саха /Якутия/, у. Мирнинский, г. Мирный, ш. 50 лет Октября, д. 12, корп. 1</t>
  </si>
  <si>
    <t>МО "поселок Черский"</t>
  </si>
  <si>
    <t>Респ. Саха /Якутия/, у. Нижнеколымский, п. Черский, ул. Пушкина, д. 9</t>
  </si>
  <si>
    <t>Респ. Саха /Якутия/, у. Нижнеколымский, п. Черский, ул. Таврата, д. 13</t>
  </si>
  <si>
    <t>Респ. Саха /Якутия/, у. Нижнеколымский, п. Черский, ул. Таврата, д. 15</t>
  </si>
  <si>
    <t>Респ. Саха /Якутия/, у. Нюрбинский, г. Нюрба, кв-л. Энергетик, д. 7</t>
  </si>
  <si>
    <t>Респ. Саха /Якутия/, у. Нюрбинский, г. Нюрба, кв-л. Энергетик, д. 9</t>
  </si>
  <si>
    <t>МО "Город Олекминск"</t>
  </si>
  <si>
    <t>МО "Поселок Хандыга"</t>
  </si>
  <si>
    <t>Респ. Саха /Якутия/, у. Томпонский, п. Хандыга, ул. Лесная, д. 16</t>
  </si>
  <si>
    <t>МО "Петропавловский национальный наслег"</t>
  </si>
  <si>
    <t>Респ. Саха /Якутия/, у. Усть-Майский, с. Петропавловск, ул. Строда, д. 21</t>
  </si>
  <si>
    <t>Респ. Саха /Якутия/, у. Хангаласский, г. Покровск, ул. Орджоникидзе, д. 38</t>
  </si>
  <si>
    <t>Респ. Саха /Якутия/, у. Хангаласский, г. Покровск, ул. Таежная, д. 2</t>
  </si>
  <si>
    <t>Респ. Саха /Якутия/, у. Хангаласский, г. Покровск, ул. Таежная, д. 3</t>
  </si>
  <si>
    <t>Респ. Саха /Якутия/, у. Хангаласский, г. Покровск, ул. Таежная, д. 5</t>
  </si>
  <si>
    <t>Респ. Саха /Якутия/, у. Хангаласский, п. Мохсоголлох, ул. Военный городок, д. 7</t>
  </si>
  <si>
    <t>Респ. Саха /Якутия/, у. Хангаласский, п. Мохсоголлох, ул. Заводская, д. 1</t>
  </si>
  <si>
    <t>Респ. Саха /Якутия/, у. Хангаласский, п. Мохсоголлох, ул. Молодежная, д. 24</t>
  </si>
  <si>
    <t>Респ. Саха /Якутия/, у. Хангаласский, п. Мохсоголлох, ул. Соколиная, д. 12</t>
  </si>
  <si>
    <t>Респ. Саха /Якутия/, у. Хангаласский, п. Мохсоголлох, ул. Соколиная, д. 16</t>
  </si>
  <si>
    <t>Респ. Саха /Якутия/, у. Хангаласский, п. Мохсоголлох, ул. Соколиная, д. 22</t>
  </si>
  <si>
    <t>Респ. Саха /Якутия/, у. Хангаласский, п. Мохсоголлох, ул. Соколиная, д. 8</t>
  </si>
  <si>
    <t>ГП "Поселок Серебряный Бор"</t>
  </si>
  <si>
    <t>Респ. Саха /Якутия/, г. Нерюнгри, п. Серебряный Бор, д. 120</t>
  </si>
  <si>
    <t>Респ. Саха /Якутия/, г. Нерюнгри, п. Серебряный Бор, д. 14</t>
  </si>
  <si>
    <t>Респ. Саха /Якутия/, г. Нерюнгри, п. Серебряный Бор, д. 208</t>
  </si>
  <si>
    <t>Респ. Саха /Якутия/, г. Нерюнгри, п. Чульман, ул. Островского, д. 12</t>
  </si>
  <si>
    <t>Респ. Саха /Якутия/, г. Нерюнгри, п. Чульман, ул. Школьная, д. 12</t>
  </si>
  <si>
    <t>Респ. Саха /Якутия/, г. Нерюнгри, пр-кт. Дружбы Народов, д. 16, корп. 1</t>
  </si>
  <si>
    <t>Респ. Саха /Якутия/, г. Нерюнгри, пр-кт. Дружбы Народов, д. 25, корп. 2</t>
  </si>
  <si>
    <t>Респ. Саха /Якутия/, г. Нерюнгри, пр-кт. Дружбы Народов, д. 27, корп. 2</t>
  </si>
  <si>
    <t>Респ. Саха /Якутия/, г. Нерюнгри, пр-кт. Дружбы Народов, д. 29, корп. 1</t>
  </si>
  <si>
    <t>Респ. Саха /Якутия/, г. Нерюнгри, пр-кт. Дружбы Народов, д. 29, корп. 3</t>
  </si>
  <si>
    <t>Респ. Саха /Якутия/, г. Нерюнгри, пр-кт. Мира, д. 15</t>
  </si>
  <si>
    <t>Респ. Саха /Якутия/, г. Нерюнгри, пр-кт. Мира, д. 15, корп. 2</t>
  </si>
  <si>
    <t>Респ. Саха /Якутия/, г. Нерюнгри, пр-кт. Мира, д. 15, корп. 3</t>
  </si>
  <si>
    <t>Респ. Саха /Якутия/, г. Нерюнгри, пр-кт. Мира, д. 17, корп. 1</t>
  </si>
  <si>
    <t>Респ. Саха /Якутия/, г. Нерюнгри, пр-кт. Мира, д. 19, корп. 1</t>
  </si>
  <si>
    <t>Респ. Саха /Якутия/, г. Нерюнгри, пр-кт. Мира, д. 19, корп. 2</t>
  </si>
  <si>
    <t>Респ. Саха /Якутия/, г. Нерюнгри, пр-кт. Мира, д. 21, корп. 2</t>
  </si>
  <si>
    <t>Респ. Саха /Якутия/, г. Нерюнгри, пр-кт. Мира, д. 25, корп. 1</t>
  </si>
  <si>
    <t>Респ. Саха /Якутия/, г. Нерюнгри, пр-кт. Мира, д. 3</t>
  </si>
  <si>
    <t>Респ. Саха /Якутия/, г. Нерюнгри, пр-кт. Мира, д. 3, корп. 1</t>
  </si>
  <si>
    <t>Респ. Саха /Якутия/, г. Нерюнгри, ул. Аммосова, д. 14, корп. 1</t>
  </si>
  <si>
    <t>Респ. Саха /Якутия/, г. Нерюнгри, ул. Карла Маркса, д. 1, корп. 1</t>
  </si>
  <si>
    <t>Респ. Саха /Якутия/, г. Нерюнгри, ул. Новостроевская, д. 5</t>
  </si>
  <si>
    <t>Респ. Саха /Якутия/, г. Нерюнгри, ул. Строителей, д. 3</t>
  </si>
  <si>
    <t>Респ. Саха /Якутия/, г. Нерюнгри, ул. Тимптонская, д. 3</t>
  </si>
  <si>
    <t>Респ. Саха /Якутия/, г. Нерюнгри, ул. Тимптонская, д. 7, корп. 2</t>
  </si>
  <si>
    <t>Респ. Саха /Якутия/, г. Нерюнгри, ул. Чурапчинская, д. 36</t>
  </si>
  <si>
    <t>Респ. Саха /Якутия/, г. Нерюнгри, ул. Чурапчинская, д. 38</t>
  </si>
  <si>
    <t>Респ. Саха /Якутия/, г. Нерюнгри, ул. Чурапчинская, д. 40</t>
  </si>
  <si>
    <t>Респ. Саха /Якутия/, г. Нерюнгри, ул. Чурапчинская, д. 46</t>
  </si>
  <si>
    <t>Респ. Саха /Якутия/, г. Нерюнгри, ул. Чурапчинская, д. 8, корп. 1</t>
  </si>
  <si>
    <t>Респ. Саха /Якутия/, г. Нерюнгри, ул. Южно-Якутская, д. 42</t>
  </si>
  <si>
    <t>Респ. Саха /Якутия/, г. Якутск, мкр. Марха, кв-л. Мелиораторов, д. 9</t>
  </si>
  <si>
    <t>Респ. Саха /Якутия/, г. Якутск, мкр. Марха, ул. Есенина, д. 5, корп. 1</t>
  </si>
  <si>
    <t>Респ. Саха /Якутия/, г. Якутск, мкр. Марха, ул. Маганский тракт 2 км, д. 2</t>
  </si>
  <si>
    <t>Респ. Саха /Якутия/, г. Якутск, мкр. Марха, ул. Маганский тракт 2 км, д. 3</t>
  </si>
  <si>
    <t>Респ. Саха /Якутия/, г. Якутск, мкр. Марха, ул. О.Кошевого, д. 67, корп. 1</t>
  </si>
  <si>
    <t>Респ. Саха /Якутия/, г. Якутск, мкр. Птицефабрика, д. 7</t>
  </si>
  <si>
    <t>Респ. Саха /Якутия/, г. Якутск, пр-кт. Ленина, д. 11</t>
  </si>
  <si>
    <t>Респ. Саха /Якутия/, г. Якутск, пр-кт. Ленина, д. 11, корп. 2</t>
  </si>
  <si>
    <t>Респ. Саха /Якутия/, г. Якутск, пр-кт. Ленина, д. 7</t>
  </si>
  <si>
    <t>Респ. Саха /Якутия/, г. Якутск, с. Кильдямцы, ул. Уваровского, д. 1</t>
  </si>
  <si>
    <t>Респ. Саха /Якутия/, г. Якутск, с. Маган, ул. 40 лет Победы, д. 60</t>
  </si>
  <si>
    <t>Респ. Саха /Якутия/, г. Якутск, ул. Автодорожная, д. 40, корп. 5</t>
  </si>
  <si>
    <t>Респ. Саха /Якутия/, г. Якутск, ул. Автодорожная, д. 40, корп. 6</t>
  </si>
  <si>
    <t>Респ. Саха /Якутия/, г. Якутск, ул. Автодорожная, д. 40, корп. 7</t>
  </si>
  <si>
    <t>Респ. Саха /Якутия/, г. Якутск, ул. Билибина, д. 50</t>
  </si>
  <si>
    <t>Респ. Саха /Якутия/, г. Якутск, ул. Богатырева, д. 11, корп. 1</t>
  </si>
  <si>
    <t>Респ. Саха /Якутия/, г. Якутск, ул. Дзержинского, д. 22, корп. 6</t>
  </si>
  <si>
    <t>Респ. Саха /Якутия/, г. Якутск, ул. Дзержинского, д. 8, корп. 2</t>
  </si>
  <si>
    <t>Респ. Саха /Якутия/, г. Якутск, ул. Каландаришвили, д. 25, корп. 6</t>
  </si>
  <si>
    <t>Респ. Саха /Якутия/, г. Якутск, ул. Каландаришвили, д. 38, корп. 2</t>
  </si>
  <si>
    <t>Респ. Саха /Якутия/, г. Якутск, ул. Каландаришвили, д. 38, корп. 3</t>
  </si>
  <si>
    <t>Респ. Саха /Якутия/, г. Якутск, ул. Каландаришвили, д. 40</t>
  </si>
  <si>
    <t>Респ. Саха /Якутия/, г. Якутск, ул. Каландаришвили, д. 40, корп. 1</t>
  </si>
  <si>
    <t>Респ. Саха /Якутия/, г. Якутск, ул. Каландаришвили, д. 40, корп. 4</t>
  </si>
  <si>
    <t>Респ. Саха /Якутия/, г. Якутск, ул. Каландаришвили, д. 40, корп. 5</t>
  </si>
  <si>
    <t>Респ. Саха /Якутия/, г. Якутск, ул. Каландаришвили, д. 40, корп. 7</t>
  </si>
  <si>
    <t>Респ. Саха /Якутия/, г. Якутск, ул. Каландаришвили, д. 40, корп. 8</t>
  </si>
  <si>
    <t>Респ. Саха /Якутия/, г. Якутск, ул. Кальвица, д. 5</t>
  </si>
  <si>
    <t>Респ. Саха /Якутия/, г. Якутск, ул. Короленко, д. 17</t>
  </si>
  <si>
    <t>Респ. Саха /Якутия/, г. Якутск, ул. Кузьмина, д. 14</t>
  </si>
  <si>
    <t>Респ. Саха /Якутия/, г. Якутск, ул. Кузьмина, д. 16, корп. 1</t>
  </si>
  <si>
    <t>Респ. Саха /Якутия/, г. Якутск, ул. Кузьмина, д. 34</t>
  </si>
  <si>
    <t>Респ. Саха /Якутия/, г. Якутск, ул. Кулаковского, д. 30</t>
  </si>
  <si>
    <t>Респ. Саха /Якутия/, г. Якутск, ул. Кулаковского, д. 4, корп. 1</t>
  </si>
  <si>
    <t>Респ. Саха /Якутия/, г. Якутск, ул. Кулаковского, д. 4, корп. 2</t>
  </si>
  <si>
    <t>Респ. Саха /Якутия/, г. Якутск, ул. Кулаковского, д. 4, корп. 3</t>
  </si>
  <si>
    <t>Респ. Саха /Якутия/, г. Якутск, ул. Маяковского, д. 98</t>
  </si>
  <si>
    <t>Респ. Саха /Якутия/, г. Якутск, ул. Можайского, д. 15</t>
  </si>
  <si>
    <t>Респ. Саха /Якутия/, г. Якутск, ул. Можайского, д. 17, корп. 4</t>
  </si>
  <si>
    <t>Респ. Саха /Якутия/, г. Якутск, ул. Можайского, д. 17, корп. 5</t>
  </si>
  <si>
    <t>Респ. Саха /Якутия/, г. Якутск, ул. Можайского, д. 17, корп. 6</t>
  </si>
  <si>
    <t>Респ. Саха /Якутия/, г. Якутск, ул. Можайского, д. 19, корп. 4</t>
  </si>
  <si>
    <t>Респ. Саха /Якутия/, г. Якутск, ул. Ново-Карьерная, д. 20, корп. 1</t>
  </si>
  <si>
    <t>Респ. Саха /Якутия/, г. Якутск, ул. Ново-Карьерная, д. 20, корп. 2</t>
  </si>
  <si>
    <t>Респ. Саха /Якутия/, г. Якутск, ул. Ойунского, д. 20, корп. 1</t>
  </si>
  <si>
    <t>Респ. Саха /Якутия/, г. Якутск, ул. Октябрьская, д. 18</t>
  </si>
  <si>
    <t>Респ. Саха /Якутия/, г. Якутск, ул. Октябрьская, д. 26, корп. 1</t>
  </si>
  <si>
    <t>Респ. Саха /Якутия/, г. Якутск, ул. Октябрьская, д. 26, корп. 2</t>
  </si>
  <si>
    <t>Респ. Саха /Якутия/, г. Якутск, ул. Октябрьская, д. 26, корп. 3</t>
  </si>
  <si>
    <t>Респ. Саха /Якутия/, г. Якутск, ул. Орджоникидзе, д. 44</t>
  </si>
  <si>
    <t>Респ. Саха /Якутия/, г. Якутск, ул. Орджоникидзе, д. 44, корп. 1</t>
  </si>
  <si>
    <t>Респ. Саха /Якутия/, г. Якутск, ул. Орджоникидзе, д. 46</t>
  </si>
  <si>
    <t>Респ. Саха /Якутия/, г. Якутск, ул. Орджоникидзе, д. 46, корп. 1</t>
  </si>
  <si>
    <t>Респ. Саха /Якутия/, г. Якутск, ул. Орджоникидзе, д. 7, корп. 2</t>
  </si>
  <si>
    <t>Респ. Саха /Якутия/, г. Якутск, ул. Петра Алексеева, д. 21, корп. 5</t>
  </si>
  <si>
    <t>Респ. Саха /Якутия/, г. Якутск, ул. Петра Алексеева, д. 4, корп. 3</t>
  </si>
  <si>
    <t>Респ. Саха /Якутия/, г. Якутск, ул. Петра Алексеева, д. 49, корп. 1</t>
  </si>
  <si>
    <t>Респ. Саха /Якутия/, г. Якутск, ул. Петра Алексеева, д. 73, корп. 2</t>
  </si>
  <si>
    <t>Респ. Саха /Якутия/, г. Якутск, ул. Петровского, д. 21, корп. 1</t>
  </si>
  <si>
    <t>Респ. Саха /Якутия/, г. Якутск, ул. Петровского, д. 23</t>
  </si>
  <si>
    <t>Респ. Саха /Якутия/, г. Якутск, ул. Петровского, д. 23, корп. 1</t>
  </si>
  <si>
    <t>Респ. Саха /Якутия/, г. Якутск, ул. Сосновая, д. 2</t>
  </si>
  <si>
    <t>Респ. Саха /Якутия/, г. Якутск, ул. Стадухина, д. 86</t>
  </si>
  <si>
    <t>Респ. Саха /Якутия/, г. Якутск, ул. Федора Попова, д. 10, корп. 1</t>
  </si>
  <si>
    <t>Респ. Саха /Якутия/, г. Якутск, ул. Халтурина, д. 11, корп. 2</t>
  </si>
  <si>
    <t>Респ. Саха /Якутия/, г. Якутск, ул. Чернышевского, д. 4, корп. 1</t>
  </si>
  <si>
    <t>Респ. Саха /Якутия/, г. Якутск, ул. Чиряева, д. 1</t>
  </si>
  <si>
    <t>Респ. Саха /Якутия/, г. Якутск, ул. Ярославского, д. 19, корп. 1</t>
  </si>
  <si>
    <t>Респ. Саха /Якутия/, г. Якутск, ул. Ярославского, д. 32</t>
  </si>
  <si>
    <t>Респ. Саха /Якутия/, г. Якутск, ул. Ярославского, д. 5, корп. 1</t>
  </si>
  <si>
    <t>Респ. Саха /Якутия/, г. Якутск, ул. Ярославского, д. 7</t>
  </si>
  <si>
    <t>Респ. Саха /Якутия/, г. Якутск, ул. Ярославского, д. 7, корп. 1</t>
  </si>
  <si>
    <t>Респ. Саха /Якутия/, п. Жатай, ул. Северная, д. 21/1</t>
  </si>
  <si>
    <t>Респ. Саха /Якутия/, п. Жатай, ул. Северная, д. 37</t>
  </si>
  <si>
    <t>Респ. Саха /Якутия/, у. Алданский, г. Томмот, ул. Крупской, д. 8</t>
  </si>
  <si>
    <t>Респ. Саха /Якутия/, у. Алданский, п. Лебединый, ул. Карла Маркса, д. 20</t>
  </si>
  <si>
    <t>Респ. Саха /Якутия/, у. Алданский, п. Лебединый, ул. Карла Маркса, д. 20, корп. А</t>
  </si>
  <si>
    <t>Респ. Саха /Якутия/, у. Алданский, п. Лебединый, ул. Октябрьская, д. 36</t>
  </si>
  <si>
    <t>Респ. Саха /Якутия/, у. Алданский, п. Нижний Куранах, мкр. 1-й, д. 10</t>
  </si>
  <si>
    <t>Респ. Саха /Якутия/, у. Алданский, п. Нижний Куранах, ул. Строительная, д. 1-в</t>
  </si>
  <si>
    <t>Респ. Саха /Якутия/, у. Булунский, п. Тикси, ул. Академика Федорова, д. 38</t>
  </si>
  <si>
    <t>Респ. Саха /Якутия/, у. Булунский, п. Тикси, ул. Гагарина, д. 3</t>
  </si>
  <si>
    <t>Респ. Саха /Якутия/, у. Булунский, п. Тикси, ул. Гагарина, д. 8а</t>
  </si>
  <si>
    <t>Респ. Саха /Якутия/, у. Булунский, п. Тикси, ул. Ленинская, д. 17</t>
  </si>
  <si>
    <t>Респ. Саха /Якутия/, у. Булунский, п. Тикси, ул. Ленинская, д. 21</t>
  </si>
  <si>
    <t>Респ. Саха /Якутия/, у. Булунский, п. Тикси, ул. Ленинская, д. 2а</t>
  </si>
  <si>
    <t>Респ. Саха /Якутия/, у. Булунский, п. Тикси, ул. Морская, д. 18</t>
  </si>
  <si>
    <t>Респ. Саха /Якутия/, у. Булунский, п. Тикси, ул. Морская, д. 32</t>
  </si>
  <si>
    <t>Респ. Саха /Якутия/, у. Булунский, п. Тикси, ул. Морская, д. 33</t>
  </si>
  <si>
    <t>Респ. Саха /Якутия/, у. Булунский, п. Тикси, ул. Морская, д. 33а</t>
  </si>
  <si>
    <t>Респ. Саха /Якутия/, у. Булунский, п. Тикси, ул. Трусова, д. 2</t>
  </si>
  <si>
    <t>Респ. Саха /Якутия/, у. Булунский, п. Тикси, ул. Трусова, д. 9</t>
  </si>
  <si>
    <t>Респ. Саха /Якутия/, у. Верхнеколымский, с. Угольное, ул. Дорожная, д. 12</t>
  </si>
  <si>
    <t>Респ. Саха /Якутия/, у. Ленский, г. Ленск, ул. Дзержинского, д. 19</t>
  </si>
  <si>
    <t>Респ. Саха /Якутия/, у. Ленский, г. Ленск, ул. Дзержинского, д. 21</t>
  </si>
  <si>
    <t>Респ. Саха /Якутия/, у. Ленский, г. Ленск, ул. Ленина, д. 71</t>
  </si>
  <si>
    <t>Респ. Саха /Якутия/, у. Ленский, г. Ленск, ул. Ойунского, д. 26</t>
  </si>
  <si>
    <t>Респ. Саха /Якутия/, у. Ленский, г. Ленск, ул. Ойунского, д. 28</t>
  </si>
  <si>
    <t>Респ. Саха /Якутия/, у. Ленский, г. Ленск, ул. Орджоникидзе, д. 18</t>
  </si>
  <si>
    <t>Респ. Саха /Якутия/, у. Ленский, г. Ленск, ул. Орджоникидзе, д. 20</t>
  </si>
  <si>
    <t>Респ. Саха /Якутия/, у. Ленский, г. Ленск, ул. Первомайская, д. 18</t>
  </si>
  <si>
    <t>Респ. Саха /Якутия/, у. Ленский, г. Ленск, ул. Первомайская, д. 20</t>
  </si>
  <si>
    <t>Респ. Саха /Якутия/, у. Ленский, г. Ленск, ул. Победы, д. 22</t>
  </si>
  <si>
    <t>Респ. Саха /Якутия/, у. Ленский, г. Ленск, ул. Пролетарская, д. 17</t>
  </si>
  <si>
    <t>Респ. Саха /Якутия/, у. Ленский, г. Ленск, ул. Пролетарская, д. 5</t>
  </si>
  <si>
    <t>Респ. Саха /Якутия/, у. Мирнинский, г. Мирный, пр-кт. Ленинградский, д. 21, корп. 1</t>
  </si>
  <si>
    <t>Респ. Саха /Якутия/, у. Мирнинский, г. Мирный, ул. Комсомольская, д. 4, корп. а</t>
  </si>
  <si>
    <t>Респ. Саха /Якутия/, у. Мирнинский, г. Мирный, ул. Павлова, д. 10</t>
  </si>
  <si>
    <t>Респ. Саха /Якутия/, у. Мирнинский, г. Мирный, ул. Советская, д. 13, корп. 4</t>
  </si>
  <si>
    <t>Респ. Саха /Якутия/, у. Мирнинский, г. Мирный, ул. Советская, д. 15, корп. 1</t>
  </si>
  <si>
    <t>Респ. Саха /Якутия/, у. Мирнинский, г. Мирный, ул. Советская, д. 15, корп. 2</t>
  </si>
  <si>
    <t>Респ. Саха /Якутия/, у. Мирнинский, г. Мирный, ул. Солдатова, д. 12</t>
  </si>
  <si>
    <t>Респ. Саха /Якутия/, у. Мирнинский, г. Мирный, ул. Солдатова, д. 16</t>
  </si>
  <si>
    <t>Респ. Саха /Якутия/, у. Мирнинский, г. Мирный, ул. Солдатова, д. 2, корп. 1</t>
  </si>
  <si>
    <t>Респ. Саха /Якутия/, у. Мирнинский, г. Мирный, ул. Солдатова, д. 6</t>
  </si>
  <si>
    <t>Респ. Саха /Якутия/, у. Мирнинский, г. Мирный, ул. Тихонова, д. 29, корп. 2</t>
  </si>
  <si>
    <t>Респ. Саха /Якутия/, у. Мирнинский, г. Мирный, ул. Тихонова, д. 29/4</t>
  </si>
  <si>
    <t>Респ. Саха /Якутия/, у. Мирнинский, г. Мирный, ул. Тихонова, д. 8</t>
  </si>
  <si>
    <t>Респ. Саха /Якутия/, у. Мирнинский, г. Мирный, ш. 50 лет Октября, д. 7</t>
  </si>
  <si>
    <t>Респ. Саха /Якутия/, у. Мирнинский, п. Айхал, ул. Советская, д. 15</t>
  </si>
  <si>
    <t>Респ. Саха /Якутия/, у. Мирнинский, п. Светлый, ул. Вилюйская, д. 1</t>
  </si>
  <si>
    <t>Респ. Саха /Якутия/, у. Мирнинский, п. Светлый, ул. Вилюйская, д. 2</t>
  </si>
  <si>
    <t>Респ. Саха /Якутия/, у. Мирнинский, п. Светлый, ул. Гидростроителей, д. 1</t>
  </si>
  <si>
    <t>Респ. Саха /Якутия/, у. Мирнинский, п. Светлый, ул. Гидростроителей, д. 2</t>
  </si>
  <si>
    <t>Респ. Саха /Якутия/, у. Мирнинский, п. Светлый, ул. Гидростроителей, д. 3</t>
  </si>
  <si>
    <t>Респ. Саха /Якутия/, у. Мирнинский, п. Светлый, ул. Молодежная, д. 11</t>
  </si>
  <si>
    <t>Респ. Саха /Якутия/, у. Мирнинский, п. Светлый, ул. Советская, д. 2</t>
  </si>
  <si>
    <t>Респ. Саха /Якутия/, у. Мирнинский, п. Чернышевский, ул. Космонавтов, д. 10/2</t>
  </si>
  <si>
    <t>Респ. Саха /Якутия/, у. Нижнеколымский, п. Черский, ул. Молодежная, д. 6, корп. 2</t>
  </si>
  <si>
    <t>Респ. Саха /Якутия/, у. Нижнеколымский, п. Черский, ул. Таврата, д. 11</t>
  </si>
  <si>
    <t>Респ. Саха /Якутия/, у. Нижнеколымский, п. Черский, ул. Таврата, д. 12</t>
  </si>
  <si>
    <t>Респ. Саха /Якутия/, у. Нюрбинский, г. Нюрба, кв-л. Энергетик, д. 67</t>
  </si>
  <si>
    <t>Респ. Саха /Якутия/, у. Нюрбинский, г. Нюрба, кв-л. Энергетик, д. 73</t>
  </si>
  <si>
    <t>Респ. Саха /Якутия/, у. Нюрбинский, г. Нюрба, кв-л. Энергетик, д. 75</t>
  </si>
  <si>
    <t>Респ. Саха /Якутия/, у. Олекминский, г. Олекминск, ул. Калинина, д. 2</t>
  </si>
  <si>
    <t>Респ. Саха /Якутия/, у. Томпонский, п. Хандыга, ул. П.Алексеева, д. 2</t>
  </si>
  <si>
    <t>Респ. Саха /Якутия/, у. Томпонский, п. Хандыга, ул. П.Алексеева, д. 4</t>
  </si>
  <si>
    <t>Респ. Саха /Якутия/, у. Томпонский, п. Хандыга, ул. П.Алексеева, д. 6</t>
  </si>
  <si>
    <t>МО "Поселок Солнечный"</t>
  </si>
  <si>
    <t>Респ. Саха /Якутия/, у. Усть-Майский, п. Солнечный, ул. Профсоюзов, д. 6</t>
  </si>
  <si>
    <t>Респ. Саха /Якутия/, у. Усть-Майский, п. Эльдикан, ул. Куйбышева, д. 34</t>
  </si>
  <si>
    <t>Респ. Саха /Якутия/, у. Хангаласский, г. Покровск, ул. Орджоникидзе, д. 18</t>
  </si>
  <si>
    <t>Респ. Саха /Якутия/, у. Хангаласский, п. Мохсоголлох, ул. Молодежная, д. 18</t>
  </si>
  <si>
    <t>Респ. Саха /Якутия/, у. Хангаласский, п. Мохсоголлох, ул. Соколиная, д. 11</t>
  </si>
  <si>
    <t>Респ. Саха /Якутия/, у. Хангаласский, п. Мохсоголлох, ул. Соколиная, д. 19</t>
  </si>
  <si>
    <t>Респ. Саха /Якутия/, г. Нерюнгри, п. Беркакит, ул. Дорожников, д. 4</t>
  </si>
  <si>
    <t>Респ. Саха /Якутия/, г. Нерюнгри, п. Серебряный Бор, д. 118</t>
  </si>
  <si>
    <t>Респ. Саха /Якутия/, г. Нерюнгри, п. Чульман, ул. Первомайская, д. 11</t>
  </si>
  <si>
    <t>Респ. Саха /Якутия/, г. Нерюнгри, п. Чульман, ул. Советская, д. 79</t>
  </si>
  <si>
    <t>Респ. Саха /Якутия/, г. Нерюнгри, пр-кт. Геологов, д. 43</t>
  </si>
  <si>
    <t>Респ. Саха /Якутия/, г. Нерюнгри, ул. им Кравченко, д. 12</t>
  </si>
  <si>
    <t>Респ. Саха /Якутия/, г. Нерюнгри, ул. им Кравченко, д. 4</t>
  </si>
  <si>
    <t>Респ. Саха /Якутия/, г. Нерюнгри, ул. им Кравченко, д. 6</t>
  </si>
  <si>
    <t>Респ. Саха /Якутия/, г. Нерюнгри, ул. им Кравченко, д. 8</t>
  </si>
  <si>
    <t>Респ. Саха /Якутия/, г. Нерюнгри, ул. Южно-Якутская, д. 36, корп. 3</t>
  </si>
  <si>
    <t>Респ. Саха /Якутия/, г. Якутск, пр-кт. Ленина, д. 21</t>
  </si>
  <si>
    <t>Респ. Саха /Якутия/, г. Якутск, пр-кт. Ленина, д. 37</t>
  </si>
  <si>
    <t>Респ. Саха /Якутия/, г. Якутск, пр-кт. Ленина, д. 38</t>
  </si>
  <si>
    <t>Респ. Саха /Якутия/, г. Якутск, пр-кт. Ленина, д. 44</t>
  </si>
  <si>
    <t>Респ. Саха /Якутия/, г. Якутск, пр-кт. Ленина, д. 9</t>
  </si>
  <si>
    <t>Респ. Саха /Якутия/, г. Якутск, ул. Крупской, д. 21</t>
  </si>
  <si>
    <t>Респ. Саха /Якутия/, г. Якутск, ул. Лермонтова, д. 27, корп. 1</t>
  </si>
  <si>
    <t>Респ. Саха /Якутия/, г. Якутск, ул. Можайского, д. 19, корп. 1</t>
  </si>
  <si>
    <t>Респ. Саха /Якутия/, г. Якутск, ул. Можайского, д. 21</t>
  </si>
  <si>
    <t>Респ. Саха /Якутия/, г. Якутск, ул. Можайского, д. 21, корп. 1</t>
  </si>
  <si>
    <t>Респ. Саха /Якутия/, г. Якутск, ул. Октябрьская, д. 5</t>
  </si>
  <si>
    <t>Респ. Саха /Якутия/, г. Якутск, ул. Орджоникидзе, д. 33</t>
  </si>
  <si>
    <t>Респ. Саха /Якутия/, г. Якутск, ул. Орджоникидзе, д. 45</t>
  </si>
  <si>
    <t>Респ. Саха /Якутия/, г. Якутск, ул. Петра Алексеева, д. 4, корп. 1</t>
  </si>
  <si>
    <t>Респ. Саха /Якутия/, г. Якутск, ул. Петра Алексеева, д. 4, корп. 2</t>
  </si>
  <si>
    <t>Респ. Саха /Якутия/, г. Якутск, ул. Хабарова, д. 21</t>
  </si>
  <si>
    <t>Респ. Саха /Якутия/, г. Якутск, ул. Чернышевского, д. 8</t>
  </si>
  <si>
    <t>Респ. Саха /Якутия/, г. Якутск, ул. Чернышевского, д. 8, корп. 1</t>
  </si>
  <si>
    <t>Респ. Саха /Якутия/, у. Алданский, г. Томмот, ул. Нагорная, д. 15</t>
  </si>
  <si>
    <t>Респ. Саха /Якутия/, у. Алданский, г. Томмот, ул. Нагорная, д. 19</t>
  </si>
  <si>
    <t>Респ. Саха /Якутия/, у. Алданский, п. Нижний Куранах, ул. Строительная, д. 7</t>
  </si>
  <si>
    <t>Респ. Саха /Якутия/, у. Верхнеколымский, п. Зырянка, ул. Стадухина, д. 7</t>
  </si>
  <si>
    <t>Респ. Саха /Якутия/, у. Ленский, г. Ленск, ул. Дзержинского, д. 25</t>
  </si>
  <si>
    <t>Респ. Саха /Якутия/, у. Ленский, г. Ленск, ул. Ленина, д. 73</t>
  </si>
  <si>
    <t>Респ. Саха /Якутия/, у. Ленский, г. Ленск, ул. Первомайская, д. 10</t>
  </si>
  <si>
    <t>Респ. Саха /Якутия/, у. Ленский, г. Ленск, ул. Первомайская, д. 5</t>
  </si>
  <si>
    <t>Респ. Саха /Якутия/, у. Ленский, г. Ленск, ул. Первомайская, д. 9</t>
  </si>
  <si>
    <t>Респ. Саха /Якутия/, у. Ленский, г. Ленск, ул. Пролетарская, д. 3</t>
  </si>
  <si>
    <t>Респ. Саха /Якутия/, у. Мирнинский, г. Мирный, ул. Комсомольская, д. 25</t>
  </si>
  <si>
    <t>Респ. Саха /Якутия/, у. Мирнинский, г. Мирный, ул. Комсомольская, д. 25, корп. а</t>
  </si>
  <si>
    <t>Респ. Саха /Якутия/, у. Мирнинский, г. Мирный, ул. Комсомольская, д. 29</t>
  </si>
  <si>
    <t>Респ. Саха /Якутия/, у. Мирнинский, г. Мирный, ул. Ленина, д. 10</t>
  </si>
  <si>
    <t>Респ. Саха /Якутия/, у. Мирнинский, г. Мирный, ул. Ленина, д. 10, корп. а</t>
  </si>
  <si>
    <t>Респ. Саха /Якутия/, у. Мирнинский, г. Мирный, ул. Ленина, д. 11</t>
  </si>
  <si>
    <t>Респ. Саха /Якутия/, у. Мирнинский, г. Мирный, ул. Ленина, д. 12</t>
  </si>
  <si>
    <t>Респ. Саха /Якутия/, у. Мирнинский, г. Мирный, ул. Ленина, д. 21</t>
  </si>
  <si>
    <t>Респ. Саха /Якутия/, у. Мирнинский, г. Мирный, ул. Ленина, д. 23</t>
  </si>
  <si>
    <t>Респ. Саха /Якутия/, у. Мирнинский, г. Мирный, ул. Ленина, д. 34</t>
  </si>
  <si>
    <t>Респ. Саха /Якутия/, у. Мирнинский, г. Мирный, ул. Ленина, д. 35</t>
  </si>
  <si>
    <t>Респ. Саха /Якутия/, у. Мирнинский, г. Мирный, ул. Ленина, д. 38</t>
  </si>
  <si>
    <t>Респ. Саха /Якутия/, у. Мирнинский, г. Мирный, ул. Ленина, д. 4, корп. 2</t>
  </si>
  <si>
    <t>Респ. Саха /Якутия/, у. Мирнинский, г. Мирный, ул. Московская, д. 10</t>
  </si>
  <si>
    <t>Респ. Саха /Якутия/, у. Мирнинский, г. Мирный, ул. Московская, д. 12</t>
  </si>
  <si>
    <t>Респ. Саха /Якутия/, у. Мирнинский, г. Мирный, ул. Московская, д. 2</t>
  </si>
  <si>
    <t>Респ. Саха /Якутия/, у. Мирнинский, г. Мирный, ул. Московская, д. 4</t>
  </si>
  <si>
    <t>Респ. Саха /Якутия/, у. Мирнинский, г. Мирный, ул. Московская, д. 6</t>
  </si>
  <si>
    <t>Респ. Саха /Якутия/, у. Мирнинский, г. Мирный, ул. Московская, д. 8</t>
  </si>
  <si>
    <t>Респ. Саха /Якутия/, у. Мирнинский, г. Мирный, ул. Ойунского, д. 36</t>
  </si>
  <si>
    <t>Респ. Саха /Якутия/, у. Мирнинский, г. Мирный, ул. Ойунского, д. 41</t>
  </si>
  <si>
    <t>Респ. Саха /Якутия/, у. Мирнинский, г. Мирный, ул. Советская, д. 14</t>
  </si>
  <si>
    <t>Респ. Саха /Якутия/, у. Мирнинский, г. Мирный, ул. Советская, д. 5</t>
  </si>
  <si>
    <t>Респ. Саха /Якутия/, у. Мирнинский, г. Мирный, ул. Советская, д. 8</t>
  </si>
  <si>
    <t>Респ. Саха /Якутия/, у. Мирнинский, г. Мирный, ул. Тихонова, д. 29, корп. 1</t>
  </si>
  <si>
    <t>Респ. Саха /Якутия/, у. Мирнинский, г. Мирный, ул. Тихонова, д. 29, корп. 3</t>
  </si>
  <si>
    <t>Респ. Саха /Якутия/, у. Мирнинский, г. Мирный, ул. Тихонова, д. 3, корп. 2</t>
  </si>
  <si>
    <t>Респ. Саха /Якутия/, у. Мирнинский, г. Мирный, ш. 50 лет Октября, д. 16, корп. 1</t>
  </si>
  <si>
    <t>Респ. Саха /Якутия/, у. Мирнинский, п. Чернышевский, ул. Гидростроителей, д. 24</t>
  </si>
  <si>
    <t>МО "Ленский наслег"</t>
  </si>
  <si>
    <t>Респ. Саха /Якутия/, у. Намский, с. Намцы, ул. Ржевская, д. 5</t>
  </si>
  <si>
    <t>Респ. Саха /Якутия/, у. Нижнеколымский, п. Черский, ул. Котельникова, д. 9</t>
  </si>
  <si>
    <t>Респ. Саха /Якутия/, у. Нижнеколымский, п. Черский, ул. Пушкина, д. 15</t>
  </si>
  <si>
    <t>Респ. Саха /Якутия/, у. Нюрбинский, г. Нюрба, кв-л. Энергетик, д. 67, корп. 1</t>
  </si>
  <si>
    <t>Респ. Саха /Якутия/, у. Нюрбинский, г. Нюрба, кв-л. Энергетик, д. 71</t>
  </si>
  <si>
    <t>Респ. Саха /Якутия/, у. Усть-Майский, п. Эльдикан, ул. Алданская, д. 81</t>
  </si>
  <si>
    <t>Респ. Саха /Якутия/, у. Усть-Майский, п. Эльдикан, ул. Победы, д. 1</t>
  </si>
  <si>
    <t>Респ. Саха /Якутия/, у. Усть-Майский, п. Эльдикан, ул. Рабочая, д. 8</t>
  </si>
  <si>
    <t>Респ. Саха /Якутия/, у. Хангаласский, г. Покровск, ул. Орджоникидзе, д. 20</t>
  </si>
  <si>
    <t>Респ. Саха /Якутия/, у. Хангаласский, п. Мохсоголлох, ул. Советская, д. 5</t>
  </si>
  <si>
    <t>Респ. Саха /Якутия/, у. Хангаласский, п. Мохсоголлох, ул. Соколиная, д. 10</t>
  </si>
  <si>
    <t>Респ. Саха /Якутия/, у. Хангаласский, п. Мохсоголлох, ул. Соколиная, д. 17</t>
  </si>
  <si>
    <t>Респ. Саха /Якутия/, у. Хангаласский, п. Мохсоголлох, ул. Соколиная, д. 20</t>
  </si>
  <si>
    <t>МО "Чурапчинский наслег"</t>
  </si>
  <si>
    <t>Респ. Саха /Якутия/, у. Чурапчинский, с. Чурапча, ул. Ленина, д. 39</t>
  </si>
  <si>
    <t>Приложение № 2 к приказу</t>
  </si>
  <si>
    <t>Разработка проектной документациина проведение капитального ремонта</t>
  </si>
  <si>
    <t>Проведение экспертизы проектной документациина проведение капитального ремонта, 
проверки
достоверности
определения
сметной
стоимости</t>
  </si>
  <si>
    <t>Респ. Саха /Якутия/, г. Якутск, ул. Космонавтов, д. 17, корп. 1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</si>
  <si>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</si>
  <si>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Респ. Саха /Якутия/, г. Якутск, ул. Петра Алексеева, д. 81, корп. 1</t>
  </si>
  <si>
    <t>МО "поселок Депутатский" спецсчет</t>
  </si>
  <si>
    <t>-</t>
  </si>
  <si>
    <t>Ремонт, замена, модернизация лифтов, ремонт лифтовых шахт, машинных и блочных помещений</t>
  </si>
  <si>
    <t>МО "Город Нерюнгри"</t>
  </si>
  <si>
    <t>МО "Город Нерюнгри" спецсчет</t>
  </si>
  <si>
    <t>Панельный</t>
  </si>
  <si>
    <t>проверить СС Алекесеева ЕИ</t>
  </si>
  <si>
    <t>проверить СС Алексеева ЕИ</t>
  </si>
  <si>
    <t>проверить заимств Алексеева ЕИ</t>
  </si>
  <si>
    <t>Проверить ЗС Алексеева ЕИ</t>
  </si>
  <si>
    <t>ФАКТ сроки проведения работ по капитальному ремонту</t>
  </si>
  <si>
    <t>2021/1</t>
  </si>
  <si>
    <t>Проведение
строительного
контроля
(технического
надзора)</t>
  </si>
  <si>
    <t>лан</t>
  </si>
  <si>
    <t>2022 год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</si>
  <si>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</si>
  <si>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город Якутск</t>
  </si>
  <si>
    <t>Респ. Саха /Якутия/, у. Мирнинский, г. Мирный, ул. Ойунского, д. 13</t>
  </si>
  <si>
    <t>Респ. Саха /Якутия/, у. Мирнинский, г. Мирный, ул. Ойунского, д. 15</t>
  </si>
  <si>
    <t>Респ. Саха /Якутия/, у. Мирнинский, г. Мирный, ул. Ойунского, д. 21</t>
  </si>
  <si>
    <t>Респ. Саха /Якутия/, г. Якутск, пр-кт Ленина, д. 25</t>
  </si>
  <si>
    <t>Респ. Саха /Якутия/, г. Якутск, пр-кт Ленина, д. 29</t>
  </si>
  <si>
    <t>Респ. Саха /Якутия/, г. Якутск, ул. Кирова, д. 31 кор.1</t>
  </si>
  <si>
    <t>п. Золотинка, п. Золотинка (г Нерюнгри), ул. Железнодорожная, д. 1</t>
  </si>
  <si>
    <t>п. Золотинка, п. Золотинка (г Нерюнгри), ул. Железнодорожная, д. 2</t>
  </si>
  <si>
    <t>п. Золотинка, п. Золотинка (г Нерюнгри), ул. Железнодорожная, д. 3</t>
  </si>
  <si>
    <t>п. Золотинка, п. Золотинка (г Нерюнгри), ул. Железнодорожная, д. 4</t>
  </si>
  <si>
    <t>Респ. Саха /Якутия/, г. Нерюнгри, пр-кт. Геологов, д. 81, корп. 2 СПЕЦСЧЕТ</t>
  </si>
  <si>
    <t>Респ. Саха /Якутия/, г. Нерюнгри, пр-кт. Дружбы Народов, д. 3, корп. 1 СПЕЦСЧЕТ</t>
  </si>
  <si>
    <t>Респ. Саха /Якутия/, г. Нерюнгри, ул. Аммосова, д. 2 СПЕЦСЧЕТ</t>
  </si>
  <si>
    <t>Респ. Саха /Якутия/, г. Нерюнгри, пр-кт. Мира, д. 5 СПЕЦСЧЕТ</t>
  </si>
  <si>
    <t>ГО "Город Якутск"</t>
  </si>
  <si>
    <t>1996</t>
  </si>
  <si>
    <t>Каменные</t>
  </si>
  <si>
    <t>9</t>
  </si>
  <si>
    <t>2</t>
  </si>
  <si>
    <t>Крупнопанельные блоки</t>
  </si>
  <si>
    <t>8</t>
  </si>
  <si>
    <t>3</t>
  </si>
  <si>
    <t>1</t>
  </si>
  <si>
    <t>1994</t>
  </si>
  <si>
    <t>1990</t>
  </si>
  <si>
    <t>4</t>
  </si>
  <si>
    <t>1992</t>
  </si>
  <si>
    <t>1991</t>
  </si>
  <si>
    <t>5</t>
  </si>
  <si>
    <t>6</t>
  </si>
  <si>
    <t>1979</t>
  </si>
  <si>
    <t>1981</t>
  </si>
  <si>
    <t>1982</t>
  </si>
  <si>
    <t>1983</t>
  </si>
  <si>
    <t>Респ. Саха /Якутия/, г. Якутск, ул. Лермонтова, д. 29</t>
  </si>
  <si>
    <t>Респ. Саха /Якутия/, г. Якутск, ул. Пояркова, д. 8</t>
  </si>
  <si>
    <t>Респ. Саха /Якутия/, г. Нерюнгри, ул. Южно-Якутская, д. 40</t>
  </si>
  <si>
    <t>1976</t>
  </si>
  <si>
    <t>1970</t>
  </si>
  <si>
    <t>1973</t>
  </si>
  <si>
    <t>1974</t>
  </si>
  <si>
    <t>МО "ГП "Поселок Хани""</t>
  </si>
  <si>
    <t>п. Хани, п. Хани (г Нерюнгри), ул. 70 лет Октября, д. 1</t>
  </si>
  <si>
    <t>1987</t>
  </si>
  <si>
    <t>п. Хани, п. Хани (г Нерюнгри), ул. 70 лет Октября, д. 2</t>
  </si>
  <si>
    <t>1988</t>
  </si>
  <si>
    <t>п. Хани, п. Хани (г Нерюнгри), ул. 70 лет Октября, д. 3</t>
  </si>
  <si>
    <t>1989</t>
  </si>
  <si>
    <t>п. Хани, п. Хани (г Нерюнгри), ул. 70 лет Октября, д. 4</t>
  </si>
  <si>
    <t>п. Хани, п. Хани (г Нерюнгри), ул. 70 лет Октября, д. 5</t>
  </si>
  <si>
    <t>п. Хани, п. Хани (г Нерюнгри), ул. 70 лет Октября, д. 6</t>
  </si>
  <si>
    <t>1993</t>
  </si>
  <si>
    <t>г. Якутск, ул. Чернышевского, д. 8</t>
  </si>
  <si>
    <t>г. Якутск, ул. Чернышевского, д. 8 кор.1</t>
  </si>
  <si>
    <t>г. Якутск, ул. Чернышевского, д. 12 кор.1</t>
  </si>
  <si>
    <t>1971</t>
  </si>
  <si>
    <t>1975</t>
  </si>
  <si>
    <t>Респ. Саха /Якутия/, г. Якутск, ул. Дзержинского, д. 8</t>
  </si>
  <si>
    <t>Респ. Саха /Якутия/, г. Якутск, ул. Дзержинского, д. 7</t>
  </si>
  <si>
    <t>Респ. Саха /Якутия/, г. Якутск, ул. Дзержинского, д. 16</t>
  </si>
  <si>
    <t>Респ. Саха /Якутия/, г. Якутск, ул. Дзержинского, д. 40, корп. 1</t>
  </si>
  <si>
    <t>Респ. Саха /Якутия/, г. Якутск, ул. Короленко, д. 7</t>
  </si>
  <si>
    <t>Респ. Саха /Якутия/, г. Якутск, ул. Чернышевского, д. 12</t>
  </si>
  <si>
    <t>Нерюнгринский муниципальный район</t>
  </si>
  <si>
    <t>1999</t>
  </si>
  <si>
    <t>2024</t>
  </si>
  <si>
    <t>1978</t>
  </si>
  <si>
    <t>1997</t>
  </si>
  <si>
    <t>1998</t>
  </si>
  <si>
    <t>7</t>
  </si>
  <si>
    <t>1963</t>
  </si>
  <si>
    <t>ГО "Город Якутск" спецсчет</t>
  </si>
  <si>
    <t>1985</t>
  </si>
  <si>
    <t>1972</t>
  </si>
  <si>
    <t>1995</t>
  </si>
  <si>
    <t>МО "Поселок Усть-Нера"</t>
  </si>
  <si>
    <t>ГП "Город Покровск"</t>
  </si>
  <si>
    <t>СП "Немюгюнский наслег"</t>
  </si>
  <si>
    <t>1986</t>
  </si>
  <si>
    <t>ГП "Город Нерюнгри" спецсчет</t>
  </si>
  <si>
    <t>Респ. Саха /Якутия/, г. Нерюнгри, ул. Южно-Якутская, д. 35</t>
  </si>
  <si>
    <t>Респ. Саха /Якутия/, г. Нерюнгри, ул. Южно-Якутская, д. 41</t>
  </si>
  <si>
    <t>Респ. Саха /Якутия/, г. Нерюнгри, пр-кт. Ленина, д. 21, корп. 1</t>
  </si>
  <si>
    <t>Респ. Саха /Якутия/, г. Нерюнгри, пр-кт. Ленина, д. 25, корп. 1</t>
  </si>
  <si>
    <t>Респ. Саха /Якутия/, г. Нерюнгри, ул. Аммосова, д. 8, корп. 2</t>
  </si>
  <si>
    <t>Респ. Саха /Якутия/, г. Нерюнгри, п. Беркакит, ул. Башарина, д. 8</t>
  </si>
  <si>
    <t>2022-2024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</si>
  <si>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</si>
  <si>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Респ. Саха /Якутия/, г. Якутск, ул. Чернышевского, д. 12, корп. 1</t>
  </si>
  <si>
    <t>СС</t>
  </si>
  <si>
    <t>ССг*0,8</t>
  </si>
  <si>
    <t>ЗС</t>
  </si>
  <si>
    <t>Респ. Саха /Якутия/, г. Якутск, ул. Лермонтова, д. 94 кор.3</t>
  </si>
  <si>
    <t>Респ. Саха /Якутия/, г. Якутск, ул. Лермонтова, д. 138 кор.2</t>
  </si>
  <si>
    <t>Респ. Саха /Якутия/, г. Якутск, ул. Лермонтова, д. 138 кор.3</t>
  </si>
  <si>
    <t>Респ. Саха /Якутия/, г. Якутск, ул. Лермонтова, д. 138 кор.4</t>
  </si>
  <si>
    <t>Респ. Саха /Якутия/, г. Якутск, ул. Дзержинского, д. 15</t>
  </si>
  <si>
    <t>Респ. Саха /Якутия/, г. Якутск, ул. Дзержинского, д. 15 кор.1</t>
  </si>
  <si>
    <t>Респ. Саха /Якутия/, г. Якутск, ул. Орджоникидзе, д. 39</t>
  </si>
  <si>
    <t>Респ. Саха /Якутия/, г. Якутск, ул. Хабарова, д. 7</t>
  </si>
  <si>
    <t>Респ. Саха /Якутия/, г. Якутск, ул. Ярославского, д. 4</t>
  </si>
  <si>
    <t>Респ. Саха /Якутия/, г Нерюнгри, г. Нерюнгри, пр-кт Дружбы Народов, д. 9</t>
  </si>
  <si>
    <t>Респ. Саха /Якутия/, г. Нерюнгри, ул. Южно-Якутская, д. 43</t>
  </si>
  <si>
    <t>Респ. Саха /Якутия/, у. Мирнинский, г. Мирный, ш. 50 лет Октября, д. 14 кор.1</t>
  </si>
  <si>
    <t>Респ. Саха /Якутия/, г. Якутск, ул. Чернышевского, д. 12, корп.1</t>
  </si>
  <si>
    <t>Респ. Саха /Якутия/, г. Якутск, ул. Якова Потапова, д. 6</t>
  </si>
  <si>
    <t>Респ. Саха /Якутия/, г. Нерюнгри, пр-кт Дружбы Народов, д. 9</t>
  </si>
  <si>
    <t>Респ. Саха /Якутия/, г. Якутск, мкр. 202-й, д. 16</t>
  </si>
  <si>
    <t>Респ. Саха /Якутия/, г. Якутск, мкр. 202-й, д. 18</t>
  </si>
  <si>
    <t>Респ. Саха /Якутия/, г. Якутск, мкр. 202-й, д. 19</t>
  </si>
  <si>
    <t>Респ. Саха /Якутия/, г. Якутск, ул. Ойунского, д. 25</t>
  </si>
  <si>
    <t>Респ. Саха /Якутия/, г. Якутск, ул. Ойунского, д. 41</t>
  </si>
  <si>
    <t>Респ. Саха /Якутия/, г. Якутск, ул. Федора Попова, д. 14 кор.4</t>
  </si>
  <si>
    <t>Респ. Саха /Якутия/, г. Якутск, ул. Федора Попова, д. 16 кор.5</t>
  </si>
  <si>
    <t>Респ. Саха /Якутия/, г. Якутск, ул. Хабарова, д. 9</t>
  </si>
  <si>
    <t>Респ. Саха /Якутия/, г. Якутск, ул. Хабарова, д. 19</t>
  </si>
  <si>
    <t>Респ. Саха /Якутия/, г. Якутск, ул. Хабарова, д. 23 кор.1</t>
  </si>
  <si>
    <t>Респ. Саха /Якутия/, г. Якутск, ул. Хабарова, д. 27 кор.1</t>
  </si>
  <si>
    <t>Респ. Саха /Якутия/, г. Якутск, ул. Хабарова, д. 27 кор.3</t>
  </si>
  <si>
    <t>Респ. Саха /Якутия/, у. Ленский, г. Ленск, ул. Ойунского, д. 23 кор.А</t>
  </si>
  <si>
    <t>Респ. Саха /Якутия/, у. Мирнинский, г. Мирный, ул. Ленина, д. 22 кор.А</t>
  </si>
  <si>
    <t>Респ. Саха /Якутия/, у. Хангаласский, г. Покровск, ул. Орджоникидзе, д. 22</t>
  </si>
  <si>
    <t>Респ. Саха /Якутия/, у. Хангаласский,  Немюгинский н-г, с. Ой, ул. Горького, д. 22</t>
  </si>
  <si>
    <t>Респ. Саха /Якутия/, у. Хангаласский, г. Покровск, ул. Братьев Ксенофонтовых, д. 10</t>
  </si>
  <si>
    <t>Иные источники</t>
  </si>
  <si>
    <t>Респ. Саха /Якутия/, г. Нерюнгри, ул. Южно-Якутская, д. 43, корп. 1 СПЕЦСЧЕТ</t>
  </si>
  <si>
    <t>Респ. Саха /Якутия/, у. Усть-Янский, пгт Депутатский, мкр. Арктика, д. 13</t>
  </si>
  <si>
    <t>Респ. Саха /Якутия/, у. Усть-Янский, пгт Депутатский, мкр. Арктика, д. 15</t>
  </si>
  <si>
    <t>Респ. Саха /Якутия/, у. Усть-Янский, пгт Депутатский, мкр. Арктика, д. 21</t>
  </si>
  <si>
    <t>Респ. Саха /Якутия/, у. Усть-Янский, пгт Депутатский, мкр. Арктика, д. 22</t>
  </si>
  <si>
    <t>Респ. Саха /Якутия/, у. Усть-Янский, пгт Депутатский, мкр. Арктика, д. 2</t>
  </si>
  <si>
    <t>Респ. Саха /Якутия/, у. Усть-Янский, пгт Депутатский, мкр. Арктика, д. 23</t>
  </si>
  <si>
    <t>Респ. Саха /Якутия/, у. Усть-Янский, пгт Депутатский, мкр. Арктика, д. 25</t>
  </si>
  <si>
    <t>Респ. Саха /Якутия/, у. Усть-Янский, пгт Депутатский, мкр. Арктика, д. 24</t>
  </si>
  <si>
    <t>Респ. Саха /Якутия/, у. Усть-Янский, пгт Депутатский, мкр. Арктика, д. 11</t>
  </si>
  <si>
    <t>Респ. Саха /Якутия/, у. Усть-Янский, пгт Депутатский, мкр. Арктика, д. 8</t>
  </si>
  <si>
    <t>Респ. Саха /Якутия/, г. Якутск, ул. Чернышевского, д. 8 корп.1</t>
  </si>
  <si>
    <t>Респ. Саха /Якутия/, г. Якутск, ул. Якова Потапова, д. 6 корп.1</t>
  </si>
  <si>
    <t>Респ. Саха /Якутия/, г. Нерюнгри, п. Беркакит, ул. Башарина, д. 3</t>
  </si>
  <si>
    <t>Респ. Саха /Якутия/, г. Нерюнгри, п. Беркакит, ул. Мусы Джалиля, д. 3</t>
  </si>
  <si>
    <t>Респ. Саха /Якутия/, г. Нерюнгри, п. Беркакит, ул. Мусы Джалиля, д. 5</t>
  </si>
  <si>
    <t>Респ. Саха /Якутия/, г. Нерюнгри, пр-кт. Дружбы Народов, д. 17</t>
  </si>
  <si>
    <t>Респ. Саха /Якутия/, г. Нерюнгри, ул. Аммосова, д. 10</t>
  </si>
  <si>
    <t>Респ. Саха /Якутия/, г. Якутск, ул. Федора Попова, д. 14, корп. 4</t>
  </si>
  <si>
    <t>Респ. Саха /Якутия/, г. Якутск, ул. Федора Попова, д. 16, корп. 5</t>
  </si>
  <si>
    <t>Респ. Саха /Якутия/, у. Мирнинский, г. Мирный, ул. Аммосова, д. 96, корп. 1</t>
  </si>
  <si>
    <t>Респ. Саха /Якутия/, у.Оймяконский, п. Усть-Нера, ул. Андрианова, д. 2</t>
  </si>
  <si>
    <t>Респ. Саха /Якутия/, у.Оймяконский, п. Усть-Нера, ул. Андрианова, д. 6</t>
  </si>
  <si>
    <t>Респ. Саха /Якутия/, у.Оймяконский, п. Усть-Нера, ул. Мацкепладзе, д. 20</t>
  </si>
  <si>
    <t>Респ. Саха /Якутия/, у.Оймяконский, п. Усть-Нера, ул. Ленина, д. 27</t>
  </si>
  <si>
    <t>Респ. Саха /Якутия/, у.Оймяконский, п. Усть-Нера, ул. Молодежная, д. 2</t>
  </si>
  <si>
    <t>Респ. Саха /Якутия/, у.Оймяконский, п. Усть-Нера, ул. Молодежная, д. 3</t>
  </si>
  <si>
    <t>Респ. Саха /Якутия/, у. Томпонский, п. Хандыга, ул. Геолога Кудрявого, д. 32</t>
  </si>
  <si>
    <t>Респ. Саха /Якутия/, у. Томпонский, п. Хандыга, ул. Магаданская, д. 30</t>
  </si>
  <si>
    <t>ГО "город Якутск" спецсчет</t>
  </si>
  <si>
    <t>2 лифта жду письмо адм Мирного</t>
  </si>
  <si>
    <t>исключить, нет КЭ в РПКР</t>
  </si>
  <si>
    <t>перенос на 2022?</t>
  </si>
  <si>
    <t>Проценты котлового счета</t>
  </si>
  <si>
    <t>уточнены стоимости работ</t>
  </si>
  <si>
    <t>от  "_____" сентября 2022 г.№ ____-ОД</t>
  </si>
  <si>
    <t>от  "____" сентября 2022 г.№ _____-ОД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</si>
</sst>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#,##0.00_ ;[Red]\-#,##0.00\ "/>
    <numFmt numFmtId="167" formatCode="#,##0_ ;[Red]\-#,##0\ "/>
    <numFmt numFmtId="168" formatCode="#,##0.0000_ ;[Red]\-#,##0.0000\ 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1"/>
      <charset val="204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10"/>
      <name val="Arial Cyr"/>
      <charset val="204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0" fontId="3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0" fontId="3" fillId="0" borderId="0"/>
    <xf numFmtId="43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1" fillId="0" borderId="0"/>
    <xf numFmtId="0" fontId="17" fillId="0" borderId="0"/>
    <xf numFmtId="0" fontId="11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12" fillId="2" borderId="0" xfId="1" applyFont="1" applyFill="1" applyAlignment="1">
      <alignment horizontal="right"/>
    </xf>
    <xf numFmtId="4" fontId="4" fillId="2" borderId="0" xfId="1" applyNumberFormat="1" applyFont="1" applyFill="1"/>
    <xf numFmtId="0" fontId="1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165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right" vertical="center"/>
    </xf>
    <xf numFmtId="4" fontId="4" fillId="2" borderId="0" xfId="1" applyNumberFormat="1" applyFont="1" applyFill="1" applyAlignment="1">
      <alignment horizontal="left" vertical="center"/>
    </xf>
    <xf numFmtId="0" fontId="6" fillId="2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 vertical="center" wrapText="1"/>
    </xf>
    <xf numFmtId="4" fontId="6" fillId="2" borderId="14" xfId="1" applyNumberFormat="1" applyFont="1" applyFill="1" applyBorder="1" applyAlignment="1">
      <alignment horizontal="center" vertical="center" wrapText="1"/>
    </xf>
    <xf numFmtId="4" fontId="6" fillId="2" borderId="12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top"/>
    </xf>
    <xf numFmtId="0" fontId="6" fillId="2" borderId="4" xfId="1" applyFont="1" applyFill="1" applyBorder="1" applyAlignment="1">
      <alignment horizontal="center" vertical="top" wrapText="1"/>
    </xf>
    <xf numFmtId="3" fontId="6" fillId="2" borderId="4" xfId="1" applyNumberFormat="1" applyFont="1" applyFill="1" applyBorder="1" applyAlignment="1">
      <alignment horizontal="center" vertical="top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4" fontId="6" fillId="2" borderId="15" xfId="1" applyNumberFormat="1" applyFont="1" applyFill="1" applyBorder="1" applyAlignment="1">
      <alignment horizontal="center" vertical="center" wrapText="1"/>
    </xf>
    <xf numFmtId="4" fontId="6" fillId="2" borderId="16" xfId="1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top" wrapText="1"/>
    </xf>
    <xf numFmtId="165" fontId="6" fillId="2" borderId="6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center" wrapText="1"/>
    </xf>
    <xf numFmtId="4" fontId="6" fillId="2" borderId="5" xfId="1" applyNumberFormat="1" applyFont="1" applyFill="1" applyBorder="1" applyAlignment="1">
      <alignment horizontal="center" vertical="center" wrapText="1"/>
    </xf>
    <xf numFmtId="4" fontId="6" fillId="2" borderId="6" xfId="1" applyNumberFormat="1" applyFont="1" applyFill="1" applyBorder="1" applyAlignment="1">
      <alignment horizontal="center" vertical="top" wrapText="1"/>
    </xf>
    <xf numFmtId="4" fontId="6" fillId="2" borderId="5" xfId="1" applyNumberFormat="1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1" xfId="1" applyNumberFormat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/>
    </xf>
    <xf numFmtId="0" fontId="6" fillId="2" borderId="11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 wrapText="1"/>
    </xf>
    <xf numFmtId="3" fontId="6" fillId="2" borderId="0" xfId="1" applyNumberFormat="1" applyFont="1" applyFill="1" applyBorder="1" applyAlignment="1">
      <alignment horizontal="center" vertical="top" wrapText="1"/>
    </xf>
    <xf numFmtId="165" fontId="6" fillId="2" borderId="0" xfId="1" applyNumberFormat="1" applyFont="1" applyFill="1" applyBorder="1" applyAlignment="1">
      <alignment horizontal="center" vertical="top" wrapText="1"/>
    </xf>
    <xf numFmtId="4" fontId="6" fillId="2" borderId="0" xfId="1" applyNumberFormat="1" applyFont="1" applyFill="1" applyBorder="1" applyAlignment="1">
      <alignment horizontal="center" vertical="top" wrapText="1"/>
    </xf>
    <xf numFmtId="0" fontId="6" fillId="2" borderId="8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4" fontId="6" fillId="2" borderId="9" xfId="1" applyNumberFormat="1" applyFont="1" applyFill="1" applyBorder="1" applyAlignment="1">
      <alignment vertical="top" wrapText="1"/>
    </xf>
    <xf numFmtId="4" fontId="4" fillId="2" borderId="0" xfId="1" applyNumberFormat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8" xfId="1" applyFont="1" applyFill="1" applyBorder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166" fontId="4" fillId="2" borderId="9" xfId="1" applyNumberFormat="1" applyFont="1" applyFill="1" applyBorder="1"/>
    <xf numFmtId="167" fontId="4" fillId="2" borderId="9" xfId="1" applyNumberFormat="1" applyFont="1" applyFill="1" applyBorder="1"/>
    <xf numFmtId="4" fontId="4" fillId="2" borderId="9" xfId="1" applyNumberFormat="1" applyFont="1" applyFill="1" applyBorder="1"/>
    <xf numFmtId="0" fontId="4" fillId="2" borderId="10" xfId="1" applyFont="1" applyFill="1" applyBorder="1" applyAlignment="1">
      <alignment horizontal="center"/>
    </xf>
    <xf numFmtId="166" fontId="4" fillId="2" borderId="0" xfId="1" applyNumberFormat="1" applyFont="1" applyFill="1"/>
    <xf numFmtId="166" fontId="4" fillId="2" borderId="10" xfId="1" applyNumberFormat="1" applyFont="1" applyFill="1" applyBorder="1"/>
    <xf numFmtId="168" fontId="4" fillId="2" borderId="9" xfId="1" applyNumberFormat="1" applyFont="1" applyFill="1" applyBorder="1"/>
    <xf numFmtId="0" fontId="7" fillId="2" borderId="8" xfId="1" applyFont="1" applyFill="1" applyBorder="1"/>
    <xf numFmtId="0" fontId="7" fillId="2" borderId="9" xfId="1" applyFont="1" applyFill="1" applyBorder="1"/>
    <xf numFmtId="4" fontId="7" fillId="2" borderId="9" xfId="1" applyNumberFormat="1" applyFont="1" applyFill="1" applyBorder="1"/>
    <xf numFmtId="166" fontId="7" fillId="2" borderId="9" xfId="1" applyNumberFormat="1" applyFont="1" applyFill="1" applyBorder="1"/>
    <xf numFmtId="166" fontId="7" fillId="2" borderId="10" xfId="1" applyNumberFormat="1" applyFont="1" applyFill="1" applyBorder="1"/>
    <xf numFmtId="4" fontId="14" fillId="2" borderId="5" xfId="0" applyNumberFormat="1" applyFont="1" applyFill="1" applyBorder="1" applyAlignment="1">
      <alignment horizontal="right" vertical="center" wrapText="1"/>
    </xf>
    <xf numFmtId="0" fontId="4" fillId="2" borderId="0" xfId="1" applyFont="1" applyFill="1" applyBorder="1"/>
    <xf numFmtId="0" fontId="19" fillId="2" borderId="0" xfId="0" applyFont="1" applyFill="1"/>
    <xf numFmtId="4" fontId="19" fillId="2" borderId="0" xfId="0" applyNumberFormat="1" applyFont="1" applyFill="1"/>
    <xf numFmtId="0" fontId="7" fillId="2" borderId="0" xfId="1" applyFont="1" applyFill="1" applyBorder="1"/>
    <xf numFmtId="0" fontId="6" fillId="2" borderId="0" xfId="1" applyFont="1" applyFill="1" applyAlignment="1">
      <alignment horizontal="center"/>
    </xf>
    <xf numFmtId="166" fontId="6" fillId="2" borderId="9" xfId="1" applyNumberFormat="1" applyFont="1" applyFill="1" applyBorder="1"/>
    <xf numFmtId="4" fontId="7" fillId="2" borderId="0" xfId="1" applyNumberFormat="1" applyFont="1" applyFill="1" applyBorder="1"/>
    <xf numFmtId="166" fontId="4" fillId="2" borderId="0" xfId="1" applyNumberFormat="1" applyFont="1" applyFill="1" applyBorder="1"/>
    <xf numFmtId="166" fontId="7" fillId="2" borderId="0" xfId="1" applyNumberFormat="1" applyFont="1" applyFill="1" applyBorder="1"/>
    <xf numFmtId="166" fontId="19" fillId="2" borderId="0" xfId="0" applyNumberFormat="1" applyFont="1" applyFill="1"/>
    <xf numFmtId="3" fontId="7" fillId="2" borderId="8" xfId="1" applyNumberFormat="1" applyFont="1" applyFill="1" applyBorder="1"/>
    <xf numFmtId="3" fontId="7" fillId="2" borderId="9" xfId="1" applyNumberFormat="1" applyFont="1" applyFill="1" applyBorder="1"/>
    <xf numFmtId="0" fontId="4" fillId="2" borderId="0" xfId="1" applyFont="1" applyFill="1" applyAlignment="1">
      <alignment vertical="top"/>
    </xf>
    <xf numFmtId="0" fontId="4" fillId="2" borderId="0" xfId="0" applyFont="1" applyFill="1"/>
    <xf numFmtId="3" fontId="4" fillId="2" borderId="8" xfId="1" applyNumberFormat="1" applyFont="1" applyFill="1" applyBorder="1"/>
    <xf numFmtId="3" fontId="4" fillId="2" borderId="9" xfId="1" applyNumberFormat="1" applyFont="1" applyFill="1" applyBorder="1"/>
    <xf numFmtId="166" fontId="4" fillId="2" borderId="7" xfId="1" applyNumberFormat="1" applyFont="1" applyFill="1" applyBorder="1"/>
    <xf numFmtId="4" fontId="14" fillId="2" borderId="5" xfId="4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right"/>
    </xf>
    <xf numFmtId="0" fontId="6" fillId="2" borderId="6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/>
    </xf>
    <xf numFmtId="0" fontId="6" fillId="2" borderId="7" xfId="1" applyFont="1" applyFill="1" applyBorder="1" applyAlignment="1">
      <alignment horizontal="center" vertical="top" wrapText="1"/>
    </xf>
    <xf numFmtId="4" fontId="6" fillId="2" borderId="7" xfId="1" applyNumberFormat="1" applyFont="1" applyFill="1" applyBorder="1" applyAlignment="1">
      <alignment horizontal="center" vertical="top" wrapText="1"/>
    </xf>
    <xf numFmtId="4" fontId="6" fillId="2" borderId="18" xfId="1" applyNumberFormat="1" applyFont="1" applyFill="1" applyBorder="1" applyAlignment="1">
      <alignment vertical="top" wrapText="1"/>
    </xf>
    <xf numFmtId="0" fontId="7" fillId="2" borderId="19" xfId="1" applyFont="1" applyFill="1" applyBorder="1"/>
    <xf numFmtId="0" fontId="7" fillId="2" borderId="7" xfId="1" applyFont="1" applyFill="1" applyBorder="1"/>
    <xf numFmtId="0" fontId="4" fillId="2" borderId="7" xfId="1" applyFont="1" applyFill="1" applyBorder="1"/>
    <xf numFmtId="4" fontId="7" fillId="2" borderId="7" xfId="1" applyNumberFormat="1" applyFont="1" applyFill="1" applyBorder="1"/>
    <xf numFmtId="166" fontId="7" fillId="2" borderId="7" xfId="1" applyNumberFormat="1" applyFont="1" applyFill="1" applyBorder="1"/>
    <xf numFmtId="166" fontId="7" fillId="2" borderId="20" xfId="1" applyNumberFormat="1" applyFont="1" applyFill="1" applyBorder="1"/>
    <xf numFmtId="166" fontId="9" fillId="2" borderId="9" xfId="1" applyNumberFormat="1" applyFont="1" applyFill="1" applyBorder="1"/>
    <xf numFmtId="49" fontId="19" fillId="2" borderId="5" xfId="0" applyNumberFormat="1" applyFont="1" applyFill="1" applyBorder="1" applyAlignment="1">
      <alignment horizontal="left" vertical="center" wrapText="1"/>
    </xf>
    <xf numFmtId="4" fontId="19" fillId="2" borderId="5" xfId="0" applyNumberFormat="1" applyFont="1" applyFill="1" applyBorder="1" applyAlignment="1">
      <alignment horizontal="right" vertical="center" wrapText="1"/>
    </xf>
    <xf numFmtId="0" fontId="4" fillId="2" borderId="10" xfId="1" applyFont="1" applyFill="1" applyBorder="1"/>
    <xf numFmtId="4" fontId="8" fillId="2" borderId="0" xfId="1" applyNumberFormat="1" applyFont="1" applyFill="1" applyBorder="1"/>
    <xf numFmtId="166" fontId="6" fillId="2" borderId="0" xfId="1" applyNumberFormat="1" applyFont="1" applyFill="1" applyBorder="1"/>
    <xf numFmtId="0" fontId="9" fillId="2" borderId="9" xfId="1" applyFont="1" applyFill="1" applyBorder="1"/>
    <xf numFmtId="0" fontId="9" fillId="2" borderId="0" xfId="1" applyFont="1" applyFill="1" applyAlignment="1">
      <alignment horizontal="right"/>
    </xf>
    <xf numFmtId="0" fontId="9" fillId="2" borderId="0" xfId="1" applyFont="1" applyFill="1"/>
    <xf numFmtId="4" fontId="6" fillId="2" borderId="0" xfId="1" applyNumberFormat="1" applyFont="1" applyFill="1"/>
  </cellXfs>
  <cellStyles count="19">
    <cellStyle name="Обычный" xfId="0" builtinId="0"/>
    <cellStyle name="Обычный 10" xfId="2"/>
    <cellStyle name="Обычный 2" xfId="1"/>
    <cellStyle name="Обычный 2 2" xfId="15"/>
    <cellStyle name="Обычный 2 3" xfId="6"/>
    <cellStyle name="Обычный 2 4" xfId="13"/>
    <cellStyle name="Обычный 3" xfId="3"/>
    <cellStyle name="Обычный 3 2" xfId="12"/>
    <cellStyle name="Обычный 4" xfId="4"/>
    <cellStyle name="Обычный 4 2" xfId="16"/>
    <cellStyle name="Обычный 4 3" xfId="14"/>
    <cellStyle name="Обычный 5" xfId="5"/>
    <cellStyle name="Обычный 5 2" xfId="17"/>
    <cellStyle name="Обычный 6" xfId="18"/>
    <cellStyle name="Процентный 2" xfId="10"/>
    <cellStyle name="Финансовый 2" xfId="11"/>
    <cellStyle name="Финансовый 3" xfId="8"/>
    <cellStyle name="Финансовый 4" xfId="9"/>
    <cellStyle name="Финансовый 4 5" xfId="7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BEB5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291&#1054;&#1044;%20&#1086;&#1090;%2008072021%202019-21\&#1052;&#1046;&#1050;&#1061;%20&#1055;&#1088;&#1086;&#1077;&#1082;&#1090;%20&#1050;&#1055;&#1050;&#1056;%202019-2021%20&#1080;&#1102;&#1085;&#1100;.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55;&#1088;&#1086;&#1077;&#1082;&#1090;%20&#1050;&#1055;&#1050;&#1056;%202019-2021%2004.02.22_&#1087;&#1086;&#1089;&#1083;&#1077;&#1076;&#1085;&#1080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krserver\f\Users\&#1042;&#1072;&#1089;&#1080;&#1083;&#1080;&#1081;\Desktop\&#1059;&#1078;&#1080;&#1085;&#1089;&#1082;&#1072;&#1103;\&#1056;&#1055;&#1050;&#1056;%20&#1050;&#1055;&#1050;&#1056;\&#1055;&#1088;&#1080;&#1082;&#1072;&#1079;%2067&#1086;&#1076;\&#1042;&#1085;&#1077;&#1089;%20&#1080;&#1079;&#1084;\&#1055;&#1088;&#1086;&#1077;&#1082;&#1090;%20&#1050;&#1055;&#1050;&#1056;%202019-2021%20&#1074;%20&#1052;&#1046;&#1050;&#106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&#1050;&#1055;&#1050;&#1056;%20&#1087;&#1086;%20459/&#1055;&#1088;&#1080;&#1083;&#1086;&#1078;&#1077;&#1085;&#1080;&#1103;%20&#1050;&#1055;&#1050;&#1056;%202022-2024_&#1080;&#1102;&#1083;&#1100;%20&#1080;&#1079;&#1084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9;&#1078;&#1080;&#1085;&#1089;&#1082;&#1072;&#1103;/&#1059;&#1078;&#1080;&#1085;&#1089;&#1082;&#1072;&#1103;/&#1056;&#1055;&#1050;&#1056;%20&#1050;&#1055;&#1050;&#1056;/&#1050;&#1055;&#1050;&#1056;%20&#1087;&#1086;%20459/&#1054;&#1087;&#1083;&#1072;&#1090;&#1072;%20&#1050;&#1055;&#1050;&#1056;%202019-2021&#1075;&#1075;.%20&#1085;&#1072;%2027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 2 оконч"/>
      <sheetName val="Лист1"/>
      <sheetName val="Приложение №3"/>
    </sheetNames>
    <sheetDataSet>
      <sheetData sheetId="0">
        <row r="12">
          <cell r="P12" t="str">
            <v>руб</v>
          </cell>
        </row>
        <row r="174">
          <cell r="P174">
            <v>2363725.37</v>
          </cell>
        </row>
        <row r="175">
          <cell r="P175">
            <v>6462975.75</v>
          </cell>
        </row>
        <row r="187">
          <cell r="P187">
            <v>5201625.47</v>
          </cell>
        </row>
        <row r="215">
          <cell r="P215">
            <v>0</v>
          </cell>
        </row>
        <row r="217">
          <cell r="P217">
            <v>685311.5</v>
          </cell>
        </row>
        <row r="219">
          <cell r="P219">
            <v>2742167.74</v>
          </cell>
        </row>
        <row r="270">
          <cell r="P270">
            <v>0</v>
          </cell>
        </row>
        <row r="344">
          <cell r="P344">
            <v>5669160.790000001</v>
          </cell>
        </row>
        <row r="345">
          <cell r="P345">
            <v>8474001.9285000004</v>
          </cell>
        </row>
        <row r="358">
          <cell r="P358">
            <v>3212625.9276756034</v>
          </cell>
        </row>
        <row r="359">
          <cell r="P359">
            <v>10239275.208710328</v>
          </cell>
        </row>
        <row r="360">
          <cell r="P360">
            <v>8282321.9184000008</v>
          </cell>
        </row>
        <row r="361">
          <cell r="P361">
            <v>27818789.569609597</v>
          </cell>
        </row>
        <row r="366">
          <cell r="P366">
            <v>12906929.591843799</v>
          </cell>
        </row>
        <row r="367">
          <cell r="P367">
            <v>48175526.110926934</v>
          </cell>
        </row>
        <row r="369">
          <cell r="P369">
            <v>27399966.514761567</v>
          </cell>
        </row>
        <row r="372">
          <cell r="P372">
            <v>6374848.4797866829</v>
          </cell>
        </row>
        <row r="375">
          <cell r="P375">
            <v>2058131.57</v>
          </cell>
        </row>
        <row r="376">
          <cell r="P376">
            <v>1427823.2759999998</v>
          </cell>
        </row>
        <row r="388">
          <cell r="P388">
            <v>1207789.547</v>
          </cell>
        </row>
        <row r="392">
          <cell r="P392">
            <v>8781068.4495000001</v>
          </cell>
        </row>
        <row r="397">
          <cell r="P397">
            <v>2141124.9173050486</v>
          </cell>
        </row>
        <row r="399">
          <cell r="P399">
            <v>25930308.993724361</v>
          </cell>
        </row>
        <row r="409">
          <cell r="P409">
            <v>8892758.499400001</v>
          </cell>
        </row>
        <row r="414">
          <cell r="P414">
            <v>14292902.076399997</v>
          </cell>
        </row>
        <row r="423">
          <cell r="P423">
            <v>7397275.0824999996</v>
          </cell>
        </row>
        <row r="430">
          <cell r="P430">
            <v>21637631.2425</v>
          </cell>
        </row>
        <row r="433">
          <cell r="P433">
            <v>48635189.735800005</v>
          </cell>
        </row>
        <row r="436">
          <cell r="P436">
            <v>3266783.6526328963</v>
          </cell>
        </row>
        <row r="440">
          <cell r="P440">
            <v>5151414.3</v>
          </cell>
        </row>
        <row r="445">
          <cell r="P445">
            <v>1946733.0500000003</v>
          </cell>
        </row>
        <row r="447">
          <cell r="P447">
            <v>1971017.5200000005</v>
          </cell>
        </row>
        <row r="455">
          <cell r="P455">
            <v>708248.36999999965</v>
          </cell>
        </row>
        <row r="466">
          <cell r="P466">
            <v>56485073.583000004</v>
          </cell>
        </row>
        <row r="474">
          <cell r="P474">
            <v>3230114.3299999996</v>
          </cell>
        </row>
        <row r="499">
          <cell r="P499">
            <v>2417299.0020772759</v>
          </cell>
        </row>
        <row r="501">
          <cell r="P501">
            <v>28044838.289283924</v>
          </cell>
        </row>
        <row r="502">
          <cell r="P502">
            <v>39607141.98520001</v>
          </cell>
        </row>
        <row r="508">
          <cell r="P508">
            <v>3043125.2616376868</v>
          </cell>
        </row>
        <row r="538">
          <cell r="P538">
            <v>6290464.21</v>
          </cell>
        </row>
        <row r="539">
          <cell r="P539">
            <v>8257059.5300000012</v>
          </cell>
        </row>
        <row r="545">
          <cell r="P545">
            <v>2771426.102</v>
          </cell>
        </row>
        <row r="546">
          <cell r="P546">
            <v>1000112.8675000001</v>
          </cell>
        </row>
        <row r="553">
          <cell r="P553">
            <v>40099220.361245915</v>
          </cell>
        </row>
        <row r="554">
          <cell r="P554">
            <v>40049208.433561467</v>
          </cell>
        </row>
        <row r="555">
          <cell r="P555">
            <v>7221589.5544595318</v>
          </cell>
        </row>
        <row r="556">
          <cell r="P556">
            <v>816731.98752960004</v>
          </cell>
        </row>
        <row r="557">
          <cell r="P557">
            <v>5341171.9225030383</v>
          </cell>
        </row>
        <row r="558">
          <cell r="P558">
            <v>2026099.6597644801</v>
          </cell>
        </row>
        <row r="560">
          <cell r="P560">
            <v>2239496.2140982077</v>
          </cell>
        </row>
        <row r="562">
          <cell r="P562">
            <v>28665187.773628131</v>
          </cell>
        </row>
        <row r="565">
          <cell r="P565">
            <v>16495252.352266515</v>
          </cell>
        </row>
        <row r="566">
          <cell r="P566">
            <v>2866781.0066559846</v>
          </cell>
        </row>
        <row r="567">
          <cell r="P567">
            <v>18473460.392044522</v>
          </cell>
        </row>
        <row r="568">
          <cell r="P568">
            <v>17081719.062643237</v>
          </cell>
        </row>
        <row r="570">
          <cell r="P570">
            <v>5098440.0444</v>
          </cell>
        </row>
        <row r="573">
          <cell r="P573">
            <v>7886958.9318995066</v>
          </cell>
        </row>
        <row r="574">
          <cell r="P574">
            <v>23851388.807221878</v>
          </cell>
        </row>
        <row r="576">
          <cell r="P576">
            <v>8156953.7981021646</v>
          </cell>
        </row>
        <row r="577">
          <cell r="P577">
            <v>10685552.058069635</v>
          </cell>
        </row>
        <row r="579">
          <cell r="P579">
            <v>4184215.5831091204</v>
          </cell>
        </row>
        <row r="580">
          <cell r="P580">
            <v>3914483.4459999995</v>
          </cell>
        </row>
        <row r="583">
          <cell r="P583">
            <v>6830056.5820000004</v>
          </cell>
        </row>
        <row r="588">
          <cell r="P588">
            <v>28141371.31630424</v>
          </cell>
        </row>
        <row r="589">
          <cell r="P589">
            <v>5145776.9582268819</v>
          </cell>
        </row>
        <row r="594">
          <cell r="P594">
            <v>6704672.5946912011</v>
          </cell>
        </row>
        <row r="596">
          <cell r="P596">
            <v>5148341.6700000018</v>
          </cell>
        </row>
        <row r="597">
          <cell r="P597">
            <v>10176929.95315839</v>
          </cell>
        </row>
        <row r="598">
          <cell r="P598">
            <v>24248728.277484797</v>
          </cell>
        </row>
        <row r="601">
          <cell r="P601">
            <v>5171687.5833200011</v>
          </cell>
        </row>
        <row r="604">
          <cell r="P604">
            <v>26420103.173131198</v>
          </cell>
        </row>
        <row r="606">
          <cell r="P606">
            <v>7823686.9100000001</v>
          </cell>
        </row>
        <row r="617">
          <cell r="P617">
            <v>1485012.06</v>
          </cell>
        </row>
        <row r="623">
          <cell r="P623">
            <v>10532880.890000001</v>
          </cell>
        </row>
        <row r="624">
          <cell r="P624">
            <v>10447038.340000002</v>
          </cell>
        </row>
        <row r="631">
          <cell r="P631">
            <v>986211.37</v>
          </cell>
        </row>
        <row r="632">
          <cell r="P632">
            <v>1620919.07</v>
          </cell>
        </row>
        <row r="633">
          <cell r="P633">
            <v>4933960.2399999993</v>
          </cell>
        </row>
        <row r="644">
          <cell r="P644">
            <v>16407107.630101737</v>
          </cell>
        </row>
        <row r="648">
          <cell r="P648">
            <v>1225249.3700000001</v>
          </cell>
        </row>
        <row r="650">
          <cell r="P650">
            <v>1213023.8500000001</v>
          </cell>
        </row>
        <row r="651">
          <cell r="P651">
            <v>1447954.3899999997</v>
          </cell>
        </row>
        <row r="652">
          <cell r="P652">
            <v>9803415.6300000008</v>
          </cell>
        </row>
        <row r="653">
          <cell r="P653">
            <v>19027519.629999999</v>
          </cell>
        </row>
        <row r="654">
          <cell r="P654">
            <v>34433389.130800001</v>
          </cell>
        </row>
        <row r="655">
          <cell r="P655">
            <v>1580265.24</v>
          </cell>
        </row>
        <row r="656">
          <cell r="P656">
            <v>28975385.801800434</v>
          </cell>
        </row>
        <row r="657">
          <cell r="P657">
            <v>6551528.46</v>
          </cell>
        </row>
        <row r="658">
          <cell r="P658">
            <v>1450140.1899999995</v>
          </cell>
        </row>
        <row r="660">
          <cell r="P660">
            <v>13201978.560000002</v>
          </cell>
        </row>
        <row r="661">
          <cell r="P661">
            <v>37217139.5656</v>
          </cell>
        </row>
        <row r="669">
          <cell r="P669">
            <v>11181802.715720028</v>
          </cell>
        </row>
        <row r="670">
          <cell r="P670">
            <v>7863588.1700000009</v>
          </cell>
        </row>
        <row r="671">
          <cell r="P671">
            <v>8170503.7699999996</v>
          </cell>
        </row>
        <row r="672">
          <cell r="P672">
            <v>1002752.7899999999</v>
          </cell>
        </row>
        <row r="677">
          <cell r="P677">
            <v>24055432.11999999</v>
          </cell>
        </row>
        <row r="678">
          <cell r="P678">
            <v>12865130.34</v>
          </cell>
        </row>
        <row r="682">
          <cell r="P682">
            <v>7146554.0138883237</v>
          </cell>
        </row>
        <row r="683">
          <cell r="P683">
            <v>7237481.2999999989</v>
          </cell>
        </row>
        <row r="684">
          <cell r="P684">
            <v>10769928.65</v>
          </cell>
        </row>
        <row r="685">
          <cell r="P685">
            <v>7114183.0864195572</v>
          </cell>
        </row>
        <row r="687">
          <cell r="P687">
            <v>8426864.2400000002</v>
          </cell>
        </row>
        <row r="688">
          <cell r="P688">
            <v>1641039.36</v>
          </cell>
        </row>
        <row r="689">
          <cell r="P689">
            <v>1587263.4800000002</v>
          </cell>
        </row>
        <row r="691">
          <cell r="P691">
            <v>26357429.569999997</v>
          </cell>
        </row>
        <row r="692">
          <cell r="P692">
            <v>6275488.2600000007</v>
          </cell>
        </row>
        <row r="696">
          <cell r="P696">
            <v>6285951.6399999987</v>
          </cell>
        </row>
        <row r="698">
          <cell r="P698">
            <v>21173932.5682</v>
          </cell>
        </row>
        <row r="700">
          <cell r="P700">
            <v>873022.10000000033</v>
          </cell>
        </row>
        <row r="701">
          <cell r="P701">
            <v>13284599.360365851</v>
          </cell>
        </row>
        <row r="704">
          <cell r="P704">
            <v>13466069.899999995</v>
          </cell>
        </row>
        <row r="715">
          <cell r="P715">
            <v>1713873.6500000004</v>
          </cell>
        </row>
        <row r="716">
          <cell r="P716">
            <v>431533.13999999996</v>
          </cell>
        </row>
        <row r="718">
          <cell r="P718">
            <v>11025353.929999998</v>
          </cell>
        </row>
        <row r="721">
          <cell r="P721">
            <v>19605046.867199995</v>
          </cell>
        </row>
        <row r="722">
          <cell r="P722">
            <v>21152236.09</v>
          </cell>
        </row>
        <row r="723">
          <cell r="P723">
            <v>847786.43000000017</v>
          </cell>
        </row>
        <row r="725">
          <cell r="P725">
            <v>21032753.059999991</v>
          </cell>
        </row>
        <row r="726">
          <cell r="P726">
            <v>17481095.170000002</v>
          </cell>
        </row>
        <row r="727">
          <cell r="P727">
            <v>428780.35</v>
          </cell>
        </row>
        <row r="738">
          <cell r="P738">
            <v>2583043.7780267852</v>
          </cell>
        </row>
        <row r="741">
          <cell r="P741">
            <v>1585258.8399999999</v>
          </cell>
        </row>
        <row r="742">
          <cell r="P742">
            <v>3588862.6807772806</v>
          </cell>
        </row>
        <row r="743">
          <cell r="P743">
            <v>2685397.8447520756</v>
          </cell>
        </row>
        <row r="744">
          <cell r="P744">
            <v>497150.82692000008</v>
          </cell>
        </row>
        <row r="745">
          <cell r="P745">
            <v>465424.49468000012</v>
          </cell>
        </row>
        <row r="749">
          <cell r="P749">
            <v>603292.1</v>
          </cell>
        </row>
        <row r="750">
          <cell r="P750">
            <v>116961.11378439551</v>
          </cell>
        </row>
        <row r="751">
          <cell r="P751">
            <v>1136772.4099999997</v>
          </cell>
        </row>
        <row r="752">
          <cell r="P752">
            <v>12372597.263280006</v>
          </cell>
        </row>
        <row r="753">
          <cell r="P753">
            <v>5306003.8536799997</v>
          </cell>
        </row>
        <row r="754">
          <cell r="P754">
            <v>12126434.166819995</v>
          </cell>
        </row>
        <row r="755">
          <cell r="P755">
            <v>10814547.200800002</v>
          </cell>
        </row>
        <row r="756">
          <cell r="P756">
            <v>5490989.4344400009</v>
          </cell>
        </row>
        <row r="757">
          <cell r="P757">
            <v>532961.78088000009</v>
          </cell>
        </row>
        <row r="759">
          <cell r="P759">
            <v>2017885.0799999998</v>
          </cell>
        </row>
        <row r="766">
          <cell r="P766">
            <v>506808.78281999991</v>
          </cell>
        </row>
        <row r="767">
          <cell r="P767">
            <v>493322.84271999996</v>
          </cell>
        </row>
        <row r="768">
          <cell r="P768">
            <v>591869.62</v>
          </cell>
        </row>
        <row r="787">
          <cell r="P787">
            <v>1285012.1973470973</v>
          </cell>
        </row>
        <row r="789">
          <cell r="P789">
            <v>809.12267032312229</v>
          </cell>
        </row>
        <row r="790">
          <cell r="P790">
            <v>841.70926662790589</v>
          </cell>
        </row>
        <row r="791">
          <cell r="P791">
            <v>33452097.220000006</v>
          </cell>
        </row>
        <row r="794">
          <cell r="P794">
            <v>19830505.039999999</v>
          </cell>
        </row>
        <row r="818">
          <cell r="P818">
            <v>18300388.142200004</v>
          </cell>
        </row>
        <row r="819">
          <cell r="P819">
            <v>66289382.134580001</v>
          </cell>
        </row>
        <row r="821">
          <cell r="P821">
            <v>148351921.83200002</v>
          </cell>
        </row>
        <row r="827">
          <cell r="P827">
            <v>6101859.348490933</v>
          </cell>
        </row>
        <row r="828">
          <cell r="P828">
            <v>32266248.896784753</v>
          </cell>
        </row>
        <row r="829">
          <cell r="P829">
            <v>48936176.430000007</v>
          </cell>
        </row>
        <row r="830">
          <cell r="P830">
            <v>40604811.628484815</v>
          </cell>
        </row>
        <row r="831">
          <cell r="P831">
            <v>122344830.23280141</v>
          </cell>
        </row>
        <row r="832">
          <cell r="P832">
            <v>3314210.0573726771</v>
          </cell>
        </row>
        <row r="833">
          <cell r="P833">
            <v>37138570.70000001</v>
          </cell>
        </row>
        <row r="856">
          <cell r="P856">
            <v>53987159.207396008</v>
          </cell>
        </row>
        <row r="857">
          <cell r="P857">
            <v>31700860.163284987</v>
          </cell>
        </row>
        <row r="859">
          <cell r="P859">
            <v>11744157.99</v>
          </cell>
        </row>
        <row r="860">
          <cell r="P860">
            <v>11533143.700000001</v>
          </cell>
        </row>
        <row r="885">
          <cell r="P885">
            <v>17778030.9716</v>
          </cell>
        </row>
        <row r="886">
          <cell r="P886">
            <v>8799079.7368000001</v>
          </cell>
        </row>
        <row r="887">
          <cell r="P887">
            <v>1811060.4200000004</v>
          </cell>
        </row>
        <row r="888">
          <cell r="P888">
            <v>1085787.6666666667</v>
          </cell>
        </row>
        <row r="889">
          <cell r="P889">
            <v>261839.62</v>
          </cell>
        </row>
        <row r="890">
          <cell r="P890">
            <v>0</v>
          </cell>
        </row>
        <row r="893">
          <cell r="P893">
            <v>806022.15999999992</v>
          </cell>
        </row>
        <row r="894">
          <cell r="P894">
            <v>2193864.8199999998</v>
          </cell>
        </row>
        <row r="895">
          <cell r="P895">
            <v>601362.61320000002</v>
          </cell>
        </row>
        <row r="896">
          <cell r="P896">
            <v>581172.29899999988</v>
          </cell>
        </row>
        <row r="897">
          <cell r="P897">
            <v>1468084.05</v>
          </cell>
        </row>
        <row r="898">
          <cell r="P898">
            <v>12579404.312328</v>
          </cell>
        </row>
        <row r="899">
          <cell r="P899">
            <v>2142622.9</v>
          </cell>
        </row>
        <row r="900">
          <cell r="P900">
            <v>1668497.8999999997</v>
          </cell>
        </row>
        <row r="901">
          <cell r="P901">
            <v>1458277.14</v>
          </cell>
        </row>
        <row r="903">
          <cell r="P903">
            <v>3195547.7599999984</v>
          </cell>
        </row>
        <row r="909">
          <cell r="P909">
            <v>12091200.899999999</v>
          </cell>
        </row>
        <row r="910">
          <cell r="P910">
            <v>3288676.0245547546</v>
          </cell>
        </row>
        <row r="911">
          <cell r="P911">
            <v>2370633.8205407565</v>
          </cell>
        </row>
        <row r="912">
          <cell r="P912">
            <v>16490483.210000006</v>
          </cell>
        </row>
        <row r="913">
          <cell r="P913">
            <v>4227643.7600000016</v>
          </cell>
        </row>
        <row r="915">
          <cell r="P915">
            <v>4756032.2523279293</v>
          </cell>
        </row>
        <row r="917">
          <cell r="P917">
            <v>17848233.791126687</v>
          </cell>
        </row>
        <row r="919">
          <cell r="P919">
            <v>20428886.040454783</v>
          </cell>
        </row>
        <row r="921">
          <cell r="P921">
            <v>14072598.210892042</v>
          </cell>
        </row>
        <row r="924">
          <cell r="P924">
            <v>17394612.578175999</v>
          </cell>
        </row>
        <row r="925">
          <cell r="P925">
            <v>6576526.0310109407</v>
          </cell>
        </row>
        <row r="926">
          <cell r="P926">
            <v>14878178.660376798</v>
          </cell>
        </row>
        <row r="927">
          <cell r="P927">
            <v>25984512.302376568</v>
          </cell>
        </row>
        <row r="928">
          <cell r="P928">
            <v>18207762.43532753</v>
          </cell>
        </row>
        <row r="929">
          <cell r="P929">
            <v>22233944.550541572</v>
          </cell>
        </row>
        <row r="941">
          <cell r="P941">
            <v>4390633.6664937465</v>
          </cell>
        </row>
        <row r="943">
          <cell r="P943">
            <v>29815433.570424493</v>
          </cell>
        </row>
        <row r="944">
          <cell r="P944">
            <v>28094922.900854893</v>
          </cell>
        </row>
        <row r="945">
          <cell r="P945">
            <v>14108769.969636556</v>
          </cell>
        </row>
        <row r="946">
          <cell r="P946">
            <v>6817924.8814827744</v>
          </cell>
        </row>
        <row r="947">
          <cell r="P947">
            <v>11018935.901861956</v>
          </cell>
        </row>
        <row r="948">
          <cell r="P948">
            <v>9980846.7527248561</v>
          </cell>
        </row>
        <row r="949">
          <cell r="P949">
            <v>5766583.3613934321</v>
          </cell>
        </row>
        <row r="950">
          <cell r="P950">
            <v>10069888.173097901</v>
          </cell>
        </row>
        <row r="951">
          <cell r="P951">
            <v>18965713.13870208</v>
          </cell>
        </row>
        <row r="954">
          <cell r="P954">
            <v>1437551.2791203777</v>
          </cell>
        </row>
        <row r="955">
          <cell r="P955">
            <v>10520055.546183784</v>
          </cell>
        </row>
        <row r="957">
          <cell r="P957">
            <v>12220493.678480946</v>
          </cell>
        </row>
        <row r="958">
          <cell r="P958">
            <v>5871732.7855256665</v>
          </cell>
        </row>
        <row r="959">
          <cell r="P959">
            <v>24260807.389634863</v>
          </cell>
        </row>
        <row r="960">
          <cell r="P960">
            <v>12951071.874534598</v>
          </cell>
        </row>
        <row r="961">
          <cell r="P961">
            <v>1934882.2056601597</v>
          </cell>
        </row>
        <row r="962">
          <cell r="P962">
            <v>11762187.555496641</v>
          </cell>
        </row>
        <row r="963">
          <cell r="P963">
            <v>13831191.641399138</v>
          </cell>
        </row>
        <row r="964">
          <cell r="P964">
            <v>17659630.273666978</v>
          </cell>
        </row>
        <row r="966">
          <cell r="P966">
            <v>17080581.039999999</v>
          </cell>
        </row>
        <row r="967">
          <cell r="P967">
            <v>18237155.57859413</v>
          </cell>
        </row>
        <row r="968">
          <cell r="P968">
            <v>3817374.0458746403</v>
          </cell>
        </row>
        <row r="969">
          <cell r="P969">
            <v>15211476.056563497</v>
          </cell>
        </row>
        <row r="971">
          <cell r="P971">
            <v>23221631.233672258</v>
          </cell>
        </row>
        <row r="972">
          <cell r="P972">
            <v>27753522.364027523</v>
          </cell>
        </row>
        <row r="973">
          <cell r="P973">
            <v>8919313.6635088157</v>
          </cell>
        </row>
        <row r="974">
          <cell r="P974">
            <v>8846201.374019675</v>
          </cell>
        </row>
        <row r="975">
          <cell r="P975">
            <v>28589031.519116439</v>
          </cell>
        </row>
        <row r="976">
          <cell r="P976">
            <v>8903939.4338173456</v>
          </cell>
        </row>
        <row r="977">
          <cell r="P977">
            <v>24186490.671907838</v>
          </cell>
        </row>
        <row r="978">
          <cell r="P978">
            <v>7684839.2223156653</v>
          </cell>
        </row>
        <row r="979">
          <cell r="P979">
            <v>1215979.3767552001</v>
          </cell>
        </row>
        <row r="980">
          <cell r="P980">
            <v>4731974.7741556643</v>
          </cell>
        </row>
        <row r="981">
          <cell r="P981">
            <v>1554318.958804019</v>
          </cell>
        </row>
        <row r="982">
          <cell r="P982">
            <v>2994031.6609295118</v>
          </cell>
        </row>
        <row r="983">
          <cell r="P983">
            <v>5985266.5224130061</v>
          </cell>
        </row>
        <row r="986">
          <cell r="P986">
            <v>11096602.77</v>
          </cell>
        </row>
        <row r="987">
          <cell r="P987">
            <v>6819202.2191549866</v>
          </cell>
        </row>
        <row r="988">
          <cell r="P988">
            <v>13252883.389134357</v>
          </cell>
        </row>
        <row r="989">
          <cell r="P989">
            <v>9963680.7092695031</v>
          </cell>
        </row>
        <row r="991">
          <cell r="P991">
            <v>52445538.095472381</v>
          </cell>
        </row>
        <row r="992">
          <cell r="P992">
            <v>63171748.709999993</v>
          </cell>
        </row>
        <row r="993">
          <cell r="P993">
            <v>18224092.460143581</v>
          </cell>
        </row>
        <row r="999">
          <cell r="P999">
            <v>8497246.2100000046</v>
          </cell>
        </row>
        <row r="1001">
          <cell r="P1001">
            <v>64643474.290000021</v>
          </cell>
        </row>
        <row r="1002">
          <cell r="P1002">
            <v>43897348.65613386</v>
          </cell>
        </row>
        <row r="1003">
          <cell r="P1003">
            <v>7701835.8562918426</v>
          </cell>
        </row>
        <row r="1004">
          <cell r="P1004">
            <v>2303834.2199999997</v>
          </cell>
        </row>
        <row r="1010">
          <cell r="P1010">
            <v>51631855.660000004</v>
          </cell>
        </row>
        <row r="1012">
          <cell r="P1012">
            <v>13417509.149284188</v>
          </cell>
        </row>
        <row r="1013">
          <cell r="P1013">
            <v>51130726.961447366</v>
          </cell>
        </row>
        <row r="1015">
          <cell r="P1015">
            <v>1847995.3600000003</v>
          </cell>
        </row>
        <row r="1017">
          <cell r="P1017">
            <v>36590119.474616945</v>
          </cell>
        </row>
        <row r="1019">
          <cell r="P1019">
            <v>24796712.34</v>
          </cell>
        </row>
        <row r="1021">
          <cell r="P1021">
            <v>9416982.5599999949</v>
          </cell>
        </row>
        <row r="1025">
          <cell r="P1025">
            <v>65670330.709999986</v>
          </cell>
        </row>
        <row r="1026">
          <cell r="P1026">
            <v>65727270.189999975</v>
          </cell>
        </row>
        <row r="1028">
          <cell r="P1028">
            <v>5482362.6731081679</v>
          </cell>
        </row>
        <row r="1029">
          <cell r="P1029">
            <v>52119676.309999995</v>
          </cell>
        </row>
        <row r="1032">
          <cell r="P1032">
            <v>52798757.289999999</v>
          </cell>
        </row>
        <row r="1033">
          <cell r="P1033">
            <v>2932829.410000002</v>
          </cell>
        </row>
        <row r="1034">
          <cell r="P1034">
            <v>65222997.340000004</v>
          </cell>
        </row>
        <row r="1035">
          <cell r="P1035">
            <v>93696867.900000021</v>
          </cell>
        </row>
        <row r="1036">
          <cell r="P1036">
            <v>8748252.5706708319</v>
          </cell>
        </row>
        <row r="1043">
          <cell r="P1043">
            <v>35951166.840000004</v>
          </cell>
        </row>
        <row r="1045">
          <cell r="P1045">
            <v>1455869.87</v>
          </cell>
        </row>
        <row r="1046">
          <cell r="P1046">
            <v>1108734.77</v>
          </cell>
        </row>
        <row r="1048">
          <cell r="P1048">
            <v>14922326.689999994</v>
          </cell>
        </row>
        <row r="1050">
          <cell r="P1050">
            <v>1118330.7392284828</v>
          </cell>
        </row>
        <row r="1051">
          <cell r="P1051">
            <v>1268282.5</v>
          </cell>
        </row>
        <row r="1052">
          <cell r="P1052">
            <v>1269331.67</v>
          </cell>
        </row>
        <row r="1053">
          <cell r="P1053">
            <v>18497250.609999996</v>
          </cell>
        </row>
        <row r="1060">
          <cell r="P1060">
            <v>11464763.279999999</v>
          </cell>
        </row>
        <row r="1061">
          <cell r="P1061">
            <v>7431629.629999999</v>
          </cell>
        </row>
        <row r="1063">
          <cell r="P1063">
            <v>9836005.5899999999</v>
          </cell>
        </row>
        <row r="1064">
          <cell r="P1064">
            <v>13542180.720000004</v>
          </cell>
        </row>
        <row r="1068">
          <cell r="P1068">
            <v>12148295.499999996</v>
          </cell>
        </row>
        <row r="1069">
          <cell r="P1069">
            <v>12093197.939999992</v>
          </cell>
        </row>
        <row r="1070">
          <cell r="P1070">
            <v>9659265.1499999985</v>
          </cell>
        </row>
        <row r="1072">
          <cell r="P1072">
            <v>1457029.0322992411</v>
          </cell>
        </row>
        <row r="1073">
          <cell r="P1073">
            <v>20797016.224481054</v>
          </cell>
        </row>
        <row r="1074">
          <cell r="P1074">
            <v>65998108.789999999</v>
          </cell>
        </row>
        <row r="1077">
          <cell r="P1077">
            <v>65659331.5</v>
          </cell>
        </row>
        <row r="1079">
          <cell r="P1079">
            <v>8431110.9800000023</v>
          </cell>
        </row>
        <row r="1080">
          <cell r="P1080">
            <v>8322777.0799999982</v>
          </cell>
        </row>
        <row r="1081">
          <cell r="P1081">
            <v>8603487.7300000023</v>
          </cell>
        </row>
        <row r="1083">
          <cell r="P1083">
            <v>2448569.4107756615</v>
          </cell>
        </row>
        <row r="1084">
          <cell r="P1084">
            <v>2415840.9368203687</v>
          </cell>
        </row>
        <row r="1085">
          <cell r="P1085">
            <v>52246987.829999991</v>
          </cell>
        </row>
        <row r="1086">
          <cell r="P1086">
            <v>2342017.5099999988</v>
          </cell>
        </row>
        <row r="1087">
          <cell r="P1087">
            <v>16489502.430373427</v>
          </cell>
        </row>
        <row r="1088">
          <cell r="P1088">
            <v>60454696.109999992</v>
          </cell>
        </row>
        <row r="1089">
          <cell r="P1089">
            <v>28547933.829999998</v>
          </cell>
        </row>
        <row r="1090">
          <cell r="P1090">
            <v>35094850.840000004</v>
          </cell>
        </row>
        <row r="1092">
          <cell r="P1092">
            <v>3996414.1399999997</v>
          </cell>
        </row>
        <row r="1093">
          <cell r="P1093">
            <v>2465044.8999999976</v>
          </cell>
        </row>
        <row r="1094">
          <cell r="P1094">
            <v>94368777.570000008</v>
          </cell>
        </row>
        <row r="1095">
          <cell r="P1095">
            <v>95655317.060000017</v>
          </cell>
        </row>
        <row r="1096">
          <cell r="P1096">
            <v>94892283.810000002</v>
          </cell>
        </row>
        <row r="1097">
          <cell r="P1097">
            <v>15852112.299999997</v>
          </cell>
        </row>
        <row r="1098">
          <cell r="P1098">
            <v>1359490.6128280105</v>
          </cell>
        </row>
        <row r="1099">
          <cell r="P1099">
            <v>11000544.760000002</v>
          </cell>
        </row>
        <row r="1100">
          <cell r="P1100">
            <v>18722482.150000002</v>
          </cell>
        </row>
        <row r="1102">
          <cell r="P1102">
            <v>61217073.699999996</v>
          </cell>
        </row>
        <row r="1103">
          <cell r="P1103">
            <v>1659685.9282754869</v>
          </cell>
        </row>
        <row r="1104">
          <cell r="P1104">
            <v>24456705.580000002</v>
          </cell>
        </row>
        <row r="1105">
          <cell r="P1105">
            <v>8268539.4699999997</v>
          </cell>
        </row>
        <row r="1106">
          <cell r="P1106">
            <v>72781036.74000001</v>
          </cell>
        </row>
        <row r="1107">
          <cell r="P1107">
            <v>94412072.299999997</v>
          </cell>
        </row>
        <row r="1108">
          <cell r="P1108">
            <v>52276528.400000006</v>
          </cell>
        </row>
        <row r="1113">
          <cell r="P1113">
            <v>34634030.209999993</v>
          </cell>
        </row>
        <row r="1120">
          <cell r="P1120">
            <v>3572379.398950994</v>
          </cell>
        </row>
        <row r="1123">
          <cell r="P1123">
            <v>2543660.9576276466</v>
          </cell>
        </row>
        <row r="1124">
          <cell r="P1124">
            <v>1587248.7344414375</v>
          </cell>
        </row>
        <row r="1125">
          <cell r="P1125">
            <v>1778614.2281470578</v>
          </cell>
        </row>
        <row r="1127">
          <cell r="P1127">
            <v>5771887.2600000007</v>
          </cell>
        </row>
        <row r="1133">
          <cell r="P1133">
            <v>2372269.8085990548</v>
          </cell>
        </row>
        <row r="1134">
          <cell r="P1134">
            <v>5593158.5100000007</v>
          </cell>
        </row>
        <row r="1137">
          <cell r="P1137">
            <v>7958241.291535127</v>
          </cell>
        </row>
        <row r="1140">
          <cell r="P1140">
            <v>617261.36340000015</v>
          </cell>
        </row>
        <row r="1144">
          <cell r="P1144">
            <v>5611.935665362631</v>
          </cell>
        </row>
        <row r="1146">
          <cell r="P1146">
            <v>0</v>
          </cell>
        </row>
        <row r="1147">
          <cell r="P1147">
            <v>1.1641532182693481E-10</v>
          </cell>
        </row>
        <row r="1148">
          <cell r="P1148">
            <v>180715.81999999983</v>
          </cell>
        </row>
        <row r="1149">
          <cell r="P1149">
            <v>0</v>
          </cell>
        </row>
        <row r="1150">
          <cell r="P1150">
            <v>0</v>
          </cell>
        </row>
        <row r="1151">
          <cell r="P1151">
            <v>0</v>
          </cell>
        </row>
        <row r="1152">
          <cell r="P1152">
            <v>52553.28999999864</v>
          </cell>
        </row>
        <row r="1153">
          <cell r="P1153">
            <v>1372810.9600000002</v>
          </cell>
        </row>
        <row r="1154">
          <cell r="P1154">
            <v>5978159.5399999991</v>
          </cell>
        </row>
        <row r="1155">
          <cell r="P1155">
            <v>6921910.3999999976</v>
          </cell>
        </row>
        <row r="1157">
          <cell r="P1157">
            <v>0</v>
          </cell>
        </row>
        <row r="1158">
          <cell r="P1158">
            <v>0</v>
          </cell>
        </row>
        <row r="1166">
          <cell r="P1166">
            <v>1885117.3616406922</v>
          </cell>
        </row>
        <row r="1167">
          <cell r="P1167">
            <v>1914512.3699999973</v>
          </cell>
        </row>
        <row r="1168">
          <cell r="P1168">
            <v>2488360.9600000037</v>
          </cell>
        </row>
        <row r="1170">
          <cell r="P1170">
            <v>16049590.159999998</v>
          </cell>
        </row>
        <row r="1171">
          <cell r="P1171">
            <v>16934428.490000002</v>
          </cell>
        </row>
        <row r="1172">
          <cell r="P1172">
            <v>15375482.269999996</v>
          </cell>
        </row>
        <row r="1173">
          <cell r="P1173">
            <v>33315141.399999987</v>
          </cell>
        </row>
        <row r="1174">
          <cell r="P1174">
            <v>33643444.510000005</v>
          </cell>
        </row>
        <row r="1175">
          <cell r="P1175">
            <v>30906644.18</v>
          </cell>
        </row>
        <row r="1176">
          <cell r="P1176">
            <v>33829950.399999991</v>
          </cell>
        </row>
        <row r="1177">
          <cell r="P1177">
            <v>19868047.289999999</v>
          </cell>
        </row>
        <row r="1178">
          <cell r="P1178">
            <v>24438300.879999999</v>
          </cell>
        </row>
        <row r="1179">
          <cell r="P1179">
            <v>18686894.260000005</v>
          </cell>
        </row>
        <row r="1181">
          <cell r="P1181">
            <v>3587960.17</v>
          </cell>
        </row>
        <row r="1186">
          <cell r="P1186">
            <v>35948551.499999993</v>
          </cell>
        </row>
        <row r="1188">
          <cell r="P1188">
            <v>108118883.23000002</v>
          </cell>
        </row>
        <row r="1191">
          <cell r="P1191">
            <v>999114.17999999993</v>
          </cell>
        </row>
        <row r="1192">
          <cell r="P1192">
            <v>6037471.3100000005</v>
          </cell>
        </row>
        <row r="1194">
          <cell r="P1194">
            <v>12507089.560000002</v>
          </cell>
        </row>
        <row r="1195">
          <cell r="P1195">
            <v>10603826.470000004</v>
          </cell>
        </row>
        <row r="1196">
          <cell r="P1196">
            <v>13040556.109999999</v>
          </cell>
        </row>
        <row r="1197">
          <cell r="P1197">
            <v>109400540.08999999</v>
          </cell>
        </row>
        <row r="1198">
          <cell r="P1198">
            <v>2932084.9300000016</v>
          </cell>
        </row>
        <row r="1199">
          <cell r="P1199">
            <v>54383540.979999989</v>
          </cell>
        </row>
        <row r="1200">
          <cell r="P1200">
            <v>43469592.88000001</v>
          </cell>
        </row>
        <row r="1201">
          <cell r="P1201">
            <v>3502292.490000003</v>
          </cell>
        </row>
        <row r="1204">
          <cell r="P1204">
            <v>3024653.8800000008</v>
          </cell>
        </row>
        <row r="1205">
          <cell r="P1205">
            <v>83302115.179999977</v>
          </cell>
        </row>
        <row r="1209">
          <cell r="P1209">
            <v>1520144.4100000006</v>
          </cell>
        </row>
        <row r="1216">
          <cell r="P1216">
            <v>34117719.629999995</v>
          </cell>
        </row>
        <row r="1219">
          <cell r="P1219">
            <v>2848585.3867182089</v>
          </cell>
        </row>
        <row r="1227">
          <cell r="P1227">
            <v>16424471.060000004</v>
          </cell>
        </row>
        <row r="1228">
          <cell r="P1228">
            <v>17520837.330000002</v>
          </cell>
        </row>
        <row r="1229">
          <cell r="P1229">
            <v>17636631.359999999</v>
          </cell>
        </row>
        <row r="1233">
          <cell r="P1233">
            <v>4334044.4700000007</v>
          </cell>
        </row>
        <row r="1236">
          <cell r="P1236">
            <v>4006045.2700000009</v>
          </cell>
        </row>
        <row r="1240">
          <cell r="P1240">
            <v>8587628.3100000005</v>
          </cell>
        </row>
        <row r="1242">
          <cell r="P1242">
            <v>338876.07000000007</v>
          </cell>
        </row>
        <row r="1243">
          <cell r="P1243">
            <v>4424235.6400000015</v>
          </cell>
        </row>
        <row r="1244">
          <cell r="P1244">
            <v>24802007.230000004</v>
          </cell>
        </row>
        <row r="1245">
          <cell r="P1245">
            <v>25520738.699999999</v>
          </cell>
        </row>
        <row r="1251">
          <cell r="P1251">
            <v>3776002.2999999984</v>
          </cell>
        </row>
        <row r="1252">
          <cell r="P1252">
            <v>4761746.59</v>
          </cell>
        </row>
        <row r="1253">
          <cell r="P1253">
            <v>25551991.586559996</v>
          </cell>
        </row>
        <row r="1261">
          <cell r="P1261">
            <v>24406443.109999999</v>
          </cell>
        </row>
        <row r="1269">
          <cell r="P1269">
            <v>10703644.41</v>
          </cell>
        </row>
        <row r="1270">
          <cell r="P1270">
            <v>15721329.490000002</v>
          </cell>
        </row>
        <row r="1271">
          <cell r="P1271">
            <v>7047372.169999999</v>
          </cell>
        </row>
        <row r="1273">
          <cell r="P1273">
            <v>14610403.984999999</v>
          </cell>
        </row>
        <row r="1275">
          <cell r="P1275">
            <v>1808754.3100000003</v>
          </cell>
        </row>
        <row r="1276">
          <cell r="P1276">
            <v>7088504.3100000005</v>
          </cell>
        </row>
        <row r="1278">
          <cell r="P1278">
            <v>3400611.6482505202</v>
          </cell>
        </row>
        <row r="1281">
          <cell r="P1281">
            <v>20805640.280000001</v>
          </cell>
        </row>
        <row r="1285">
          <cell r="P1285">
            <v>10934534.130000001</v>
          </cell>
        </row>
        <row r="1286">
          <cell r="P1286">
            <v>7975487.5099999998</v>
          </cell>
        </row>
        <row r="1294">
          <cell r="P1294">
            <v>8793821.4099999983</v>
          </cell>
        </row>
        <row r="1296">
          <cell r="P1296">
            <v>814647.31</v>
          </cell>
        </row>
        <row r="1299">
          <cell r="P1299">
            <v>10008777.009999998</v>
          </cell>
        </row>
        <row r="1300">
          <cell r="P1300">
            <v>6451331.6000000006</v>
          </cell>
        </row>
        <row r="1301">
          <cell r="P1301">
            <v>11972153.99</v>
          </cell>
        </row>
        <row r="1306">
          <cell r="P1306">
            <v>2673657.1000000006</v>
          </cell>
        </row>
        <row r="1308">
          <cell r="P1308">
            <v>14665320.020000001</v>
          </cell>
        </row>
        <row r="1309">
          <cell r="P1309">
            <v>10366747.970000001</v>
          </cell>
        </row>
        <row r="1311">
          <cell r="P1311">
            <v>2267825.6132260025</v>
          </cell>
        </row>
        <row r="1312">
          <cell r="P1312">
            <v>3813339251.1703095</v>
          </cell>
        </row>
        <row r="1313">
          <cell r="P1313">
            <v>45135697.86999999</v>
          </cell>
        </row>
        <row r="1314">
          <cell r="P1314">
            <v>7612852.580000001</v>
          </cell>
        </row>
        <row r="1315">
          <cell r="P1315">
            <v>14974337.279999999</v>
          </cell>
        </row>
        <row r="1316">
          <cell r="P1316">
            <v>15077925.823736895</v>
          </cell>
        </row>
        <row r="1317">
          <cell r="P1317">
            <v>13785920.090553602</v>
          </cell>
        </row>
        <row r="1319">
          <cell r="P1319">
            <v>10774936.568556484</v>
          </cell>
        </row>
        <row r="1320">
          <cell r="P1320">
            <v>68724484.541067153</v>
          </cell>
        </row>
        <row r="1321">
          <cell r="P1321">
            <v>28844355.756347861</v>
          </cell>
        </row>
        <row r="1323">
          <cell r="P1323">
            <v>14537065.200904962</v>
          </cell>
        </row>
        <row r="1324">
          <cell r="P1324">
            <v>9820657.0276372358</v>
          </cell>
        </row>
        <row r="1325">
          <cell r="P1325">
            <v>13784798.727035977</v>
          </cell>
        </row>
        <row r="1334">
          <cell r="P1334">
            <v>6842801.8264981452</v>
          </cell>
        </row>
        <row r="1335">
          <cell r="P1335">
            <v>4750358.9054348227</v>
          </cell>
        </row>
        <row r="1337">
          <cell r="P1337">
            <v>35832588.360442266</v>
          </cell>
        </row>
        <row r="1338">
          <cell r="P1338">
            <v>21784542.310804792</v>
          </cell>
        </row>
        <row r="1340">
          <cell r="P1340">
            <v>12384063.35747618</v>
          </cell>
        </row>
        <row r="1345">
          <cell r="P1345">
            <v>4810406.1999999993</v>
          </cell>
        </row>
        <row r="1347">
          <cell r="P1347">
            <v>5082118.7174243601</v>
          </cell>
        </row>
        <row r="1348">
          <cell r="P1348">
            <v>7981211.9150822638</v>
          </cell>
        </row>
        <row r="1349">
          <cell r="P1349">
            <v>5382673.6393641736</v>
          </cell>
        </row>
        <row r="1350">
          <cell r="P1350">
            <v>5925171.9963253513</v>
          </cell>
        </row>
        <row r="1351">
          <cell r="P1351">
            <v>4691560.120000001</v>
          </cell>
        </row>
        <row r="1352">
          <cell r="P1352">
            <v>4628133.1740000006</v>
          </cell>
        </row>
        <row r="1353">
          <cell r="P1353">
            <v>4627497.6339999996</v>
          </cell>
        </row>
        <row r="1355">
          <cell r="P1355">
            <v>7381410.1939847954</v>
          </cell>
        </row>
        <row r="1360">
          <cell r="P1360">
            <v>16747308.559999997</v>
          </cell>
        </row>
        <row r="1361">
          <cell r="P1361">
            <v>5697191.24052516</v>
          </cell>
        </row>
        <row r="1362">
          <cell r="P1362">
            <v>2448062.162</v>
          </cell>
        </row>
        <row r="1364">
          <cell r="P1364">
            <v>4942188.7322580125</v>
          </cell>
        </row>
        <row r="1384">
          <cell r="P1384">
            <v>2830696.8127999995</v>
          </cell>
        </row>
        <row r="1386">
          <cell r="P1386">
            <v>2013540.8075999999</v>
          </cell>
        </row>
        <row r="1394">
          <cell r="P1394">
            <v>2850213.8939999994</v>
          </cell>
        </row>
        <row r="1405">
          <cell r="P1405">
            <v>18516086.076521635</v>
          </cell>
        </row>
        <row r="1406">
          <cell r="P1406">
            <v>10963088.844692513</v>
          </cell>
        </row>
        <row r="1407">
          <cell r="P1407">
            <v>17617996.979020003</v>
          </cell>
        </row>
        <row r="1408">
          <cell r="P1408">
            <v>4666842.1000000024</v>
          </cell>
        </row>
        <row r="1409">
          <cell r="P1409">
            <v>5352796.87</v>
          </cell>
        </row>
        <row r="1412">
          <cell r="P1412">
            <v>33924965.099399999</v>
          </cell>
        </row>
        <row r="1436">
          <cell r="P1436">
            <v>4923239.2420000006</v>
          </cell>
        </row>
        <row r="1440">
          <cell r="P1440">
            <v>935615.62</v>
          </cell>
        </row>
        <row r="1441">
          <cell r="P1441">
            <v>16320070.789600002</v>
          </cell>
        </row>
        <row r="1442">
          <cell r="P1442">
            <v>32927911.943400003</v>
          </cell>
        </row>
        <row r="1443">
          <cell r="P1443">
            <v>6003781.8500000006</v>
          </cell>
        </row>
        <row r="1445">
          <cell r="P1445">
            <v>5199734.1926600011</v>
          </cell>
        </row>
        <row r="1446">
          <cell r="P1446">
            <v>5118132.1986000007</v>
          </cell>
        </row>
        <row r="1447">
          <cell r="P1447">
            <v>3635674.0560000003</v>
          </cell>
        </row>
        <row r="1448">
          <cell r="P1448">
            <v>3799631.5219999999</v>
          </cell>
        </row>
        <row r="1449">
          <cell r="P1449">
            <v>3673790.7999999993</v>
          </cell>
        </row>
        <row r="1450">
          <cell r="P1450">
            <v>6790220.8983999994</v>
          </cell>
        </row>
        <row r="1451">
          <cell r="P1451">
            <v>5148720.6204000004</v>
          </cell>
        </row>
        <row r="1452">
          <cell r="P1452">
            <v>10220487.799999999</v>
          </cell>
        </row>
        <row r="1453">
          <cell r="P1453">
            <v>10120372.9</v>
          </cell>
        </row>
        <row r="1455">
          <cell r="P1455">
            <v>7904297.4499999993</v>
          </cell>
        </row>
        <row r="1456">
          <cell r="P1456">
            <v>7927913.5899999999</v>
          </cell>
        </row>
        <row r="1460">
          <cell r="P1460">
            <v>17899814.769200001</v>
          </cell>
        </row>
        <row r="1461">
          <cell r="P1461">
            <v>8689774.1664000005</v>
          </cell>
        </row>
        <row r="1462">
          <cell r="P1462">
            <v>8942163.842600001</v>
          </cell>
        </row>
        <row r="1463">
          <cell r="P1463">
            <v>5874806.0499999989</v>
          </cell>
        </row>
        <row r="1464">
          <cell r="P1464">
            <v>8029475.7112000007</v>
          </cell>
        </row>
        <row r="1465">
          <cell r="P1465">
            <v>17349241.6274</v>
          </cell>
        </row>
        <row r="1466">
          <cell r="P1466">
            <v>1385886.2399999993</v>
          </cell>
        </row>
        <row r="1472">
          <cell r="P1472">
            <v>17431219.305</v>
          </cell>
        </row>
        <row r="1473">
          <cell r="P1473">
            <v>17664925.835999999</v>
          </cell>
        </row>
        <row r="1474">
          <cell r="P1474">
            <v>9286783.6500000004</v>
          </cell>
        </row>
        <row r="1475">
          <cell r="P1475">
            <v>8982461.25</v>
          </cell>
        </row>
        <row r="1479">
          <cell r="P1479">
            <v>0</v>
          </cell>
        </row>
        <row r="1484">
          <cell r="P1484">
            <v>767679.26</v>
          </cell>
        </row>
        <row r="1488">
          <cell r="P1488">
            <v>6782915.0899999989</v>
          </cell>
        </row>
        <row r="1492">
          <cell r="P1492">
            <v>11324509.940000001</v>
          </cell>
        </row>
        <row r="1493">
          <cell r="P1493">
            <v>11064503.170000002</v>
          </cell>
        </row>
        <row r="1497">
          <cell r="P1497">
            <v>9360919.4597700853</v>
          </cell>
        </row>
        <row r="1498">
          <cell r="P1498">
            <v>35125504.509400003</v>
          </cell>
        </row>
        <row r="1507">
          <cell r="P1507">
            <v>6201167.1648000013</v>
          </cell>
        </row>
        <row r="1512">
          <cell r="P1512">
            <v>3714881.6653999998</v>
          </cell>
        </row>
        <row r="1514">
          <cell r="P1514">
            <v>1766974.8328</v>
          </cell>
        </row>
        <row r="1515">
          <cell r="P1515">
            <v>5460204.9731010552</v>
          </cell>
        </row>
        <row r="1516">
          <cell r="P1516">
            <v>3009612.9322225135</v>
          </cell>
        </row>
        <row r="1524">
          <cell r="P1524">
            <v>8953416.5720000006</v>
          </cell>
        </row>
        <row r="1526">
          <cell r="P1526">
            <v>10926695.726555292</v>
          </cell>
        </row>
        <row r="1527">
          <cell r="P1527">
            <v>7308913.5143999998</v>
          </cell>
        </row>
        <row r="1533">
          <cell r="P1533">
            <v>3153258.7056000005</v>
          </cell>
        </row>
        <row r="1537">
          <cell r="P1537">
            <v>4340.8298431472795</v>
          </cell>
        </row>
        <row r="1539">
          <cell r="P1539">
            <v>5551.6368277781876</v>
          </cell>
        </row>
        <row r="1543">
          <cell r="P1543">
            <v>12234330.801799998</v>
          </cell>
        </row>
        <row r="1544">
          <cell r="P1544">
            <v>18836624.15000001</v>
          </cell>
        </row>
        <row r="1552">
          <cell r="P1552">
            <v>18660729.039600004</v>
          </cell>
        </row>
        <row r="1554">
          <cell r="P1554">
            <v>46996321.7892</v>
          </cell>
        </row>
        <row r="1555">
          <cell r="P1555">
            <v>47626660.849200003</v>
          </cell>
        </row>
        <row r="1556">
          <cell r="P1556">
            <v>19606746.234399997</v>
          </cell>
        </row>
        <row r="1557">
          <cell r="P1557">
            <v>45984703.786200002</v>
          </cell>
        </row>
        <row r="1558">
          <cell r="P1558">
            <v>18498824.305400003</v>
          </cell>
        </row>
        <row r="1578">
          <cell r="P1578">
            <v>4361255.6000000006</v>
          </cell>
        </row>
        <row r="1581">
          <cell r="P1581">
            <v>6006083.1100000013</v>
          </cell>
        </row>
        <row r="1582">
          <cell r="P1582">
            <v>839085.45</v>
          </cell>
        </row>
        <row r="1583">
          <cell r="P1583">
            <v>834297.89999999967</v>
          </cell>
        </row>
        <row r="1587">
          <cell r="P1587">
            <v>20645970.422800001</v>
          </cell>
        </row>
        <row r="1588">
          <cell r="P1588">
            <v>848123.50000000023</v>
          </cell>
        </row>
        <row r="1589">
          <cell r="P1589">
            <v>27489822.586400006</v>
          </cell>
        </row>
        <row r="1590">
          <cell r="P1590">
            <v>10424808.700199999</v>
          </cell>
        </row>
        <row r="1591">
          <cell r="P1591">
            <v>9986140.8715999983</v>
          </cell>
        </row>
        <row r="1593">
          <cell r="P1593">
            <v>8110844.3503000019</v>
          </cell>
        </row>
        <row r="1595">
          <cell r="P1595">
            <v>3496013.9699999988</v>
          </cell>
        </row>
        <row r="1597">
          <cell r="P1597">
            <v>8637162.3732000012</v>
          </cell>
        </row>
        <row r="1599">
          <cell r="P1599">
            <v>3063647.7300000014</v>
          </cell>
        </row>
        <row r="1601">
          <cell r="P1601">
            <v>11275433.331199998</v>
          </cell>
        </row>
        <row r="1602">
          <cell r="P1602">
            <v>11116471.307599999</v>
          </cell>
        </row>
        <row r="1603">
          <cell r="P1603">
            <v>31682866.242800001</v>
          </cell>
        </row>
        <row r="1605">
          <cell r="P1605">
            <v>11592778.645199999</v>
          </cell>
        </row>
        <row r="1606">
          <cell r="P1606">
            <v>18078568.269060005</v>
          </cell>
        </row>
        <row r="1607">
          <cell r="P1607">
            <v>16044820.771</v>
          </cell>
        </row>
        <row r="1611">
          <cell r="P1611">
            <v>11508263.838699998</v>
          </cell>
        </row>
        <row r="1612">
          <cell r="P1612">
            <v>11505911.161999999</v>
          </cell>
        </row>
        <row r="1613">
          <cell r="P1613">
            <v>11456952.842400001</v>
          </cell>
        </row>
        <row r="1614">
          <cell r="P1614">
            <v>10528654.4848</v>
          </cell>
        </row>
        <row r="1615">
          <cell r="P1615">
            <v>11016215.039819999</v>
          </cell>
        </row>
        <row r="1616">
          <cell r="P1616">
            <v>11419408.833599998</v>
          </cell>
        </row>
        <row r="1617">
          <cell r="P1617">
            <v>2359754.6799999997</v>
          </cell>
        </row>
        <row r="1618">
          <cell r="P1618">
            <v>3009677.8000000007</v>
          </cell>
        </row>
        <row r="1619">
          <cell r="P1619">
            <v>3506296.2200000007</v>
          </cell>
        </row>
        <row r="1620">
          <cell r="P1620">
            <v>10411206.070800005</v>
          </cell>
        </row>
        <row r="1622">
          <cell r="P1622">
            <v>2937188.2700000005</v>
          </cell>
        </row>
        <row r="1623">
          <cell r="P1623">
            <v>2820686.4100000029</v>
          </cell>
        </row>
        <row r="1624">
          <cell r="P1624">
            <v>4486777.7899999991</v>
          </cell>
        </row>
        <row r="1625">
          <cell r="P1625">
            <v>974157.44</v>
          </cell>
        </row>
        <row r="1633">
          <cell r="P1633">
            <v>10281460.552799994</v>
          </cell>
        </row>
        <row r="1634">
          <cell r="P1634">
            <v>10547828.741799995</v>
          </cell>
        </row>
        <row r="1635">
          <cell r="P1635">
            <v>10618788.610999998</v>
          </cell>
        </row>
        <row r="1637">
          <cell r="P1637">
            <v>9034111.7484000009</v>
          </cell>
        </row>
        <row r="1641">
          <cell r="P1641">
            <v>16391000.379999999</v>
          </cell>
        </row>
        <row r="1671">
          <cell r="P1671">
            <v>22164994.906539205</v>
          </cell>
        </row>
        <row r="1673">
          <cell r="P1673">
            <v>22496480.785999998</v>
          </cell>
        </row>
        <row r="1675">
          <cell r="P1675">
            <v>31839336.478</v>
          </cell>
        </row>
        <row r="1679">
          <cell r="P1679">
            <v>7816186.6856000014</v>
          </cell>
        </row>
        <row r="1680">
          <cell r="P1680">
            <v>1470770.9100000001</v>
          </cell>
        </row>
        <row r="1681">
          <cell r="P1681">
            <v>13317017.774480004</v>
          </cell>
        </row>
        <row r="1702">
          <cell r="P1702">
            <v>4809755.76</v>
          </cell>
        </row>
        <row r="1719">
          <cell r="P1719">
            <v>6104857.2736000009</v>
          </cell>
        </row>
        <row r="1720">
          <cell r="P1720">
            <v>19715751.532400005</v>
          </cell>
        </row>
        <row r="1721">
          <cell r="P1721">
            <v>10704091.609200001</v>
          </cell>
        </row>
        <row r="1732">
          <cell r="P1732">
            <v>12406802.23</v>
          </cell>
        </row>
        <row r="1733">
          <cell r="P1733">
            <v>6083592.1300000008</v>
          </cell>
        </row>
        <row r="1734">
          <cell r="P1734">
            <v>3876184.6499999994</v>
          </cell>
        </row>
        <row r="1735">
          <cell r="P1735">
            <v>3844942.65</v>
          </cell>
        </row>
        <row r="1737">
          <cell r="P1737">
            <v>2906401.1700000009</v>
          </cell>
        </row>
        <row r="1738">
          <cell r="P1738">
            <v>5827130.3199999975</v>
          </cell>
        </row>
        <row r="1739">
          <cell r="P1739">
            <v>9678456.9699999988</v>
          </cell>
        </row>
        <row r="1740">
          <cell r="P1740">
            <v>1330281.73</v>
          </cell>
        </row>
        <row r="1743">
          <cell r="P1743">
            <v>6523456.2803999996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</sheetNames>
    <sheetDataSet>
      <sheetData sheetId="0">
        <row r="83">
          <cell r="R83">
            <v>1440370.6732000001</v>
          </cell>
          <cell r="S83">
            <v>252659.82679999992</v>
          </cell>
        </row>
        <row r="136">
          <cell r="R136">
            <v>400888.39</v>
          </cell>
          <cell r="S136">
            <v>8500.140000000014</v>
          </cell>
        </row>
        <row r="137">
          <cell r="R137">
            <v>360173.08999999997</v>
          </cell>
        </row>
        <row r="188">
          <cell r="R188">
            <v>395324.3</v>
          </cell>
          <cell r="S188">
            <v>922239.35000000009</v>
          </cell>
        </row>
        <row r="189">
          <cell r="R189">
            <v>442306.38</v>
          </cell>
          <cell r="S189">
            <v>567472.1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2"/>
      <sheetName val="Приложение №3"/>
      <sheetName val="Исключ"/>
    </sheetNames>
    <sheetDataSet>
      <sheetData sheetId="0">
        <row r="23">
          <cell r="R23">
            <v>279120.21891428571</v>
          </cell>
          <cell r="S23">
            <v>205178.19</v>
          </cell>
        </row>
        <row r="346">
          <cell r="R346">
            <v>2423166.85</v>
          </cell>
          <cell r="S346">
            <v>881043.56999999983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Лист1"/>
    </sheetNames>
    <sheetDataSet>
      <sheetData sheetId="0"/>
      <sheetData sheetId="1">
        <row r="64">
          <cell r="E64">
            <v>4768439.38</v>
          </cell>
        </row>
        <row r="65">
          <cell r="E65">
            <v>4456644.72</v>
          </cell>
        </row>
        <row r="82">
          <cell r="E82">
            <v>988409.12999999989</v>
          </cell>
        </row>
        <row r="146">
          <cell r="E146">
            <v>4115969.44</v>
          </cell>
        </row>
        <row r="147">
          <cell r="E147">
            <v>3453263.2299999995</v>
          </cell>
        </row>
        <row r="148">
          <cell r="E148">
            <v>6160301.8223984009</v>
          </cell>
        </row>
        <row r="173">
          <cell r="E173">
            <v>1763547.68</v>
          </cell>
        </row>
        <row r="174">
          <cell r="E174">
            <v>1717844.6500000001</v>
          </cell>
        </row>
        <row r="176">
          <cell r="E176">
            <v>210038.39</v>
          </cell>
        </row>
        <row r="177">
          <cell r="E177">
            <v>795892.42</v>
          </cell>
        </row>
        <row r="178">
          <cell r="E178">
            <v>386024.11999999994</v>
          </cell>
        </row>
        <row r="179">
          <cell r="E179">
            <v>249128.41999999998</v>
          </cell>
        </row>
        <row r="200">
          <cell r="E200">
            <v>24444190.12958464</v>
          </cell>
        </row>
        <row r="201">
          <cell r="E201">
            <v>28649224.581331842</v>
          </cell>
        </row>
        <row r="202">
          <cell r="E202">
            <v>13149734.670000002</v>
          </cell>
        </row>
        <row r="203">
          <cell r="E203">
            <v>1558900.53</v>
          </cell>
        </row>
        <row r="205">
          <cell r="E205">
            <v>6811333.4311456</v>
          </cell>
        </row>
        <row r="206">
          <cell r="E206">
            <v>13129182.300000001</v>
          </cell>
        </row>
        <row r="207">
          <cell r="E207">
            <v>13342818.840000002</v>
          </cell>
        </row>
        <row r="208">
          <cell r="E208">
            <v>7067481.4247552007</v>
          </cell>
        </row>
        <row r="209">
          <cell r="E209">
            <v>9836573.3408351988</v>
          </cell>
        </row>
        <row r="210">
          <cell r="E210">
            <v>1515743.2999999998</v>
          </cell>
        </row>
        <row r="232">
          <cell r="E232">
            <v>388845.05</v>
          </cell>
        </row>
        <row r="260">
          <cell r="E260">
            <v>1710275.1900000002</v>
          </cell>
        </row>
        <row r="261">
          <cell r="E261">
            <v>1817800.15</v>
          </cell>
        </row>
        <row r="272">
          <cell r="E272">
            <v>15693522.369999999</v>
          </cell>
        </row>
        <row r="283">
          <cell r="E283">
            <v>4357536.5899999989</v>
          </cell>
        </row>
        <row r="299">
          <cell r="E299">
            <v>8489544.8100000005</v>
          </cell>
        </row>
        <row r="305">
          <cell r="E305">
            <v>25768523.780000001</v>
          </cell>
        </row>
        <row r="307">
          <cell r="E307">
            <v>1958141.1600000001</v>
          </cell>
        </row>
        <row r="308">
          <cell r="E308">
            <v>4845389.3400000008</v>
          </cell>
        </row>
        <row r="309">
          <cell r="E309">
            <v>1316831.6000000001</v>
          </cell>
        </row>
        <row r="310">
          <cell r="E310">
            <v>1293441.4399999997</v>
          </cell>
        </row>
        <row r="311">
          <cell r="E311">
            <v>1144023.6399999999</v>
          </cell>
        </row>
        <row r="312">
          <cell r="E312">
            <v>1346505.7</v>
          </cell>
        </row>
        <row r="422">
          <cell r="E422">
            <v>18879882.600000001</v>
          </cell>
        </row>
        <row r="427">
          <cell r="E427">
            <v>25954540.125801601</v>
          </cell>
        </row>
        <row r="428">
          <cell r="E428">
            <v>25954540.125801601</v>
          </cell>
        </row>
        <row r="496">
          <cell r="E496">
            <v>5905280.4668094926</v>
          </cell>
        </row>
        <row r="503">
          <cell r="E503">
            <v>5420796.79</v>
          </cell>
        </row>
        <row r="504">
          <cell r="E504">
            <v>7155018.0199999986</v>
          </cell>
        </row>
        <row r="505">
          <cell r="E505">
            <v>9890859.6757152006</v>
          </cell>
        </row>
        <row r="515">
          <cell r="E515">
            <v>4653951.2214560006</v>
          </cell>
        </row>
        <row r="521">
          <cell r="E521">
            <v>8748520.7200000007</v>
          </cell>
        </row>
        <row r="522">
          <cell r="E522">
            <v>2671455.3646809598</v>
          </cell>
        </row>
        <row r="524">
          <cell r="E524">
            <v>21548160</v>
          </cell>
        </row>
        <row r="544">
          <cell r="E544">
            <v>823036.2906064</v>
          </cell>
        </row>
        <row r="545">
          <cell r="E545">
            <v>824533.25957439991</v>
          </cell>
        </row>
        <row r="546">
          <cell r="E546">
            <v>825132.05316160002</v>
          </cell>
        </row>
        <row r="552">
          <cell r="E552">
            <v>1885385.6</v>
          </cell>
        </row>
        <row r="553">
          <cell r="E553">
            <v>37259456.808583044</v>
          </cell>
        </row>
        <row r="567">
          <cell r="E567">
            <v>4044469.0700000003</v>
          </cell>
        </row>
        <row r="568">
          <cell r="E568">
            <v>4133129.53</v>
          </cell>
        </row>
        <row r="570">
          <cell r="E570">
            <v>51285715.170000009</v>
          </cell>
        </row>
        <row r="571">
          <cell r="E571">
            <v>13093601.539999999</v>
          </cell>
        </row>
        <row r="572">
          <cell r="E572">
            <v>11435898.430000002</v>
          </cell>
        </row>
        <row r="573">
          <cell r="E573">
            <v>14365440</v>
          </cell>
        </row>
        <row r="574">
          <cell r="E574">
            <v>17043287.539999999</v>
          </cell>
        </row>
        <row r="576">
          <cell r="E576">
            <v>45146536.223066881</v>
          </cell>
        </row>
        <row r="578">
          <cell r="E578">
            <v>15827615.0557984</v>
          </cell>
        </row>
        <row r="629">
          <cell r="E629">
            <v>61869436.07703615</v>
          </cell>
        </row>
        <row r="655">
          <cell r="E655">
            <v>5949784.1576571837</v>
          </cell>
        </row>
        <row r="659">
          <cell r="E659">
            <v>32126174.493678723</v>
          </cell>
        </row>
        <row r="660">
          <cell r="E660">
            <v>27484311.934204828</v>
          </cell>
        </row>
        <row r="661">
          <cell r="E661">
            <v>9452787.0787584018</v>
          </cell>
        </row>
        <row r="662">
          <cell r="E662">
            <v>40764810.27565439</v>
          </cell>
        </row>
        <row r="663">
          <cell r="E663">
            <v>3178020.5913953963</v>
          </cell>
        </row>
        <row r="664">
          <cell r="E664">
            <v>6722291.6544528576</v>
          </cell>
        </row>
        <row r="665">
          <cell r="E665">
            <v>6646803.0982000139</v>
          </cell>
        </row>
        <row r="666">
          <cell r="E666">
            <v>20571336.182255037</v>
          </cell>
        </row>
        <row r="681">
          <cell r="E681">
            <v>11387630.482799999</v>
          </cell>
        </row>
        <row r="684">
          <cell r="E684">
            <v>14577538.167466559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Р 2019-2020 опл по источн"/>
      <sheetName val="КПКР 2021 оплата по источникам"/>
      <sheetName val="Лист1"/>
    </sheetNames>
    <sheetDataSet>
      <sheetData sheetId="0" refreshError="1"/>
      <sheetData sheetId="1">
        <row r="1185">
          <cell r="BG1185">
            <v>1170073.3600000001</v>
          </cell>
        </row>
        <row r="1187">
          <cell r="BG1187">
            <v>828630.51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92"/>
  <sheetViews>
    <sheetView showZeros="0" tabSelected="1" view="pageBreakPreview" zoomScale="85" zoomScaleNormal="85" zoomScaleSheetLayoutView="85" workbookViewId="0">
      <pane xSplit="4" ySplit="12" topLeftCell="N88" activePane="bottomRight" state="frozen"/>
      <selection pane="topRight" activeCell="E1" sqref="E1"/>
      <selection pane="bottomLeft" activeCell="A13" sqref="A13"/>
      <selection pane="bottomRight" activeCell="N13" sqref="N13:V14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31.7109375" style="1" customWidth="1"/>
    <col min="4" max="4" width="77.5703125" style="1" customWidth="1"/>
    <col min="5" max="5" width="10.7109375" style="2" customWidth="1"/>
    <col min="6" max="6" width="12.7109375" style="2" customWidth="1"/>
    <col min="7" max="7" width="22.42578125" style="2" customWidth="1"/>
    <col min="8" max="8" width="9" style="2" customWidth="1"/>
    <col min="9" max="9" width="8.7109375" style="2" customWidth="1"/>
    <col min="10" max="10" width="14" style="1" customWidth="1"/>
    <col min="11" max="11" width="17.140625" style="1" customWidth="1"/>
    <col min="12" max="12" width="13.42578125" style="1" customWidth="1"/>
    <col min="13" max="13" width="12.7109375" style="1" customWidth="1"/>
    <col min="14" max="14" width="21" style="1" customWidth="1"/>
    <col min="15" max="15" width="17" style="1" customWidth="1"/>
    <col min="16" max="16" width="20" style="1" customWidth="1"/>
    <col min="17" max="18" width="17.85546875" style="1" customWidth="1"/>
    <col min="19" max="19" width="22.28515625" style="1" customWidth="1"/>
    <col min="20" max="20" width="22.28515625" style="1" hidden="1" customWidth="1"/>
    <col min="21" max="21" width="19" style="1" customWidth="1"/>
    <col min="22" max="23" width="17.140625" style="1" customWidth="1"/>
    <col min="24" max="24" width="17.140625" style="2" customWidth="1"/>
    <col min="25" max="25" width="16.28515625" style="1" customWidth="1"/>
    <col min="26" max="26" width="9.140625" style="1" customWidth="1"/>
    <col min="27" max="42" width="16.85546875" style="1" customWidth="1"/>
    <col min="43" max="43" width="24.85546875" style="1" customWidth="1"/>
    <col min="44" max="44" width="14.5703125" style="1" customWidth="1"/>
    <col min="45" max="45" width="9.140625" style="1" customWidth="1"/>
    <col min="46" max="46" width="17.28515625" style="1" customWidth="1"/>
    <col min="47" max="47" width="14.7109375" style="1" bestFit="1" customWidth="1"/>
    <col min="48" max="16384" width="9.140625" style="1"/>
  </cols>
  <sheetData>
    <row r="1" spans="1:47" ht="20.25" x14ac:dyDescent="0.3">
      <c r="X1" s="3" t="s">
        <v>0</v>
      </c>
    </row>
    <row r="2" spans="1:47" ht="20.25" x14ac:dyDescent="0.3">
      <c r="N2" s="4"/>
      <c r="X2" s="3" t="s">
        <v>1</v>
      </c>
    </row>
    <row r="3" spans="1:47" ht="20.25" x14ac:dyDescent="0.3">
      <c r="N3" s="4"/>
      <c r="X3" s="3" t="s">
        <v>720</v>
      </c>
    </row>
    <row r="6" spans="1:47" s="6" customFormat="1" ht="20.25" x14ac:dyDescent="0.25">
      <c r="A6" s="5" t="s">
        <v>647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47" s="6" customFormat="1" ht="16.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8"/>
      <c r="Q7" s="7"/>
      <c r="R7" s="7"/>
      <c r="S7" s="7"/>
      <c r="T7" s="7"/>
      <c r="U7" s="7"/>
      <c r="V7" s="7"/>
      <c r="W7" s="7"/>
      <c r="X7" s="7"/>
    </row>
    <row r="8" spans="1:47" s="6" customFormat="1" x14ac:dyDescent="0.25">
      <c r="A8" s="9"/>
      <c r="B8" s="9"/>
      <c r="C8" s="9"/>
      <c r="D8" s="9"/>
      <c r="E8" s="10"/>
      <c r="F8" s="10"/>
      <c r="G8" s="10"/>
      <c r="H8" s="10"/>
      <c r="I8" s="11"/>
      <c r="J8" s="12"/>
      <c r="K8" s="12"/>
      <c r="L8" s="12"/>
      <c r="M8" s="13"/>
      <c r="N8" s="14"/>
      <c r="O8" s="14"/>
      <c r="P8" s="14"/>
      <c r="Q8" s="14"/>
      <c r="R8" s="14"/>
      <c r="S8" s="14"/>
      <c r="T8" s="14"/>
      <c r="U8" s="14"/>
      <c r="V8" s="15"/>
      <c r="W8" s="15"/>
      <c r="X8" s="10"/>
    </row>
    <row r="9" spans="1:47" s="29" customFormat="1" ht="14.25" customHeight="1" x14ac:dyDescent="0.25">
      <c r="A9" s="16" t="s">
        <v>2</v>
      </c>
      <c r="B9" s="16" t="s">
        <v>2</v>
      </c>
      <c r="C9" s="17" t="s">
        <v>3</v>
      </c>
      <c r="D9" s="17" t="s">
        <v>4</v>
      </c>
      <c r="E9" s="18" t="s">
        <v>5</v>
      </c>
      <c r="F9" s="19"/>
      <c r="G9" s="17" t="s">
        <v>6</v>
      </c>
      <c r="H9" s="17" t="s">
        <v>7</v>
      </c>
      <c r="I9" s="20" t="s">
        <v>8</v>
      </c>
      <c r="J9" s="21" t="s">
        <v>9</v>
      </c>
      <c r="K9" s="22" t="s">
        <v>10</v>
      </c>
      <c r="L9" s="23"/>
      <c r="M9" s="24" t="s">
        <v>11</v>
      </c>
      <c r="N9" s="25" t="s">
        <v>12</v>
      </c>
      <c r="O9" s="26"/>
      <c r="P9" s="26"/>
      <c r="Q9" s="26"/>
      <c r="R9" s="26"/>
      <c r="S9" s="26"/>
      <c r="T9" s="26"/>
      <c r="U9" s="27"/>
      <c r="V9" s="28" t="s">
        <v>13</v>
      </c>
      <c r="W9" s="28" t="s">
        <v>14</v>
      </c>
      <c r="X9" s="17" t="s">
        <v>15</v>
      </c>
      <c r="AA9" s="30" t="s">
        <v>16</v>
      </c>
      <c r="AB9" s="31" t="s">
        <v>541</v>
      </c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</row>
    <row r="10" spans="1:47" s="29" customFormat="1" ht="14.25" x14ac:dyDescent="0.25">
      <c r="A10" s="32"/>
      <c r="B10" s="32"/>
      <c r="C10" s="33"/>
      <c r="D10" s="33"/>
      <c r="E10" s="17" t="s">
        <v>17</v>
      </c>
      <c r="F10" s="17" t="s">
        <v>18</v>
      </c>
      <c r="G10" s="33"/>
      <c r="H10" s="33"/>
      <c r="I10" s="34"/>
      <c r="J10" s="35"/>
      <c r="K10" s="21" t="s">
        <v>19</v>
      </c>
      <c r="L10" s="21" t="s">
        <v>20</v>
      </c>
      <c r="M10" s="36"/>
      <c r="N10" s="28" t="s">
        <v>21</v>
      </c>
      <c r="O10" s="37" t="s">
        <v>22</v>
      </c>
      <c r="P10" s="38"/>
      <c r="Q10" s="38"/>
      <c r="R10" s="38"/>
      <c r="S10" s="38"/>
      <c r="T10" s="38"/>
      <c r="U10" s="39"/>
      <c r="V10" s="40"/>
      <c r="W10" s="40"/>
      <c r="X10" s="33"/>
      <c r="AA10" s="41"/>
      <c r="AB10" s="42" t="s">
        <v>23</v>
      </c>
      <c r="AC10" s="42"/>
      <c r="AD10" s="42"/>
      <c r="AE10" s="42"/>
      <c r="AF10" s="42"/>
      <c r="AG10" s="42"/>
      <c r="AH10" s="42"/>
      <c r="AI10" s="42" t="s">
        <v>545</v>
      </c>
      <c r="AJ10" s="42" t="s">
        <v>25</v>
      </c>
      <c r="AK10" s="42" t="s">
        <v>26</v>
      </c>
      <c r="AL10" s="42" t="s">
        <v>27</v>
      </c>
      <c r="AM10" s="42" t="s">
        <v>28</v>
      </c>
      <c r="AN10" s="42" t="s">
        <v>538</v>
      </c>
      <c r="AO10" s="42" t="s">
        <v>539</v>
      </c>
      <c r="AP10" s="42" t="s">
        <v>555</v>
      </c>
    </row>
    <row r="11" spans="1:47" s="29" customFormat="1" ht="78.75" customHeight="1" x14ac:dyDescent="0.25">
      <c r="A11" s="32"/>
      <c r="B11" s="32"/>
      <c r="C11" s="33"/>
      <c r="D11" s="33"/>
      <c r="E11" s="33"/>
      <c r="F11" s="33"/>
      <c r="G11" s="33"/>
      <c r="H11" s="33"/>
      <c r="I11" s="34"/>
      <c r="J11" s="43"/>
      <c r="K11" s="43"/>
      <c r="L11" s="43"/>
      <c r="M11" s="44"/>
      <c r="N11" s="45"/>
      <c r="O11" s="46" t="s">
        <v>29</v>
      </c>
      <c r="P11" s="46" t="s">
        <v>30</v>
      </c>
      <c r="Q11" s="46" t="s">
        <v>31</v>
      </c>
      <c r="R11" s="46" t="s">
        <v>32</v>
      </c>
      <c r="S11" s="46" t="s">
        <v>33</v>
      </c>
      <c r="T11" s="46" t="s">
        <v>718</v>
      </c>
      <c r="U11" s="46" t="s">
        <v>684</v>
      </c>
      <c r="V11" s="45"/>
      <c r="W11" s="45"/>
      <c r="X11" s="33"/>
      <c r="AA11" s="47"/>
      <c r="AB11" s="48" t="s">
        <v>34</v>
      </c>
      <c r="AC11" s="48" t="s">
        <v>35</v>
      </c>
      <c r="AD11" s="48" t="s">
        <v>36</v>
      </c>
      <c r="AE11" s="48" t="s">
        <v>37</v>
      </c>
      <c r="AF11" s="48" t="s">
        <v>38</v>
      </c>
      <c r="AG11" s="48" t="s">
        <v>39</v>
      </c>
      <c r="AH11" s="48" t="s">
        <v>24</v>
      </c>
      <c r="AI11" s="42"/>
      <c r="AJ11" s="42"/>
      <c r="AK11" s="42"/>
      <c r="AL11" s="42"/>
      <c r="AM11" s="42"/>
      <c r="AN11" s="42"/>
      <c r="AO11" s="42"/>
      <c r="AP11" s="42"/>
      <c r="AR11" s="29" t="s">
        <v>649</v>
      </c>
      <c r="AS11" s="29" t="s">
        <v>650</v>
      </c>
      <c r="AT11" s="29" t="s">
        <v>651</v>
      </c>
    </row>
    <row r="12" spans="1:47" s="52" customFormat="1" ht="14.25" x14ac:dyDescent="0.25">
      <c r="A12" s="32"/>
      <c r="B12" s="32"/>
      <c r="C12" s="33"/>
      <c r="D12" s="33"/>
      <c r="E12" s="33"/>
      <c r="F12" s="33"/>
      <c r="G12" s="33"/>
      <c r="H12" s="33"/>
      <c r="I12" s="34"/>
      <c r="J12" s="49" t="s">
        <v>40</v>
      </c>
      <c r="K12" s="49" t="s">
        <v>40</v>
      </c>
      <c r="L12" s="49" t="s">
        <v>40</v>
      </c>
      <c r="M12" s="50" t="s">
        <v>41</v>
      </c>
      <c r="N12" s="51" t="s">
        <v>42</v>
      </c>
      <c r="O12" s="51" t="s">
        <v>42</v>
      </c>
      <c r="P12" s="51"/>
      <c r="Q12" s="51" t="s">
        <v>42</v>
      </c>
      <c r="R12" s="51" t="s">
        <v>42</v>
      </c>
      <c r="S12" s="51" t="s">
        <v>42</v>
      </c>
      <c r="T12" s="51"/>
      <c r="U12" s="51"/>
      <c r="V12" s="51" t="s">
        <v>43</v>
      </c>
      <c r="W12" s="51" t="s">
        <v>43</v>
      </c>
      <c r="X12" s="33"/>
      <c r="AA12" s="51" t="s">
        <v>42</v>
      </c>
      <c r="AB12" s="51" t="s">
        <v>42</v>
      </c>
      <c r="AC12" s="51" t="s">
        <v>42</v>
      </c>
      <c r="AD12" s="51" t="s">
        <v>42</v>
      </c>
      <c r="AE12" s="51" t="s">
        <v>42</v>
      </c>
      <c r="AF12" s="51" t="s">
        <v>42</v>
      </c>
      <c r="AG12" s="51" t="s">
        <v>42</v>
      </c>
      <c r="AH12" s="51" t="s">
        <v>42</v>
      </c>
      <c r="AI12" s="51" t="s">
        <v>42</v>
      </c>
      <c r="AJ12" s="51" t="s">
        <v>42</v>
      </c>
      <c r="AK12" s="51" t="s">
        <v>42</v>
      </c>
      <c r="AL12" s="51" t="s">
        <v>42</v>
      </c>
      <c r="AM12" s="51" t="s">
        <v>42</v>
      </c>
      <c r="AN12" s="51" t="s">
        <v>42</v>
      </c>
      <c r="AO12" s="51" t="s">
        <v>42</v>
      </c>
      <c r="AP12" s="51" t="s">
        <v>42</v>
      </c>
    </row>
    <row r="13" spans="1:47" s="52" customFormat="1" ht="14.25" x14ac:dyDescent="0.25">
      <c r="A13" s="53"/>
      <c r="B13" s="54"/>
      <c r="C13" s="55"/>
      <c r="D13" s="55"/>
      <c r="E13" s="55"/>
      <c r="F13" s="55"/>
      <c r="G13" s="55"/>
      <c r="H13" s="55"/>
      <c r="I13" s="56"/>
      <c r="J13" s="57"/>
      <c r="K13" s="57"/>
      <c r="L13" s="57"/>
      <c r="M13" s="56"/>
      <c r="N13" s="58">
        <f t="shared" ref="N13:S13" si="0">+N14+N200+N420</f>
        <v>8693572054.5106869</v>
      </c>
      <c r="O13" s="58">
        <f t="shared" si="0"/>
        <v>0</v>
      </c>
      <c r="P13" s="58">
        <f t="shared" si="0"/>
        <v>1432018045.1789236</v>
      </c>
      <c r="Q13" s="58">
        <f t="shared" si="0"/>
        <v>3054196.0249999999</v>
      </c>
      <c r="R13" s="58">
        <f t="shared" si="0"/>
        <v>999325041.91370785</v>
      </c>
      <c r="S13" s="58">
        <f t="shared" si="0"/>
        <v>3783840742.5839944</v>
      </c>
      <c r="T13" s="58"/>
      <c r="U13" s="58">
        <f>+U14+U200+U420</f>
        <v>2475334028.8090615</v>
      </c>
      <c r="V13" s="58"/>
      <c r="W13" s="58"/>
      <c r="X13" s="5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</row>
    <row r="14" spans="1:47" s="63" customFormat="1" x14ac:dyDescent="0.25">
      <c r="A14" s="59"/>
      <c r="B14" s="60"/>
      <c r="C14" s="60"/>
      <c r="D14" s="60" t="s">
        <v>557</v>
      </c>
      <c r="E14" s="60"/>
      <c r="F14" s="60"/>
      <c r="G14" s="60"/>
      <c r="H14" s="60"/>
      <c r="I14" s="60"/>
      <c r="J14" s="61">
        <f>SUM(J15:J199)</f>
        <v>695549.69999999984</v>
      </c>
      <c r="K14" s="61">
        <f>SUM(K15:K199)</f>
        <v>569240.06000000017</v>
      </c>
      <c r="L14" s="61">
        <f>SUM(L15:L199)</f>
        <v>32964.310000000012</v>
      </c>
      <c r="M14" s="61">
        <f>SUM(M15:M199)</f>
        <v>24924</v>
      </c>
      <c r="N14" s="58">
        <f>+P14+Q14+R14+S14+U14</f>
        <v>1847448269.3856864</v>
      </c>
      <c r="O14" s="61">
        <f t="shared" ref="O14:U14" si="1">SUM(O15:O199)</f>
        <v>0</v>
      </c>
      <c r="P14" s="61">
        <f t="shared" si="1"/>
        <v>540274945.1804682</v>
      </c>
      <c r="Q14" s="61">
        <f t="shared" si="1"/>
        <v>2035153.21</v>
      </c>
      <c r="R14" s="61">
        <f t="shared" si="1"/>
        <v>299730652.55072969</v>
      </c>
      <c r="S14" s="61">
        <f t="shared" si="1"/>
        <v>773949635.58987677</v>
      </c>
      <c r="T14" s="61">
        <f t="shared" si="1"/>
        <v>184061904.36044216</v>
      </c>
      <c r="U14" s="61">
        <f t="shared" si="1"/>
        <v>231457882.85461187</v>
      </c>
      <c r="V14" s="61"/>
      <c r="W14" s="61"/>
      <c r="X14" s="61"/>
      <c r="Y14" s="61" t="e">
        <f>+#REF!+#REF!+#REF!+#REF!+#REF!+#REF!</f>
        <v>#REF!</v>
      </c>
      <c r="Z14" s="61" t="e">
        <f>+#REF!+#REF!+#REF!+#REF!+#REF!+#REF!</f>
        <v>#REF!</v>
      </c>
      <c r="AA14" s="61" t="e">
        <f>+#REF!+#REF!+#REF!+#REF!+#REF!+#REF!</f>
        <v>#REF!</v>
      </c>
      <c r="AB14" s="61" t="e">
        <f>+#REF!+#REF!+#REF!+#REF!+#REF!+#REF!</f>
        <v>#REF!</v>
      </c>
      <c r="AC14" s="61" t="e">
        <f>+#REF!+#REF!+#REF!+#REF!+#REF!+#REF!</f>
        <v>#REF!</v>
      </c>
      <c r="AD14" s="61" t="e">
        <f>+#REF!+#REF!+#REF!+#REF!+#REF!+#REF!</f>
        <v>#REF!</v>
      </c>
      <c r="AE14" s="61" t="e">
        <f>+#REF!+#REF!+#REF!+#REF!+#REF!+#REF!</f>
        <v>#REF!</v>
      </c>
      <c r="AF14" s="61" t="e">
        <f>+#REF!+#REF!+#REF!+#REF!+#REF!+#REF!</f>
        <v>#REF!</v>
      </c>
      <c r="AG14" s="61" t="e">
        <f>+#REF!+#REF!+#REF!+#REF!+#REF!+#REF!</f>
        <v>#REF!</v>
      </c>
      <c r="AH14" s="61" t="e">
        <f>+#REF!+#REF!+#REF!+#REF!+#REF!+#REF!</f>
        <v>#REF!</v>
      </c>
      <c r="AI14" s="61" t="e">
        <f>+#REF!+#REF!+#REF!+#REF!+#REF!+#REF!</f>
        <v>#REF!</v>
      </c>
      <c r="AJ14" s="61" t="e">
        <f>+#REF!+#REF!+#REF!+#REF!+#REF!+#REF!</f>
        <v>#REF!</v>
      </c>
      <c r="AK14" s="61" t="e">
        <f>+#REF!+#REF!+#REF!+#REF!+#REF!+#REF!</f>
        <v>#REF!</v>
      </c>
      <c r="AL14" s="61" t="e">
        <f>+#REF!+#REF!+#REF!+#REF!+#REF!+#REF!</f>
        <v>#REF!</v>
      </c>
      <c r="AM14" s="61" t="e">
        <f>+#REF!+#REF!+#REF!+#REF!+#REF!+#REF!</f>
        <v>#REF!</v>
      </c>
      <c r="AN14" s="61" t="e">
        <f>+#REF!+#REF!+#REF!+#REF!+#REF!+#REF!</f>
        <v>#REF!</v>
      </c>
      <c r="AO14" s="61" t="e">
        <f>+#REF!+#REF!+#REF!+#REF!+#REF!+#REF!</f>
        <v>#REF!</v>
      </c>
      <c r="AP14" s="61" t="e">
        <f>+#REF!+#REF!+#REF!+#REF!+#REF!+#REF!</f>
        <v>#REF!</v>
      </c>
      <c r="AQ14" s="62">
        <f>+N14-'Приложение №2'!F14</f>
        <v>-8.2695484161376953E-3</v>
      </c>
    </row>
    <row r="15" spans="1:47" x14ac:dyDescent="0.25">
      <c r="A15" s="64">
        <v>1</v>
      </c>
      <c r="B15" s="65">
        <v>1</v>
      </c>
      <c r="C15" s="65" t="s">
        <v>55</v>
      </c>
      <c r="D15" s="65" t="s">
        <v>454</v>
      </c>
      <c r="E15" s="66">
        <v>1997</v>
      </c>
      <c r="F15" s="66">
        <v>2013</v>
      </c>
      <c r="G15" s="66" t="s">
        <v>45</v>
      </c>
      <c r="H15" s="66">
        <v>3</v>
      </c>
      <c r="I15" s="66">
        <v>3</v>
      </c>
      <c r="J15" s="67">
        <v>2554.6999999999998</v>
      </c>
      <c r="K15" s="67">
        <v>1158.4000000000001</v>
      </c>
      <c r="L15" s="67">
        <v>258.5</v>
      </c>
      <c r="M15" s="68">
        <v>40</v>
      </c>
      <c r="N15" s="69">
        <f>+P15+Q15+R15+S15+U15</f>
        <v>21806875.637223616</v>
      </c>
      <c r="O15" s="67"/>
      <c r="P15" s="67">
        <v>7389025.9417176768</v>
      </c>
      <c r="Q15" s="67"/>
      <c r="R15" s="67">
        <f>+AR15+AS15</f>
        <v>910048.51</v>
      </c>
      <c r="S15" s="67">
        <f>+AT15</f>
        <v>6031440</v>
      </c>
      <c r="T15" s="67">
        <v>7476361.1855059396</v>
      </c>
      <c r="U15" s="67">
        <f>9416167.52550594-1939806.34</f>
        <v>7476361.1855059396</v>
      </c>
      <c r="V15" s="67">
        <f>$N15/($K15+$L15)</f>
        <v>15390.553770360375</v>
      </c>
      <c r="W15" s="67">
        <f>$N15/($K15+$L15)</f>
        <v>15390.553770360375</v>
      </c>
      <c r="X15" s="70">
        <v>2022</v>
      </c>
      <c r="Y15" s="71" t="e">
        <f>+#REF!-'[1]Приложение №1'!$P1313</f>
        <v>#REF!</v>
      </c>
      <c r="AA15" s="69">
        <f>SUM(AB15:AP15)</f>
        <v>50522516.669999994</v>
      </c>
      <c r="AB15" s="67">
        <v>5373102.4124122793</v>
      </c>
      <c r="AC15" s="67">
        <v>2799379.0984185603</v>
      </c>
      <c r="AD15" s="67">
        <v>1158345.46972326</v>
      </c>
      <c r="AE15" s="67">
        <v>601928.63075688004</v>
      </c>
      <c r="AF15" s="67">
        <v>0</v>
      </c>
      <c r="AG15" s="67"/>
      <c r="AH15" s="67">
        <v>439165.68767148</v>
      </c>
      <c r="AI15" s="67">
        <v>0</v>
      </c>
      <c r="AJ15" s="67">
        <v>12048310.589364</v>
      </c>
      <c r="AK15" s="67">
        <v>4856893.85457318</v>
      </c>
      <c r="AL15" s="67">
        <v>13999412.94979164</v>
      </c>
      <c r="AM15" s="67">
        <v>2997543.6040317602</v>
      </c>
      <c r="AN15" s="67">
        <v>4775024.6969000008</v>
      </c>
      <c r="AO15" s="67">
        <v>505225.1667</v>
      </c>
      <c r="AP15" s="72">
        <v>968184.50965696003</v>
      </c>
      <c r="AQ15" s="62">
        <f>+'Приложение №2'!F15-'Приложение №1'!N15</f>
        <v>-2.149779349565506E-3</v>
      </c>
      <c r="AR15" s="1">
        <v>739157.71</v>
      </c>
      <c r="AS15" s="1">
        <f t="shared" ref="AS15:AS24" si="2">+(K15*10+L15*20)*12*0.85</f>
        <v>170890.8</v>
      </c>
      <c r="AT15" s="1">
        <f t="shared" ref="AT15:AT24" si="3">+(K15*10+L15*20)*12*30</f>
        <v>6031440</v>
      </c>
      <c r="AU15" s="71">
        <f>+P15+Q15+R15+S15+U15-'Приложение №2'!F15</f>
        <v>2.149779349565506E-3</v>
      </c>
    </row>
    <row r="16" spans="1:47" x14ac:dyDescent="0.25">
      <c r="A16" s="64">
        <f>+A15+1</f>
        <v>2</v>
      </c>
      <c r="B16" s="65">
        <f>+B15+1</f>
        <v>2</v>
      </c>
      <c r="C16" s="65" t="s">
        <v>60</v>
      </c>
      <c r="D16" s="65" t="s">
        <v>121</v>
      </c>
      <c r="E16" s="66">
        <v>1981</v>
      </c>
      <c r="F16" s="66">
        <v>2011</v>
      </c>
      <c r="G16" s="66" t="s">
        <v>45</v>
      </c>
      <c r="H16" s="66">
        <v>5</v>
      </c>
      <c r="I16" s="66">
        <v>6</v>
      </c>
      <c r="J16" s="67">
        <v>5474.4</v>
      </c>
      <c r="K16" s="67">
        <v>4655.8999999999996</v>
      </c>
      <c r="L16" s="67">
        <v>0</v>
      </c>
      <c r="M16" s="68">
        <v>142</v>
      </c>
      <c r="N16" s="69">
        <f>+P16+Q16+R16+S16+U16</f>
        <v>33952891.404724054</v>
      </c>
      <c r="O16" s="73"/>
      <c r="P16" s="67">
        <f>7528058.83263115+5029479.36</f>
        <v>12557538.192631152</v>
      </c>
      <c r="Q16" s="67">
        <v>1000000</v>
      </c>
      <c r="R16" s="67">
        <f>+AR16+AS16-140393.650533333</f>
        <v>2694340.8694666671</v>
      </c>
      <c r="S16" s="67">
        <f>+AT16</f>
        <v>16761240</v>
      </c>
      <c r="T16" s="67">
        <v>939772.34262623638</v>
      </c>
      <c r="U16" s="67">
        <f>+'Приложение №2'!F16-'Приложение №1'!P16-'Приложение №1'!Q16-'Приложение №1'!R16-'Приложение №1'!S16</f>
        <v>939772.34262623638</v>
      </c>
      <c r="V16" s="67">
        <f t="shared" ref="V16:W73" si="4">$N16/($K16+$L16)</f>
        <v>7292.4442974986696</v>
      </c>
      <c r="W16" s="67">
        <f t="shared" si="4"/>
        <v>7292.4442974986696</v>
      </c>
      <c r="X16" s="70">
        <v>2022</v>
      </c>
      <c r="Y16" s="71" t="e">
        <f>+#REF!-'[1]Приложение №1'!$P553</f>
        <v>#REF!</v>
      </c>
      <c r="AA16" s="69">
        <f t="shared" ref="AA16:AA188" si="5">SUM(AB16:AP16)</f>
        <v>55434949.75906302</v>
      </c>
      <c r="AB16" s="67">
        <v>13084371.274765186</v>
      </c>
      <c r="AC16" s="67">
        <v>6792071.8799999999</v>
      </c>
      <c r="AD16" s="67"/>
      <c r="AE16" s="67">
        <v>2807007.18</v>
      </c>
      <c r="AF16" s="67">
        <v>0</v>
      </c>
      <c r="AG16" s="67"/>
      <c r="AH16" s="67">
        <v>422606.15206366888</v>
      </c>
      <c r="AI16" s="67">
        <v>0</v>
      </c>
      <c r="AJ16" s="67">
        <v>18902393.048395503</v>
      </c>
      <c r="AK16" s="67">
        <v>8467593.2400000002</v>
      </c>
      <c r="AL16" s="67">
        <v>0</v>
      </c>
      <c r="AM16" s="67">
        <v>0</v>
      </c>
      <c r="AN16" s="67">
        <v>3733539.2883253875</v>
      </c>
      <c r="AO16" s="67">
        <v>375954.61581589025</v>
      </c>
      <c r="AP16" s="72">
        <v>849413.07969738182</v>
      </c>
      <c r="AQ16" s="62">
        <f>+'Приложение №2'!F16-'Приложение №1'!N16</f>
        <v>0</v>
      </c>
      <c r="AR16" s="1">
        <v>2359832.7200000002</v>
      </c>
      <c r="AS16" s="1">
        <f t="shared" si="2"/>
        <v>474901.8</v>
      </c>
      <c r="AT16" s="1">
        <f t="shared" si="3"/>
        <v>16761240</v>
      </c>
      <c r="AU16" s="71">
        <f>+P16+Q16+R16+S16+U16-'Приложение №2'!F16</f>
        <v>0</v>
      </c>
    </row>
    <row r="17" spans="1:47" x14ac:dyDescent="0.25">
      <c r="A17" s="64">
        <f t="shared" ref="A17" si="6">+A16+1</f>
        <v>3</v>
      </c>
      <c r="B17" s="65">
        <f t="shared" ref="B17" si="7">+B16+1</f>
        <v>3</v>
      </c>
      <c r="C17" s="65" t="s">
        <v>60</v>
      </c>
      <c r="D17" s="65" t="s">
        <v>122</v>
      </c>
      <c r="E17" s="66">
        <v>1982</v>
      </c>
      <c r="F17" s="66">
        <v>2011</v>
      </c>
      <c r="G17" s="66" t="s">
        <v>45</v>
      </c>
      <c r="H17" s="66">
        <v>5</v>
      </c>
      <c r="I17" s="66">
        <v>6</v>
      </c>
      <c r="J17" s="67">
        <v>5457.2</v>
      </c>
      <c r="K17" s="67">
        <v>4656.8999999999996</v>
      </c>
      <c r="L17" s="67">
        <v>0</v>
      </c>
      <c r="M17" s="68">
        <v>172</v>
      </c>
      <c r="N17" s="69">
        <f>+P17+Q17+R17+S17+U17</f>
        <v>31161018.780000001</v>
      </c>
      <c r="O17" s="73"/>
      <c r="P17" s="67">
        <v>5959472.7699999996</v>
      </c>
      <c r="Q17" s="67">
        <v>1000000</v>
      </c>
      <c r="R17" s="67">
        <f t="shared" ref="R17:R79" si="8">+AR17+AS17</f>
        <v>2932011.6399999997</v>
      </c>
      <c r="S17" s="67">
        <f>+AT17</f>
        <v>16764840</v>
      </c>
      <c r="T17" s="67">
        <v>4504694.3719725003</v>
      </c>
      <c r="U17" s="67">
        <f>10353290.25-5848595.88</f>
        <v>4504694.37</v>
      </c>
      <c r="V17" s="67">
        <f t="shared" si="4"/>
        <v>6691.3652386780914</v>
      </c>
      <c r="W17" s="67">
        <f t="shared" si="4"/>
        <v>6691.3652386780914</v>
      </c>
      <c r="X17" s="70">
        <v>2022</v>
      </c>
      <c r="Y17" s="71" t="e">
        <f>+#REF!-'[1]Приложение №1'!$P554</f>
        <v>#REF!</v>
      </c>
      <c r="AA17" s="69">
        <f t="shared" si="5"/>
        <v>55631222.155761994</v>
      </c>
      <c r="AB17" s="67">
        <v>13087181.552321568</v>
      </c>
      <c r="AC17" s="67">
        <v>6304509.4247438349</v>
      </c>
      <c r="AD17" s="67"/>
      <c r="AE17" s="67">
        <v>2789523</v>
      </c>
      <c r="AF17" s="67">
        <v>0</v>
      </c>
      <c r="AG17" s="67"/>
      <c r="AH17" s="67">
        <v>422696.91993928124</v>
      </c>
      <c r="AI17" s="67">
        <v>0</v>
      </c>
      <c r="AJ17" s="67">
        <v>18906452.927913617</v>
      </c>
      <c r="AK17" s="67">
        <v>8471863.8000000007</v>
      </c>
      <c r="AL17" s="67">
        <v>0</v>
      </c>
      <c r="AM17" s="67">
        <v>0</v>
      </c>
      <c r="AN17" s="67">
        <v>4266399.7839222131</v>
      </c>
      <c r="AO17" s="67">
        <v>445086.13631034014</v>
      </c>
      <c r="AP17" s="72">
        <v>937508.61061115132</v>
      </c>
      <c r="AQ17" s="62">
        <f>+'Приложение №2'!F17-'Приложение №1'!N17</f>
        <v>0</v>
      </c>
      <c r="AR17" s="1">
        <v>2457007.84</v>
      </c>
      <c r="AS17" s="1">
        <f t="shared" si="2"/>
        <v>475003.8</v>
      </c>
      <c r="AT17" s="1">
        <f t="shared" si="3"/>
        <v>16764840</v>
      </c>
      <c r="AU17" s="71">
        <f>+P17+Q17+R17+S17+U17-'Приложение №2'!F17</f>
        <v>0</v>
      </c>
    </row>
    <row r="18" spans="1:47" x14ac:dyDescent="0.25">
      <c r="A18" s="74">
        <f t="shared" ref="A18:A80" si="9">+A17+1</f>
        <v>4</v>
      </c>
      <c r="B18" s="75">
        <f t="shared" ref="B18:B80" si="10">+B17+1</f>
        <v>4</v>
      </c>
      <c r="C18" s="65" t="s">
        <v>60</v>
      </c>
      <c r="D18" s="65" t="s">
        <v>123</v>
      </c>
      <c r="E18" s="66">
        <v>1983</v>
      </c>
      <c r="F18" s="66">
        <v>2011</v>
      </c>
      <c r="G18" s="66" t="s">
        <v>45</v>
      </c>
      <c r="H18" s="66">
        <v>5</v>
      </c>
      <c r="I18" s="66">
        <v>4</v>
      </c>
      <c r="J18" s="67">
        <v>3725.7</v>
      </c>
      <c r="K18" s="67">
        <v>3170.6</v>
      </c>
      <c r="L18" s="67">
        <v>0</v>
      </c>
      <c r="M18" s="68">
        <v>120</v>
      </c>
      <c r="N18" s="76">
        <f t="shared" ref="N18:N31" si="11">SUM(O18:U18)</f>
        <v>13657720.423172019</v>
      </c>
      <c r="O18" s="73"/>
      <c r="P18" s="77">
        <v>4040938.74</v>
      </c>
      <c r="Q18" s="77">
        <v>0</v>
      </c>
      <c r="R18" s="77">
        <f t="shared" si="8"/>
        <v>1877886.64</v>
      </c>
      <c r="S18" s="77">
        <f>+'Приложение №2'!F18-'Приложение №1'!P18-'Приложение №1'!Q18-'Приложение №1'!R18</f>
        <v>7738895.0431720195</v>
      </c>
      <c r="T18" s="77"/>
      <c r="U18" s="77">
        <f>+'Приложение №2'!F18-'Приложение №1'!P18-'Приложение №1'!Q18-'Приложение №1'!R18-'Приложение №1'!S18</f>
        <v>0</v>
      </c>
      <c r="V18" s="77">
        <f t="shared" si="4"/>
        <v>4307.6138343442944</v>
      </c>
      <c r="W18" s="77">
        <f t="shared" si="4"/>
        <v>4307.6138343442944</v>
      </c>
      <c r="X18" s="70">
        <v>2022</v>
      </c>
      <c r="Y18" s="71" t="e">
        <f>+#REF!-'[1]Приложение №1'!$P555</f>
        <v>#REF!</v>
      </c>
      <c r="AA18" s="76">
        <f t="shared" si="5"/>
        <v>17332985.384287372</v>
      </c>
      <c r="AB18" s="67">
        <v>8910266.0202690158</v>
      </c>
      <c r="AC18" s="67">
        <v>4292357.0577192558</v>
      </c>
      <c r="AD18" s="67"/>
      <c r="AE18" s="67">
        <v>1766460.1357282575</v>
      </c>
      <c r="AF18" s="67">
        <v>0</v>
      </c>
      <c r="AG18" s="67"/>
      <c r="AH18" s="67">
        <v>287788.6264166045</v>
      </c>
      <c r="AI18" s="67">
        <v>0</v>
      </c>
      <c r="AJ18" s="67">
        <v>0</v>
      </c>
      <c r="AK18" s="67"/>
      <c r="AL18" s="67">
        <v>0</v>
      </c>
      <c r="AM18" s="67">
        <v>0</v>
      </c>
      <c r="AN18" s="67">
        <v>1569146.8035559531</v>
      </c>
      <c r="AO18" s="77">
        <v>173329.85384287377</v>
      </c>
      <c r="AP18" s="78">
        <v>333636.88675541501</v>
      </c>
      <c r="AQ18" s="62">
        <f>+'Приложение №2'!F18-'Приложение №1'!N18</f>
        <v>0</v>
      </c>
      <c r="AR18" s="1">
        <v>1554485.44</v>
      </c>
      <c r="AS18" s="1">
        <f t="shared" si="2"/>
        <v>323401.2</v>
      </c>
      <c r="AT18" s="1">
        <f t="shared" si="3"/>
        <v>11414160</v>
      </c>
      <c r="AU18" s="71">
        <f>+P18+Q18+R18+S18+U18-'Приложение №2'!F18</f>
        <v>0</v>
      </c>
    </row>
    <row r="19" spans="1:47" x14ac:dyDescent="0.25">
      <c r="A19" s="74">
        <f t="shared" si="9"/>
        <v>5</v>
      </c>
      <c r="B19" s="75">
        <f t="shared" si="10"/>
        <v>5</v>
      </c>
      <c r="C19" s="65" t="s">
        <v>276</v>
      </c>
      <c r="D19" s="65" t="s">
        <v>277</v>
      </c>
      <c r="E19" s="66">
        <v>1995</v>
      </c>
      <c r="F19" s="66">
        <v>2013</v>
      </c>
      <c r="G19" s="66" t="s">
        <v>45</v>
      </c>
      <c r="H19" s="66">
        <v>3</v>
      </c>
      <c r="I19" s="66">
        <v>4</v>
      </c>
      <c r="J19" s="67">
        <v>2740.5</v>
      </c>
      <c r="K19" s="67">
        <v>1843.1</v>
      </c>
      <c r="L19" s="67">
        <v>0</v>
      </c>
      <c r="M19" s="68">
        <v>67</v>
      </c>
      <c r="N19" s="76">
        <f t="shared" si="11"/>
        <v>8349174.6689600004</v>
      </c>
      <c r="O19" s="67"/>
      <c r="P19" s="77">
        <v>1677153.8516666666</v>
      </c>
      <c r="Q19" s="77"/>
      <c r="R19" s="77">
        <f t="shared" si="8"/>
        <v>1096512.8899999999</v>
      </c>
      <c r="S19" s="77">
        <f>+'Приложение №2'!F19-'Приложение №1'!P19-'Приложение №1'!Q19-'Приложение №1'!R19</f>
        <v>5575507.9272933342</v>
      </c>
      <c r="T19" s="77"/>
      <c r="U19" s="77">
        <f>+'Приложение №2'!F19-'Приложение №1'!P19-'Приложение №1'!Q19-'Приложение №1'!R19-'Приложение №1'!S19</f>
        <v>0</v>
      </c>
      <c r="V19" s="77">
        <f t="shared" ref="V19:W21" si="12">$N19/($K19+$L19)</f>
        <v>4529.962926026803</v>
      </c>
      <c r="W19" s="77">
        <f t="shared" si="12"/>
        <v>4529.962926026803</v>
      </c>
      <c r="X19" s="70">
        <v>2022</v>
      </c>
      <c r="Y19" s="71" t="e">
        <f>+#REF!-'[1]Приложение №1'!$P909</f>
        <v>#REF!</v>
      </c>
      <c r="AA19" s="76">
        <f>SUM(AB19:AP19)</f>
        <v>17794596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>
        <v>0</v>
      </c>
      <c r="AJ19" s="67">
        <v>15672412.481039999</v>
      </c>
      <c r="AK19" s="67">
        <v>0</v>
      </c>
      <c r="AL19" s="67">
        <v>0</v>
      </c>
      <c r="AM19" s="67">
        <v>0</v>
      </c>
      <c r="AN19" s="67">
        <v>1601513.64</v>
      </c>
      <c r="AO19" s="77">
        <v>177945.96</v>
      </c>
      <c r="AP19" s="78">
        <v>342723.91895999998</v>
      </c>
      <c r="AQ19" s="62">
        <f>+'Приложение №2'!F19-'Приложение №1'!N19</f>
        <v>0</v>
      </c>
      <c r="AR19" s="79">
        <v>908516.69</v>
      </c>
      <c r="AS19" s="1">
        <f t="shared" si="2"/>
        <v>187996.19999999998</v>
      </c>
      <c r="AT19" s="1">
        <f t="shared" si="3"/>
        <v>6635160</v>
      </c>
      <c r="AU19" s="71">
        <f>+P19+Q19+R19+S19+U19-'Приложение №2'!F19</f>
        <v>0</v>
      </c>
    </row>
    <row r="20" spans="1:47" x14ac:dyDescent="0.25">
      <c r="A20" s="74">
        <f t="shared" si="9"/>
        <v>6</v>
      </c>
      <c r="B20" s="75">
        <f t="shared" si="10"/>
        <v>6</v>
      </c>
      <c r="C20" s="65" t="s">
        <v>276</v>
      </c>
      <c r="D20" s="65" t="s">
        <v>278</v>
      </c>
      <c r="E20" s="66">
        <v>1994</v>
      </c>
      <c r="F20" s="66">
        <v>2013</v>
      </c>
      <c r="G20" s="66" t="s">
        <v>45</v>
      </c>
      <c r="H20" s="66">
        <v>3</v>
      </c>
      <c r="I20" s="66">
        <v>2</v>
      </c>
      <c r="J20" s="67">
        <v>1781.6</v>
      </c>
      <c r="K20" s="67">
        <v>1204</v>
      </c>
      <c r="L20" s="67">
        <v>0</v>
      </c>
      <c r="M20" s="68">
        <v>67</v>
      </c>
      <c r="N20" s="76">
        <f t="shared" si="11"/>
        <v>3833406.6056297212</v>
      </c>
      <c r="O20" s="67"/>
      <c r="P20" s="77">
        <v>477694.29455475428</v>
      </c>
      <c r="Q20" s="77"/>
      <c r="R20" s="77">
        <f t="shared" si="8"/>
        <v>704056.33</v>
      </c>
      <c r="S20" s="77">
        <f>+'Приложение №2'!F20-'Приложение №1'!P20-'Приложение №1'!Q20-'Приложение №1'!R20</f>
        <v>2651655.981074967</v>
      </c>
      <c r="T20" s="77"/>
      <c r="U20" s="77">
        <f>+'Приложение №2'!F20-'Приложение №1'!P20-'Приложение №1'!Q20-'Приложение №1'!R20-'Приложение №1'!S20</f>
        <v>0</v>
      </c>
      <c r="V20" s="77">
        <f t="shared" si="12"/>
        <v>3183.8925295927916</v>
      </c>
      <c r="W20" s="77">
        <f t="shared" si="12"/>
        <v>3183.8925295927916</v>
      </c>
      <c r="X20" s="70">
        <v>2022</v>
      </c>
      <c r="Y20" s="71" t="e">
        <f>+#REF!-'[1]Приложение №1'!$P910</f>
        <v>#REF!</v>
      </c>
      <c r="AA20" s="76">
        <f>SUM(AB20:AP20)</f>
        <v>5516150.6245547542</v>
      </c>
      <c r="AB20" s="67">
        <v>4565756.2689250316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373174.61155392334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414053.82249993231</v>
      </c>
      <c r="AO20" s="77">
        <v>55161.506245547534</v>
      </c>
      <c r="AP20" s="78">
        <v>108004.41533031844</v>
      </c>
      <c r="AQ20" s="62">
        <f>+'Приложение №2'!F20-'Приложение №1'!N20</f>
        <v>0</v>
      </c>
      <c r="AR20" s="79">
        <v>581248.32999999996</v>
      </c>
      <c r="AS20" s="1">
        <f t="shared" si="2"/>
        <v>122808</v>
      </c>
      <c r="AT20" s="1">
        <f t="shared" si="3"/>
        <v>4334400</v>
      </c>
      <c r="AU20" s="71">
        <f>+P20+Q20+R20+S20+U20-'Приложение №2'!F20</f>
        <v>0</v>
      </c>
    </row>
    <row r="21" spans="1:47" x14ac:dyDescent="0.25">
      <c r="A21" s="74">
        <f t="shared" si="9"/>
        <v>7</v>
      </c>
      <c r="B21" s="75">
        <f t="shared" si="10"/>
        <v>7</v>
      </c>
      <c r="C21" s="65" t="s">
        <v>276</v>
      </c>
      <c r="D21" s="65" t="s">
        <v>279</v>
      </c>
      <c r="E21" s="66">
        <v>1993</v>
      </c>
      <c r="F21" s="66">
        <v>2013</v>
      </c>
      <c r="G21" s="66" t="s">
        <v>45</v>
      </c>
      <c r="H21" s="66">
        <v>2</v>
      </c>
      <c r="I21" s="66">
        <v>0</v>
      </c>
      <c r="J21" s="67">
        <v>867.9</v>
      </c>
      <c r="K21" s="67">
        <v>867.9</v>
      </c>
      <c r="L21" s="67">
        <v>0</v>
      </c>
      <c r="M21" s="68">
        <v>31</v>
      </c>
      <c r="N21" s="76">
        <f t="shared" si="11"/>
        <v>3949769.5149232973</v>
      </c>
      <c r="O21" s="67"/>
      <c r="P21" s="77">
        <v>320091.85492329736</v>
      </c>
      <c r="Q21" s="77"/>
      <c r="R21" s="77">
        <f t="shared" si="8"/>
        <v>505237.66</v>
      </c>
      <c r="S21" s="77">
        <f>+AT21</f>
        <v>3124440</v>
      </c>
      <c r="T21" s="77"/>
      <c r="U21" s="77">
        <f>+'Приложение №2'!F21-'Приложение №1'!P21-'Приложение №1'!Q21-'Приложение №1'!R21-'Приложение №1'!S21</f>
        <v>0</v>
      </c>
      <c r="V21" s="77">
        <f t="shared" si="12"/>
        <v>4550.9500114336879</v>
      </c>
      <c r="W21" s="77">
        <f t="shared" si="12"/>
        <v>4550.9500114336879</v>
      </c>
      <c r="X21" s="70">
        <v>2022</v>
      </c>
      <c r="Y21" s="71" t="e">
        <f>+#REF!-'[1]Приложение №1'!$P911</f>
        <v>#REF!</v>
      </c>
      <c r="AA21" s="76">
        <f>SUM(AB21:AP21)</f>
        <v>3949769.5149232973</v>
      </c>
      <c r="AB21" s="67">
        <v>3597070.04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269001.86492329749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28876.78</v>
      </c>
      <c r="AO21" s="77">
        <v>10000</v>
      </c>
      <c r="AP21" s="78">
        <v>44820.83</v>
      </c>
      <c r="AQ21" s="62">
        <f>+'Приложение №2'!F21-'Приложение №1'!N21</f>
        <v>0</v>
      </c>
      <c r="AR21" s="79">
        <v>416711.86</v>
      </c>
      <c r="AS21" s="1">
        <f t="shared" si="2"/>
        <v>88525.8</v>
      </c>
      <c r="AT21" s="1">
        <f t="shared" si="3"/>
        <v>3124440</v>
      </c>
      <c r="AU21" s="71">
        <f>+P21+Q21+R21+S21+U21-'Приложение №2'!F21</f>
        <v>0</v>
      </c>
    </row>
    <row r="22" spans="1:47" x14ac:dyDescent="0.25">
      <c r="A22" s="74">
        <f t="shared" si="9"/>
        <v>8</v>
      </c>
      <c r="B22" s="75">
        <f t="shared" si="10"/>
        <v>8</v>
      </c>
      <c r="C22" s="65" t="s">
        <v>61</v>
      </c>
      <c r="D22" s="65" t="s">
        <v>125</v>
      </c>
      <c r="E22" s="66">
        <v>1993</v>
      </c>
      <c r="F22" s="66">
        <v>2012</v>
      </c>
      <c r="G22" s="66" t="s">
        <v>45</v>
      </c>
      <c r="H22" s="66">
        <v>3</v>
      </c>
      <c r="I22" s="66">
        <v>1</v>
      </c>
      <c r="J22" s="67">
        <v>1090</v>
      </c>
      <c r="K22" s="67">
        <v>938</v>
      </c>
      <c r="L22" s="67">
        <v>0</v>
      </c>
      <c r="M22" s="68">
        <v>33</v>
      </c>
      <c r="N22" s="76">
        <f t="shared" si="11"/>
        <v>388348.72378470009</v>
      </c>
      <c r="O22" s="73"/>
      <c r="P22" s="77"/>
      <c r="Q22" s="77"/>
      <c r="R22" s="77">
        <f>+'Приложение №2'!F22</f>
        <v>388348.72378470009</v>
      </c>
      <c r="S22" s="77">
        <f>+'Приложение №2'!F22-'Приложение №1'!R22</f>
        <v>0</v>
      </c>
      <c r="T22" s="77"/>
      <c r="U22" s="77">
        <f>+'Приложение №2'!F22-'Приложение №1'!P22-'Приложение №1'!Q22-'Приложение №1'!R22-'Приложение №1'!S22</f>
        <v>0</v>
      </c>
      <c r="V22" s="77">
        <f t="shared" si="4"/>
        <v>414.0178291947762</v>
      </c>
      <c r="W22" s="77">
        <f t="shared" si="4"/>
        <v>414.0178291947762</v>
      </c>
      <c r="X22" s="70">
        <v>2022</v>
      </c>
      <c r="Y22" s="71" t="e">
        <f>+#REF!-'[1]Приложение №1'!$P556</f>
        <v>#REF!</v>
      </c>
      <c r="AA22" s="76">
        <f t="shared" si="5"/>
        <v>1353938.3335296002</v>
      </c>
      <c r="AB22" s="67">
        <v>0</v>
      </c>
      <c r="AC22" s="67">
        <v>0</v>
      </c>
      <c r="AD22" s="67">
        <v>766834.98031195218</v>
      </c>
      <c r="AE22" s="67">
        <v>398482.47555609996</v>
      </c>
      <c r="AF22" s="67">
        <v>0</v>
      </c>
      <c r="AG22" s="67"/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149598.36173318402</v>
      </c>
      <c r="AO22" s="77">
        <v>13539.383335296003</v>
      </c>
      <c r="AP22" s="78">
        <v>25483.132593067974</v>
      </c>
      <c r="AQ22" s="62">
        <f>+'Приложение №2'!F22-'Приложение №1'!N22</f>
        <v>0</v>
      </c>
      <c r="AR22" s="1">
        <v>502001.62</v>
      </c>
      <c r="AS22" s="1">
        <f t="shared" si="2"/>
        <v>95676</v>
      </c>
      <c r="AT22" s="1">
        <f t="shared" si="3"/>
        <v>3376800</v>
      </c>
    </row>
    <row r="23" spans="1:47" x14ac:dyDescent="0.25">
      <c r="A23" s="74">
        <f t="shared" si="9"/>
        <v>9</v>
      </c>
      <c r="B23" s="75">
        <f t="shared" si="10"/>
        <v>9</v>
      </c>
      <c r="C23" s="65" t="s">
        <v>61</v>
      </c>
      <c r="D23" s="65" t="s">
        <v>280</v>
      </c>
      <c r="E23" s="66">
        <v>1990</v>
      </c>
      <c r="F23" s="66">
        <v>1990</v>
      </c>
      <c r="G23" s="66" t="s">
        <v>45</v>
      </c>
      <c r="H23" s="66">
        <v>5</v>
      </c>
      <c r="I23" s="66">
        <v>6</v>
      </c>
      <c r="J23" s="67">
        <v>5208.7</v>
      </c>
      <c r="K23" s="67">
        <v>4614</v>
      </c>
      <c r="L23" s="67">
        <v>0</v>
      </c>
      <c r="M23" s="68">
        <v>157</v>
      </c>
      <c r="N23" s="76">
        <f t="shared" si="11"/>
        <v>6498343.0010361597</v>
      </c>
      <c r="O23" s="67"/>
      <c r="P23" s="77"/>
      <c r="Q23" s="77"/>
      <c r="R23" s="77">
        <f t="shared" si="8"/>
        <v>2704377.27</v>
      </c>
      <c r="S23" s="77">
        <f>+'Приложение №2'!F23-'Приложение №1'!R23</f>
        <v>3793965.7310361597</v>
      </c>
      <c r="T23" s="77"/>
      <c r="U23" s="77">
        <f>+'Приложение №2'!F23-'Приложение №1'!P23-'Приложение №1'!Q23-'Приложение №1'!R23-'Приложение №1'!S23</f>
        <v>0</v>
      </c>
      <c r="V23" s="77">
        <f t="shared" ref="V23:W25" si="13">$N23/($K23+$L23)</f>
        <v>1408.3968359419505</v>
      </c>
      <c r="W23" s="77">
        <f t="shared" si="13"/>
        <v>1408.3968359419505</v>
      </c>
      <c r="X23" s="70">
        <v>2022</v>
      </c>
      <c r="Y23" s="71" t="e">
        <f>+#REF!-'[1]Приложение №1'!$P1317</f>
        <v>#REF!</v>
      </c>
      <c r="AA23" s="76">
        <f>SUM(AB23:AP23)</f>
        <v>24135948.530553602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>
        <v>0</v>
      </c>
      <c r="AJ23" s="67">
        <v>0</v>
      </c>
      <c r="AK23" s="67">
        <v>7798620.4989638412</v>
      </c>
      <c r="AL23" s="67">
        <v>9725868.7576821167</v>
      </c>
      <c r="AM23" s="67">
        <v>3496811.6598338219</v>
      </c>
      <c r="AN23" s="67">
        <v>2413594.8530553603</v>
      </c>
      <c r="AO23" s="77">
        <v>241359.48530553601</v>
      </c>
      <c r="AP23" s="78">
        <v>459693.27571292385</v>
      </c>
      <c r="AQ23" s="62">
        <f>+'Приложение №2'!F23-'Приложение №1'!N23</f>
        <v>0</v>
      </c>
      <c r="AR23" s="1">
        <v>2233749.27</v>
      </c>
      <c r="AS23" s="1">
        <f t="shared" si="2"/>
        <v>470628</v>
      </c>
      <c r="AT23" s="1">
        <f t="shared" si="3"/>
        <v>16610400</v>
      </c>
    </row>
    <row r="24" spans="1:47" x14ac:dyDescent="0.25">
      <c r="A24" s="74">
        <f t="shared" si="9"/>
        <v>10</v>
      </c>
      <c r="B24" s="75">
        <f t="shared" si="10"/>
        <v>10</v>
      </c>
      <c r="C24" s="65" t="s">
        <v>61</v>
      </c>
      <c r="D24" s="65" t="s">
        <v>281</v>
      </c>
      <c r="E24" s="66">
        <v>1989</v>
      </c>
      <c r="F24" s="66">
        <v>2012</v>
      </c>
      <c r="G24" s="66" t="s">
        <v>45</v>
      </c>
      <c r="H24" s="66">
        <v>5</v>
      </c>
      <c r="I24" s="66">
        <v>4</v>
      </c>
      <c r="J24" s="67">
        <v>5759.5</v>
      </c>
      <c r="K24" s="67">
        <v>4865.3999999999996</v>
      </c>
      <c r="L24" s="67">
        <v>0</v>
      </c>
      <c r="M24" s="68">
        <v>161</v>
      </c>
      <c r="N24" s="76">
        <f t="shared" si="11"/>
        <v>8099815.6729573766</v>
      </c>
      <c r="O24" s="67"/>
      <c r="P24" s="77"/>
      <c r="Q24" s="77"/>
      <c r="R24" s="77">
        <f t="shared" si="8"/>
        <v>2880412.1399999997</v>
      </c>
      <c r="S24" s="77">
        <f>+'Приложение №2'!F24-'Приложение №1'!R24</f>
        <v>5219403.5329573769</v>
      </c>
      <c r="T24" s="77"/>
      <c r="U24" s="77">
        <f>+'Приложение №2'!F24-'Приложение №1'!P24-'Приложение №1'!Q24-'Приложение №1'!R24-'Приложение №1'!S24</f>
        <v>0</v>
      </c>
      <c r="V24" s="77">
        <f t="shared" si="13"/>
        <v>1664.7789848640148</v>
      </c>
      <c r="W24" s="77">
        <f t="shared" si="13"/>
        <v>1664.7789848640148</v>
      </c>
      <c r="X24" s="70">
        <v>2022</v>
      </c>
      <c r="Y24" s="71" t="e">
        <f>+#REF!-'[1]Приложение №1'!$P1323</f>
        <v>#REF!</v>
      </c>
      <c r="AA24" s="76">
        <f>SUM(AB24:AP24)</f>
        <v>25451028.17090496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>
        <v>0</v>
      </c>
      <c r="AJ24" s="67">
        <v>0</v>
      </c>
      <c r="AK24" s="67">
        <v>8223538.8330426235</v>
      </c>
      <c r="AL24" s="67">
        <v>10255795.807027867</v>
      </c>
      <c r="AM24" s="67">
        <v>3687340.1494918675</v>
      </c>
      <c r="AN24" s="67">
        <v>2545102.8170904964</v>
      </c>
      <c r="AO24" s="77">
        <v>254510.28170904962</v>
      </c>
      <c r="AP24" s="78">
        <v>484740.28254305595</v>
      </c>
      <c r="AQ24" s="62">
        <f>+'Приложение №2'!F24-'Приложение №1'!N24</f>
        <v>0</v>
      </c>
      <c r="AR24" s="1">
        <v>2384141.34</v>
      </c>
      <c r="AS24" s="1">
        <f t="shared" si="2"/>
        <v>496270.8</v>
      </c>
      <c r="AT24" s="1">
        <f t="shared" si="3"/>
        <v>17515440</v>
      </c>
    </row>
    <row r="25" spans="1:47" x14ac:dyDescent="0.25">
      <c r="A25" s="74">
        <f t="shared" si="9"/>
        <v>11</v>
      </c>
      <c r="B25" s="75">
        <f t="shared" si="10"/>
        <v>11</v>
      </c>
      <c r="C25" s="65" t="s">
        <v>546</v>
      </c>
      <c r="D25" s="65" t="s">
        <v>127</v>
      </c>
      <c r="E25" s="66">
        <v>1996</v>
      </c>
      <c r="F25" s="66">
        <v>1996</v>
      </c>
      <c r="G25" s="66" t="s">
        <v>548</v>
      </c>
      <c r="H25" s="66">
        <v>9</v>
      </c>
      <c r="I25" s="66">
        <v>2</v>
      </c>
      <c r="J25" s="67">
        <v>5868.8</v>
      </c>
      <c r="K25" s="67">
        <v>4891.7</v>
      </c>
      <c r="L25" s="67">
        <v>97.2</v>
      </c>
      <c r="M25" s="68">
        <v>176</v>
      </c>
      <c r="N25" s="76">
        <f t="shared" si="11"/>
        <v>9400211.5408657566</v>
      </c>
      <c r="O25" s="67"/>
      <c r="P25" s="77">
        <v>0</v>
      </c>
      <c r="Q25" s="77"/>
      <c r="R25" s="77">
        <f>+AR25+AS25-317048.16</f>
        <v>3092489.8173999991</v>
      </c>
      <c r="S25" s="77">
        <f>+'Приложение №2'!F25-'Приложение №1'!R25</f>
        <v>6307721.7234657574</v>
      </c>
      <c r="T25" s="77"/>
      <c r="U25" s="77">
        <f>+'Приложение №2'!F25-'Приложение №1'!P25-'Приложение №1'!Q25-'Приложение №1'!R25-'Приложение №1'!S25</f>
        <v>0</v>
      </c>
      <c r="V25" s="77">
        <f t="shared" si="13"/>
        <v>1884.2252883132069</v>
      </c>
      <c r="W25" s="77">
        <f t="shared" si="13"/>
        <v>1884.2252883132069</v>
      </c>
      <c r="X25" s="70">
        <v>2022</v>
      </c>
      <c r="Y25" s="71" t="e">
        <f>+#REF!-'[1]Приложение №1'!$P1325</f>
        <v>#REF!</v>
      </c>
      <c r="AA25" s="76">
        <f>SUM(AB25:AP25)</f>
        <v>26916272.679462254</v>
      </c>
      <c r="AB25" s="67">
        <v>11954408.568709729</v>
      </c>
      <c r="AC25" s="67">
        <v>4782903.5702124871</v>
      </c>
      <c r="AD25" s="67">
        <v>3532642.5089277923</v>
      </c>
      <c r="AE25" s="67">
        <v>2257520.5141524919</v>
      </c>
      <c r="AF25" s="67">
        <v>0</v>
      </c>
      <c r="AG25" s="67"/>
      <c r="AH25" s="67">
        <v>531117.68749178003</v>
      </c>
      <c r="AI25" s="67">
        <v>0</v>
      </c>
      <c r="AJ25" s="67"/>
      <c r="AK25" s="67">
        <v>0</v>
      </c>
      <c r="AL25" s="67">
        <v>0</v>
      </c>
      <c r="AM25" s="67">
        <v>0</v>
      </c>
      <c r="AN25" s="67">
        <v>2917548.1015033424</v>
      </c>
      <c r="AO25" s="77">
        <v>321479.91337035975</v>
      </c>
      <c r="AP25" s="78">
        <v>618651.81509427261</v>
      </c>
      <c r="AQ25" s="62">
        <f>+'Приложение №2'!F25-'Приложение №1'!N25</f>
        <v>0</v>
      </c>
      <c r="AR25" s="1">
        <f>3041149.84-317048.16</f>
        <v>2724101.6799999997</v>
      </c>
      <c r="AS25" s="1">
        <f>+(K25*13.29+L25*22.52)*12*0.85</f>
        <v>685436.29739999981</v>
      </c>
      <c r="AT25" s="1">
        <f>+(K25*13.29+L25*22.52)*12*30-2665031.47</f>
        <v>21526837.849999998</v>
      </c>
    </row>
    <row r="26" spans="1:47" x14ac:dyDescent="0.25">
      <c r="A26" s="74">
        <f t="shared" si="9"/>
        <v>12</v>
      </c>
      <c r="B26" s="75">
        <f t="shared" si="10"/>
        <v>12</v>
      </c>
      <c r="C26" s="65" t="s">
        <v>547</v>
      </c>
      <c r="D26" s="65" t="s">
        <v>570</v>
      </c>
      <c r="E26" s="66">
        <v>1986</v>
      </c>
      <c r="F26" s="66">
        <v>2016</v>
      </c>
      <c r="G26" s="66" t="s">
        <v>548</v>
      </c>
      <c r="H26" s="66">
        <v>9</v>
      </c>
      <c r="I26" s="66">
        <v>1</v>
      </c>
      <c r="J26" s="67">
        <v>3158.3</v>
      </c>
      <c r="K26" s="67">
        <v>2677.4</v>
      </c>
      <c r="L26" s="67">
        <v>0</v>
      </c>
      <c r="M26" s="68">
        <v>111</v>
      </c>
      <c r="N26" s="76">
        <f>SUM(O26:U26)</f>
        <v>13052215.77</v>
      </c>
      <c r="O26" s="67"/>
      <c r="P26" s="77">
        <v>12427219.699999999</v>
      </c>
      <c r="Q26" s="77"/>
      <c r="R26" s="77">
        <v>624996.06999999995</v>
      </c>
      <c r="S26" s="77"/>
      <c r="T26" s="77"/>
      <c r="U26" s="77"/>
      <c r="V26" s="77">
        <f t="shared" ref="V26:W26" si="14">$N26/($K26+$L26)</f>
        <v>4874.9592029580936</v>
      </c>
      <c r="W26" s="77">
        <f t="shared" si="14"/>
        <v>4874.9592029580936</v>
      </c>
      <c r="X26" s="70">
        <v>2022</v>
      </c>
      <c r="Y26" s="71" t="e">
        <f>+#REF!-'[1]Приложение №1'!#REF!</f>
        <v>#REF!</v>
      </c>
      <c r="AA26" s="76">
        <f t="shared" ref="AA26" si="15">SUM(AB26:AP26)</f>
        <v>13982972.132639855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>
        <v>0</v>
      </c>
      <c r="AI26" s="67">
        <v>0</v>
      </c>
      <c r="AJ26" s="67">
        <v>2807713.831463424</v>
      </c>
      <c r="AK26" s="67">
        <v>0</v>
      </c>
      <c r="AL26" s="67">
        <v>9402008.4996973816</v>
      </c>
      <c r="AM26" s="67">
        <v>0</v>
      </c>
      <c r="AN26" s="67">
        <v>1366418.1816375868</v>
      </c>
      <c r="AO26" s="77">
        <v>139829.72132639855</v>
      </c>
      <c r="AP26" s="78">
        <v>267001.89851506357</v>
      </c>
      <c r="AQ26" s="62">
        <f>+'Приложение №2'!F26-'Приложение №1'!N26</f>
        <v>0</v>
      </c>
      <c r="AS26" s="1">
        <f>+(K26*13.29+L26*22.52)*12*0.85</f>
        <v>362942.98919999995</v>
      </c>
      <c r="AT26" s="1">
        <f>+(K26*13.29+L26*22.52)*12*30</f>
        <v>12809752.559999999</v>
      </c>
      <c r="AU26" s="71" t="e">
        <f>+U26+Q26+R26+S26+#REF!-'Приложение №2'!F26</f>
        <v>#REF!</v>
      </c>
    </row>
    <row r="27" spans="1:47" x14ac:dyDescent="0.25">
      <c r="A27" s="74">
        <f t="shared" si="9"/>
        <v>13</v>
      </c>
      <c r="B27" s="75">
        <f t="shared" si="10"/>
        <v>13</v>
      </c>
      <c r="C27" s="65" t="s">
        <v>546</v>
      </c>
      <c r="D27" s="65" t="s">
        <v>282</v>
      </c>
      <c r="E27" s="66">
        <v>1990</v>
      </c>
      <c r="F27" s="66">
        <v>2017</v>
      </c>
      <c r="G27" s="66" t="s">
        <v>548</v>
      </c>
      <c r="H27" s="66">
        <v>10</v>
      </c>
      <c r="I27" s="66">
        <v>3</v>
      </c>
      <c r="J27" s="67">
        <v>10664.8</v>
      </c>
      <c r="K27" s="67">
        <v>9193.1</v>
      </c>
      <c r="L27" s="67">
        <v>0</v>
      </c>
      <c r="M27" s="68">
        <v>365</v>
      </c>
      <c r="N27" s="76">
        <f t="shared" si="11"/>
        <v>3855011.8384519303</v>
      </c>
      <c r="O27" s="67"/>
      <c r="P27" s="77"/>
      <c r="Q27" s="77"/>
      <c r="R27" s="77">
        <f>+'Приложение №2'!F27</f>
        <v>3855011.8384519303</v>
      </c>
      <c r="S27" s="77">
        <f>+'Приложение №2'!F27-'Приложение №1'!R27</f>
        <v>0</v>
      </c>
      <c r="T27" s="77"/>
      <c r="U27" s="77">
        <f>+'Приложение №2'!F27-'Приложение №1'!P27-'Приложение №1'!Q27-'Приложение №1'!R27-'Приложение №1'!S27</f>
        <v>0</v>
      </c>
      <c r="V27" s="77">
        <f t="shared" ref="V27:W30" si="16">$N27/($K27+$L27)</f>
        <v>419.33752906548716</v>
      </c>
      <c r="W27" s="77">
        <f t="shared" si="16"/>
        <v>419.33752906548716</v>
      </c>
      <c r="X27" s="70">
        <v>2022</v>
      </c>
      <c r="Y27" s="71" t="e">
        <f>+#REF!-'[1]Приложение №1'!$P919</f>
        <v>#REF!</v>
      </c>
      <c r="AA27" s="76">
        <f>SUM(AB27:AP27)</f>
        <v>17451465.54755237</v>
      </c>
      <c r="AB27" s="67"/>
      <c r="AC27" s="67"/>
      <c r="AD27" s="67">
        <v>6509638.5673844106</v>
      </c>
      <c r="AE27" s="67">
        <v>4159957.4733218304</v>
      </c>
      <c r="AF27" s="67">
        <v>0</v>
      </c>
      <c r="AG27" s="67"/>
      <c r="AH27" s="67">
        <v>978696.30838074186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4391061.0735815065</v>
      </c>
      <c r="AO27" s="77">
        <v>482934.91690454783</v>
      </c>
      <c r="AP27" s="78">
        <v>929177.20797933068</v>
      </c>
      <c r="AQ27" s="62">
        <f>+'Приложение №2'!F27-'Приложение №1'!N27</f>
        <v>0</v>
      </c>
      <c r="AR27" s="1">
        <v>6040448.1299999999</v>
      </c>
      <c r="AS27" s="1">
        <f>+(K27*13.29+L27*22.52)*12*0.85</f>
        <v>1246198.2497999999</v>
      </c>
      <c r="AT27" s="1">
        <f>+(K27*13.29+L27*22.52)*12*30-11155353.44</f>
        <v>32828114.200000003</v>
      </c>
    </row>
    <row r="28" spans="1:47" x14ac:dyDescent="0.25">
      <c r="A28" s="74">
        <f t="shared" si="9"/>
        <v>14</v>
      </c>
      <c r="B28" s="75">
        <f t="shared" si="10"/>
        <v>14</v>
      </c>
      <c r="C28" s="65" t="s">
        <v>546</v>
      </c>
      <c r="D28" s="65" t="s">
        <v>134</v>
      </c>
      <c r="E28" s="66">
        <v>1990</v>
      </c>
      <c r="F28" s="66">
        <v>2017</v>
      </c>
      <c r="G28" s="66" t="s">
        <v>548</v>
      </c>
      <c r="H28" s="66">
        <v>9</v>
      </c>
      <c r="I28" s="66">
        <v>1</v>
      </c>
      <c r="J28" s="67">
        <v>4531.3</v>
      </c>
      <c r="K28" s="67">
        <v>3890.9</v>
      </c>
      <c r="L28" s="67">
        <v>0</v>
      </c>
      <c r="M28" s="68">
        <v>144</v>
      </c>
      <c r="N28" s="76">
        <f t="shared" si="11"/>
        <v>3968821.481189365</v>
      </c>
      <c r="O28" s="67"/>
      <c r="P28" s="77">
        <v>339282.04</v>
      </c>
      <c r="Q28" s="77"/>
      <c r="R28" s="77">
        <f>+'Приложение №2'!F28-'Приложение №1'!S28-P28</f>
        <v>884085.92118936498</v>
      </c>
      <c r="S28" s="77">
        <v>2745453.52</v>
      </c>
      <c r="T28" s="77"/>
      <c r="U28" s="77">
        <f>+'Приложение №2'!F28-'Приложение №1'!P28-'Приложение №1'!Q28-'Приложение №1'!R28-'Приложение №1'!S28</f>
        <v>0</v>
      </c>
      <c r="V28" s="77">
        <f t="shared" si="16"/>
        <v>1020.0265956949202</v>
      </c>
      <c r="W28" s="77">
        <f t="shared" si="16"/>
        <v>1020.0265956949202</v>
      </c>
      <c r="X28" s="70">
        <v>2022</v>
      </c>
      <c r="Y28" s="71" t="e">
        <f>+#REF!-'[1]Приложение №1'!$P921</f>
        <v>#REF!</v>
      </c>
      <c r="AA28" s="76">
        <f>SUM(AB28:AP28)</f>
        <v>27882965.040892042</v>
      </c>
      <c r="AB28" s="67">
        <v>9323379.5626275707</v>
      </c>
      <c r="AC28" s="67">
        <v>3730241.0353664667</v>
      </c>
      <c r="AD28" s="67">
        <v>2755148.176549369</v>
      </c>
      <c r="AE28" s="67">
        <v>1760665.9922058834</v>
      </c>
      <c r="AF28" s="67">
        <v>0</v>
      </c>
      <c r="AG28" s="67"/>
      <c r="AH28" s="67">
        <v>414224.74097732303</v>
      </c>
      <c r="AI28" s="67">
        <v>0</v>
      </c>
      <c r="AJ28" s="67">
        <v>0</v>
      </c>
      <c r="AK28" s="67">
        <v>6482652.3339526588</v>
      </c>
      <c r="AL28" s="67">
        <v>0</v>
      </c>
      <c r="AM28" s="67">
        <v>0</v>
      </c>
      <c r="AN28" s="67">
        <v>2602794.861483254</v>
      </c>
      <c r="AO28" s="77">
        <v>278829.65040892042</v>
      </c>
      <c r="AP28" s="78">
        <v>535028.68732059724</v>
      </c>
      <c r="AQ28" s="62">
        <f>+'Приложение №2'!F28-'Приложение №1'!N28</f>
        <v>0</v>
      </c>
      <c r="AR28" s="1">
        <f>2472188.7-'[2]Приложение №1'!$R$83</f>
        <v>1031818.0268000001</v>
      </c>
      <c r="AS28" s="1">
        <f>+(K28*13.29+L28*22.52)*12*0.85</f>
        <v>527442.6222000001</v>
      </c>
      <c r="AT28" s="1">
        <f>+(K28*13.29+L28*22.52)*12*30-'[2]Приложение №1'!$S$83</f>
        <v>18362962.133200001</v>
      </c>
      <c r="AU28" s="71">
        <f>+P28+Q28+R28+S28+U28-'Приложение №2'!F28</f>
        <v>0</v>
      </c>
    </row>
    <row r="29" spans="1:47" x14ac:dyDescent="0.25">
      <c r="A29" s="74">
        <f t="shared" si="9"/>
        <v>15</v>
      </c>
      <c r="B29" s="75">
        <f t="shared" si="10"/>
        <v>15</v>
      </c>
      <c r="C29" s="65" t="s">
        <v>546</v>
      </c>
      <c r="D29" s="65" t="s">
        <v>283</v>
      </c>
      <c r="E29" s="66">
        <v>1984</v>
      </c>
      <c r="F29" s="66">
        <v>2016</v>
      </c>
      <c r="G29" s="66" t="s">
        <v>548</v>
      </c>
      <c r="H29" s="66">
        <v>5</v>
      </c>
      <c r="I29" s="66">
        <v>3</v>
      </c>
      <c r="J29" s="67">
        <v>5122</v>
      </c>
      <c r="K29" s="67">
        <v>4360</v>
      </c>
      <c r="L29" s="67">
        <v>0</v>
      </c>
      <c r="M29" s="68">
        <v>187</v>
      </c>
      <c r="N29" s="76">
        <f t="shared" si="11"/>
        <v>6910186.7513689669</v>
      </c>
      <c r="O29" s="67"/>
      <c r="P29" s="77">
        <v>2375276.4681759998</v>
      </c>
      <c r="Q29" s="77"/>
      <c r="R29" s="77">
        <f t="shared" si="8"/>
        <v>2517264.25</v>
      </c>
      <c r="S29" s="77">
        <f>+'Приложение №2'!F29-'Приложение №1'!P29-'Приложение №1'!Q29-'Приложение №1'!R29</f>
        <v>2017646.0331929671</v>
      </c>
      <c r="T29" s="77"/>
      <c r="U29" s="77">
        <f>+'Приложение №2'!F29-'Приложение №1'!P29-'Приложение №1'!Q29-'Приложение №1'!R29-'Приложение №1'!S29</f>
        <v>0</v>
      </c>
      <c r="V29" s="77">
        <f t="shared" si="16"/>
        <v>1584.9052182038915</v>
      </c>
      <c r="W29" s="77">
        <f t="shared" si="16"/>
        <v>1584.9052182038915</v>
      </c>
      <c r="X29" s="70">
        <v>2022</v>
      </c>
      <c r="Y29" s="71" t="e">
        <f>+#REF!-'[1]Приложение №1'!$P924</f>
        <v>#REF!</v>
      </c>
      <c r="AA29" s="76">
        <f>SUM(AB29:AP29)</f>
        <v>20776720.738175999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>
        <v>0</v>
      </c>
      <c r="AI29" s="67">
        <v>0</v>
      </c>
      <c r="AJ29" s="67">
        <v>0</v>
      </c>
      <c r="AK29" s="67">
        <v>0</v>
      </c>
      <c r="AL29" s="67">
        <v>20147945.946807034</v>
      </c>
      <c r="AM29" s="67">
        <v>0</v>
      </c>
      <c r="AN29" s="67">
        <v>164180.01999999999</v>
      </c>
      <c r="AO29" s="67">
        <v>24000</v>
      </c>
      <c r="AP29" s="78">
        <v>440594.77136896638</v>
      </c>
      <c r="AQ29" s="62">
        <f>+'Приложение №2'!F29-'Приложение №1'!N29</f>
        <v>0</v>
      </c>
      <c r="AR29" s="1">
        <v>2072544.25</v>
      </c>
      <c r="AS29" s="1">
        <f>+(K29*10+L29*20)*12*0.85</f>
        <v>444720</v>
      </c>
      <c r="AT29" s="1">
        <f>+(K29*10+L29*20)*12*30</f>
        <v>15696000</v>
      </c>
      <c r="AU29" s="71">
        <f>+P29+Q29+R29+S29+U29-'Приложение №2'!F29</f>
        <v>0</v>
      </c>
    </row>
    <row r="30" spans="1:47" x14ac:dyDescent="0.25">
      <c r="A30" s="74">
        <f t="shared" si="9"/>
        <v>16</v>
      </c>
      <c r="B30" s="75">
        <f t="shared" si="10"/>
        <v>16</v>
      </c>
      <c r="C30" s="65" t="s">
        <v>546</v>
      </c>
      <c r="D30" s="65" t="s">
        <v>285</v>
      </c>
      <c r="E30" s="66">
        <v>1988</v>
      </c>
      <c r="F30" s="66">
        <v>2016</v>
      </c>
      <c r="G30" s="66" t="s">
        <v>548</v>
      </c>
      <c r="H30" s="66">
        <v>5</v>
      </c>
      <c r="I30" s="66">
        <v>2</v>
      </c>
      <c r="J30" s="67">
        <v>4465.5</v>
      </c>
      <c r="K30" s="67">
        <v>2917.5</v>
      </c>
      <c r="L30" s="67">
        <v>873</v>
      </c>
      <c r="M30" s="68">
        <v>169</v>
      </c>
      <c r="N30" s="76">
        <f t="shared" si="11"/>
        <v>9968879.2209238</v>
      </c>
      <c r="O30" s="67"/>
      <c r="P30" s="77"/>
      <c r="Q30" s="77"/>
      <c r="R30" s="77">
        <f t="shared" si="8"/>
        <v>2266347.12</v>
      </c>
      <c r="S30" s="77">
        <f>+'Приложение №2'!F30-'Приложение №1'!R30</f>
        <v>7702532.1009237999</v>
      </c>
      <c r="T30" s="77"/>
      <c r="U30" s="77">
        <f>+'Приложение №2'!F30-'Приложение №1'!P30-'Приложение №1'!Q30-'Приложение №1'!R30-'Приложение №1'!S30</f>
        <v>0</v>
      </c>
      <c r="V30" s="77">
        <f t="shared" si="16"/>
        <v>2629.9641791119379</v>
      </c>
      <c r="W30" s="77">
        <f t="shared" si="16"/>
        <v>2629.9641791119379</v>
      </c>
      <c r="X30" s="70">
        <v>2022</v>
      </c>
      <c r="Y30" s="71" t="e">
        <f>+#REF!-'[1]Приложение №1'!$P927</f>
        <v>#REF!</v>
      </c>
      <c r="AA30" s="76">
        <f>SUM(AB30:AP30)</f>
        <v>40635058.08237657</v>
      </c>
      <c r="AB30" s="67">
        <v>7511049.4806612218</v>
      </c>
      <c r="AC30" s="67">
        <v>3214895.5638655713</v>
      </c>
      <c r="AD30" s="67">
        <v>0</v>
      </c>
      <c r="AE30" s="67">
        <v>3031175.8989669341</v>
      </c>
      <c r="AF30" s="67">
        <v>0</v>
      </c>
      <c r="AG30" s="67"/>
      <c r="AH30" s="67">
        <v>311848.52041429107</v>
      </c>
      <c r="AI30" s="67">
        <v>0</v>
      </c>
      <c r="AJ30" s="67">
        <v>0</v>
      </c>
      <c r="AK30" s="67">
        <v>5678337.1610445483</v>
      </c>
      <c r="AL30" s="67">
        <v>15731938.21837358</v>
      </c>
      <c r="AM30" s="67">
        <v>0</v>
      </c>
      <c r="AN30" s="67">
        <v>3973603.431119387</v>
      </c>
      <c r="AO30" s="77">
        <v>406350.58082376578</v>
      </c>
      <c r="AP30" s="78">
        <v>775859.22710727528</v>
      </c>
      <c r="AQ30" s="62">
        <f>+'Приложение №2'!F30-'Приложение №1'!N30</f>
        <v>0</v>
      </c>
      <c r="AR30" s="1">
        <v>1790670.12</v>
      </c>
      <c r="AS30" s="1">
        <f>+(K30*10+L30*20)*12*0.85</f>
        <v>475677</v>
      </c>
      <c r="AT30" s="1">
        <f>+(K30*10+L30*20)*12*30</f>
        <v>16788600</v>
      </c>
    </row>
    <row r="31" spans="1:47" x14ac:dyDescent="0.25">
      <c r="A31" s="74">
        <f t="shared" si="9"/>
        <v>17</v>
      </c>
      <c r="B31" s="75">
        <f t="shared" si="10"/>
        <v>17</v>
      </c>
      <c r="C31" s="65" t="s">
        <v>547</v>
      </c>
      <c r="D31" s="65" t="s">
        <v>571</v>
      </c>
      <c r="E31" s="66">
        <v>1985</v>
      </c>
      <c r="F31" s="66">
        <v>2011</v>
      </c>
      <c r="G31" s="66" t="s">
        <v>548</v>
      </c>
      <c r="H31" s="66">
        <v>5</v>
      </c>
      <c r="I31" s="66">
        <v>12</v>
      </c>
      <c r="J31" s="67">
        <v>12985.9</v>
      </c>
      <c r="K31" s="67">
        <v>10525.9</v>
      </c>
      <c r="L31" s="67">
        <v>233.1</v>
      </c>
      <c r="M31" s="68">
        <v>439</v>
      </c>
      <c r="N31" s="76">
        <f t="shared" si="11"/>
        <v>63032825.260000005</v>
      </c>
      <c r="O31" s="67"/>
      <c r="P31" s="1">
        <v>56157397.490000002</v>
      </c>
      <c r="Q31" s="77"/>
      <c r="R31" s="77">
        <v>6875427.7699999996</v>
      </c>
      <c r="S31" s="77"/>
      <c r="T31" s="77"/>
      <c r="U31" s="77"/>
      <c r="V31" s="77">
        <f t="shared" ref="V31:W31" si="17">$N31/($K31+$L31)</f>
        <v>5858.6137429129103</v>
      </c>
      <c r="W31" s="77">
        <f t="shared" si="17"/>
        <v>5858.6137429129103</v>
      </c>
      <c r="X31" s="70">
        <v>2022</v>
      </c>
      <c r="Y31" s="71" t="e">
        <f>+#REF!-'[1]Приложение №1'!#REF!</f>
        <v>#REF!</v>
      </c>
      <c r="AA31" s="76">
        <f t="shared" ref="AA31" si="18">SUM(AB31:AP31)</f>
        <v>68774286.83345294</v>
      </c>
      <c r="AB31" s="67">
        <v>0</v>
      </c>
      <c r="AC31" s="67">
        <v>0</v>
      </c>
      <c r="AD31" s="67">
        <v>0</v>
      </c>
      <c r="AE31" s="67">
        <v>8603725.4971600696</v>
      </c>
      <c r="AF31" s="67">
        <v>0</v>
      </c>
      <c r="AG31" s="67"/>
      <c r="AH31" s="67">
        <v>0</v>
      </c>
      <c r="AI31" s="67">
        <v>0</v>
      </c>
      <c r="AJ31" s="67">
        <v>35269812.250870951</v>
      </c>
      <c r="AK31" s="67">
        <v>16117459.310296344</v>
      </c>
      <c r="AL31" s="67">
        <v>0</v>
      </c>
      <c r="AM31" s="67">
        <v>0</v>
      </c>
      <c r="AN31" s="67">
        <v>6783665.3034309298</v>
      </c>
      <c r="AO31" s="77">
        <v>687742.86833452946</v>
      </c>
      <c r="AP31" s="78">
        <v>1311881.6033601121</v>
      </c>
      <c r="AQ31" s="62">
        <f>+'Приложение №2'!F31-'Приложение №1'!N31</f>
        <v>0</v>
      </c>
      <c r="AS31" s="1">
        <f>+(K31*10+L31*20)*12*0.85</f>
        <v>1121194.2</v>
      </c>
      <c r="AT31" s="1">
        <f>+(K31*10+L31*20)*12*30</f>
        <v>39571560</v>
      </c>
      <c r="AU31" s="71" t="e">
        <f>+U31+Q31+R31+S31+#REF!-'Приложение №2'!F31</f>
        <v>#REF!</v>
      </c>
    </row>
    <row r="32" spans="1:47" x14ac:dyDescent="0.25">
      <c r="A32" s="74">
        <f t="shared" si="9"/>
        <v>18</v>
      </c>
      <c r="B32" s="75">
        <f t="shared" si="10"/>
        <v>18</v>
      </c>
      <c r="C32" s="65" t="s">
        <v>546</v>
      </c>
      <c r="D32" s="65" t="s">
        <v>142</v>
      </c>
      <c r="E32" s="66">
        <v>1981</v>
      </c>
      <c r="F32" s="66">
        <v>2016</v>
      </c>
      <c r="G32" s="66" t="s">
        <v>45</v>
      </c>
      <c r="H32" s="66">
        <v>4</v>
      </c>
      <c r="I32" s="66">
        <v>3</v>
      </c>
      <c r="J32" s="67">
        <v>3910.2</v>
      </c>
      <c r="K32" s="67">
        <v>2262.9</v>
      </c>
      <c r="L32" s="67">
        <v>997.9</v>
      </c>
      <c r="M32" s="68">
        <v>113</v>
      </c>
      <c r="N32" s="76">
        <f>+P32+Q32+R32+S32+U32</f>
        <v>17187668.759999998</v>
      </c>
      <c r="O32" s="67"/>
      <c r="P32" s="77">
        <f>3633930.2</f>
        <v>3633930.2</v>
      </c>
      <c r="Q32" s="77"/>
      <c r="R32" s="77">
        <f>+AR32+AS32-557135.78</f>
        <v>831667.09999999986</v>
      </c>
      <c r="S32" s="77">
        <f>+AT32-1476184.18-420035.22-713029.14</f>
        <v>12722071.459999999</v>
      </c>
      <c r="T32" s="77"/>
      <c r="U32" s="77"/>
      <c r="V32" s="77">
        <f t="shared" ref="V32:W39" si="19">$N32/($K32+$L32)</f>
        <v>5270.9975343473989</v>
      </c>
      <c r="W32" s="77">
        <f t="shared" si="19"/>
        <v>5270.9975343473989</v>
      </c>
      <c r="X32" s="70">
        <v>2022</v>
      </c>
      <c r="Y32" s="71" t="e">
        <f>+#REF!-'[1]Приложение №1'!$P1338</f>
        <v>#REF!</v>
      </c>
      <c r="AA32" s="76">
        <f t="shared" ref="AA32:AA39" si="20">SUM(AB32:AP32)</f>
        <v>33549604.466355495</v>
      </c>
      <c r="AB32" s="67">
        <v>9163753.0558547936</v>
      </c>
      <c r="AC32" s="67">
        <v>4716823.2</v>
      </c>
      <c r="AD32" s="67">
        <v>2695930.7316036122</v>
      </c>
      <c r="AE32" s="67">
        <v>0</v>
      </c>
      <c r="AF32" s="67">
        <v>0</v>
      </c>
      <c r="AG32" s="67"/>
      <c r="AH32" s="67">
        <v>295975.88879684091</v>
      </c>
      <c r="AI32" s="67">
        <v>0</v>
      </c>
      <c r="AJ32" s="67">
        <v>13238455.132672109</v>
      </c>
      <c r="AK32" s="67">
        <v>0</v>
      </c>
      <c r="AL32" s="67">
        <v>0</v>
      </c>
      <c r="AM32" s="67">
        <v>0</v>
      </c>
      <c r="AN32" s="67">
        <v>2552926.0485136751</v>
      </c>
      <c r="AO32" s="77">
        <v>295470.26754077495</v>
      </c>
      <c r="AP32" s="78">
        <v>590270.14137369313</v>
      </c>
      <c r="AQ32" s="62">
        <f>+'Приложение №2'!F32-'Приложение №1'!N32</f>
        <v>2.6362761855125427E-3</v>
      </c>
      <c r="AR32" s="1">
        <v>954415.48</v>
      </c>
      <c r="AS32" s="1">
        <f>+(K32*10+L32*20)*12*0.85</f>
        <v>434387.39999999997</v>
      </c>
      <c r="AT32" s="1">
        <f>+(K32*10+L32*20)*12*30</f>
        <v>15331320</v>
      </c>
      <c r="AU32" s="71">
        <f>+P32+Q32+R32+S32+U32-'Приложение №2'!F32</f>
        <v>-2.6362761855125427E-3</v>
      </c>
    </row>
    <row r="33" spans="1:47" x14ac:dyDescent="0.25">
      <c r="A33" s="74">
        <f t="shared" si="9"/>
        <v>19</v>
      </c>
      <c r="B33" s="75">
        <f t="shared" si="10"/>
        <v>19</v>
      </c>
      <c r="C33" s="65" t="s">
        <v>546</v>
      </c>
      <c r="D33" s="65" t="s">
        <v>287</v>
      </c>
      <c r="E33" s="66">
        <v>1990</v>
      </c>
      <c r="F33" s="66">
        <v>2017</v>
      </c>
      <c r="G33" s="66" t="s">
        <v>548</v>
      </c>
      <c r="H33" s="66">
        <v>10</v>
      </c>
      <c r="I33" s="66">
        <v>3</v>
      </c>
      <c r="J33" s="67">
        <v>9593.2999999999993</v>
      </c>
      <c r="K33" s="67">
        <v>8243.6</v>
      </c>
      <c r="L33" s="67">
        <v>0</v>
      </c>
      <c r="M33" s="68">
        <v>290</v>
      </c>
      <c r="N33" s="76">
        <f t="shared" ref="N33:N51" si="21">SUM(O33:U33)</f>
        <v>15234381.439203028</v>
      </c>
      <c r="O33" s="67"/>
      <c r="P33" s="77">
        <v>4826750.29</v>
      </c>
      <c r="Q33" s="77"/>
      <c r="R33" s="77">
        <f>+'Приложение №2'!F33-'Приложение №1'!S33-P33</f>
        <v>3908122.549203028</v>
      </c>
      <c r="S33" s="77">
        <v>6499508.5999999996</v>
      </c>
      <c r="T33" s="77"/>
      <c r="U33" s="77">
        <f>+'Приложение №2'!F33-'Приложение №1'!P33-'Приложение №1'!Q33-'Приложение №1'!R33-'Приложение №1'!S33</f>
        <v>0</v>
      </c>
      <c r="V33" s="77">
        <f t="shared" si="19"/>
        <v>1848.025309234197</v>
      </c>
      <c r="W33" s="77">
        <f t="shared" si="19"/>
        <v>1848.025309234197</v>
      </c>
      <c r="X33" s="70">
        <v>2022</v>
      </c>
      <c r="Y33" s="71" t="e">
        <f>+#REF!-'[1]Приложение №1'!$P943</f>
        <v>#REF!</v>
      </c>
      <c r="AA33" s="76">
        <f t="shared" si="20"/>
        <v>59075280.940424494</v>
      </c>
      <c r="AB33" s="67">
        <v>19753324.876629226</v>
      </c>
      <c r="AC33" s="67">
        <v>7903213.9091590643</v>
      </c>
      <c r="AD33" s="67">
        <v>5837297.1570079876</v>
      </c>
      <c r="AE33" s="67">
        <v>3730300.4891794757</v>
      </c>
      <c r="AF33" s="67">
        <v>0</v>
      </c>
      <c r="AG33" s="67"/>
      <c r="AH33" s="67">
        <v>877612.65381291229</v>
      </c>
      <c r="AI33" s="67">
        <v>0</v>
      </c>
      <c r="AJ33" s="67">
        <v>0</v>
      </c>
      <c r="AK33" s="67">
        <v>13734712.477877133</v>
      </c>
      <c r="AL33" s="67">
        <v>0</v>
      </c>
      <c r="AM33" s="67">
        <v>0</v>
      </c>
      <c r="AN33" s="67">
        <v>5514508.1395367021</v>
      </c>
      <c r="AO33" s="77">
        <v>590752.809404245</v>
      </c>
      <c r="AP33" s="78">
        <v>1133558.4278177479</v>
      </c>
      <c r="AQ33" s="62">
        <f>+'Приложение №2'!F33-'Приложение №1'!N33</f>
        <v>0</v>
      </c>
      <c r="AR33" s="1">
        <v>5009993.34</v>
      </c>
      <c r="AS33" s="1">
        <f t="shared" ref="AS33:AS40" si="22">+(K33*13.29+L33*22.52)*12*0.85</f>
        <v>1117485.9287999999</v>
      </c>
      <c r="AT33" s="1">
        <f t="shared" ref="AT33:AT40" si="23">+(K33*13.29+L33*22.52)*12*30</f>
        <v>39440679.839999996</v>
      </c>
      <c r="AU33" s="71">
        <f>+P33+Q33+R33+S33+U33-'Приложение №2'!F33</f>
        <v>0</v>
      </c>
    </row>
    <row r="34" spans="1:47" x14ac:dyDescent="0.25">
      <c r="A34" s="74">
        <f t="shared" si="9"/>
        <v>20</v>
      </c>
      <c r="B34" s="75">
        <f t="shared" si="10"/>
        <v>20</v>
      </c>
      <c r="C34" s="65" t="s">
        <v>546</v>
      </c>
      <c r="D34" s="65" t="s">
        <v>288</v>
      </c>
      <c r="E34" s="66">
        <v>1990</v>
      </c>
      <c r="F34" s="66">
        <v>2017</v>
      </c>
      <c r="G34" s="66" t="s">
        <v>548</v>
      </c>
      <c r="H34" s="66">
        <v>9</v>
      </c>
      <c r="I34" s="66">
        <v>2</v>
      </c>
      <c r="J34" s="67">
        <v>9044.7000000000007</v>
      </c>
      <c r="K34" s="67">
        <v>7767.9</v>
      </c>
      <c r="L34" s="67">
        <v>0</v>
      </c>
      <c r="M34" s="68">
        <v>294</v>
      </c>
      <c r="N34" s="76">
        <f t="shared" si="21"/>
        <v>24097192.224322163</v>
      </c>
      <c r="O34" s="67"/>
      <c r="P34" s="77">
        <v>6518176.2147796974</v>
      </c>
      <c r="Q34" s="77"/>
      <c r="R34" s="77">
        <f t="shared" si="8"/>
        <v>5667967.4981999993</v>
      </c>
      <c r="S34" s="77">
        <f>+'Приложение №2'!F34-'Приложение №1'!P34-'Приложение №1'!Q34-'Приложение №1'!R34</f>
        <v>11911048.511342466</v>
      </c>
      <c r="T34" s="77"/>
      <c r="U34" s="77">
        <f>+'Приложение №2'!F34-'Приложение №1'!P34-'Приложение №1'!Q34-'Приложение №1'!R34-'Приложение №1'!S34</f>
        <v>0</v>
      </c>
      <c r="V34" s="77">
        <f t="shared" si="19"/>
        <v>3102.1501595440418</v>
      </c>
      <c r="W34" s="77">
        <f t="shared" si="19"/>
        <v>3102.1501595440418</v>
      </c>
      <c r="X34" s="70">
        <v>2022</v>
      </c>
      <c r="Y34" s="71" t="e">
        <f>+#REF!-'[1]Приложение №1'!$P944</f>
        <v>#REF!</v>
      </c>
      <c r="AA34" s="76">
        <f t="shared" si="20"/>
        <v>55666319.910854891</v>
      </c>
      <c r="AB34" s="67">
        <v>18613451.927455012</v>
      </c>
      <c r="AC34" s="67">
        <v>7447156.0149639342</v>
      </c>
      <c r="AD34" s="67">
        <v>5500453.7563591562</v>
      </c>
      <c r="AE34" s="67">
        <v>3515042.1138698198</v>
      </c>
      <c r="AF34" s="67">
        <v>0</v>
      </c>
      <c r="AG34" s="67"/>
      <c r="AH34" s="67">
        <v>826969.68964449025</v>
      </c>
      <c r="AI34" s="67">
        <v>0</v>
      </c>
      <c r="AJ34" s="67">
        <v>0</v>
      </c>
      <c r="AK34" s="67">
        <v>12942145.792724269</v>
      </c>
      <c r="AL34" s="67">
        <v>0</v>
      </c>
      <c r="AM34" s="67">
        <v>0</v>
      </c>
      <c r="AN34" s="67">
        <v>5196291.3990376946</v>
      </c>
      <c r="AO34" s="77">
        <v>556663.19910854893</v>
      </c>
      <c r="AP34" s="78">
        <v>1068146.0176919652</v>
      </c>
      <c r="AQ34" s="62">
        <f>+'Приложение №2'!F34-'Приложение №1'!N34</f>
        <v>0</v>
      </c>
      <c r="AR34" s="1">
        <v>4614966.51</v>
      </c>
      <c r="AS34" s="1">
        <f t="shared" si="22"/>
        <v>1053000.9881999998</v>
      </c>
      <c r="AT34" s="1">
        <f t="shared" si="23"/>
        <v>37164740.75999999</v>
      </c>
      <c r="AU34" s="71">
        <f>+P34+Q34+R34+S34+U34-'Приложение №2'!F34</f>
        <v>0</v>
      </c>
    </row>
    <row r="35" spans="1:47" x14ac:dyDescent="0.25">
      <c r="A35" s="74">
        <f t="shared" si="9"/>
        <v>21</v>
      </c>
      <c r="B35" s="75">
        <f t="shared" si="10"/>
        <v>21</v>
      </c>
      <c r="C35" s="65" t="s">
        <v>546</v>
      </c>
      <c r="D35" s="65" t="s">
        <v>289</v>
      </c>
      <c r="E35" s="66">
        <v>1990</v>
      </c>
      <c r="F35" s="66">
        <v>2017</v>
      </c>
      <c r="G35" s="66" t="s">
        <v>548</v>
      </c>
      <c r="H35" s="66">
        <v>9</v>
      </c>
      <c r="I35" s="66">
        <v>1</v>
      </c>
      <c r="J35" s="67">
        <v>4527.8</v>
      </c>
      <c r="K35" s="67">
        <v>3877.5</v>
      </c>
      <c r="L35" s="67">
        <v>0</v>
      </c>
      <c r="M35" s="68">
        <v>153</v>
      </c>
      <c r="N35" s="76">
        <f t="shared" si="21"/>
        <v>9055349.5578743201</v>
      </c>
      <c r="O35" s="67"/>
      <c r="P35" s="77">
        <v>54608.390000000014</v>
      </c>
      <c r="Q35" s="77"/>
      <c r="R35" s="77">
        <f>+AR35+AS35-926795.17</f>
        <v>2012667.585</v>
      </c>
      <c r="S35" s="77">
        <f>+'Приложение №2'!F35-'Приложение №1'!R35-P35</f>
        <v>6988073.5828743204</v>
      </c>
      <c r="T35" s="77"/>
      <c r="U35" s="77">
        <f>+'Приложение №2'!F35-'Приложение №1'!P35-'Приложение №1'!Q35-'Приложение №1'!R35-'Приложение №1'!S35</f>
        <v>0</v>
      </c>
      <c r="V35" s="77">
        <f t="shared" si="19"/>
        <v>2335.3577196323199</v>
      </c>
      <c r="W35" s="77">
        <f t="shared" si="19"/>
        <v>2335.3577196323199</v>
      </c>
      <c r="X35" s="70">
        <v>2022</v>
      </c>
      <c r="Y35" s="71" t="e">
        <f>+#REF!-'[1]Приложение №1'!$P945</f>
        <v>#REF!</v>
      </c>
      <c r="AA35" s="76">
        <f t="shared" si="20"/>
        <v>27786937.969636556</v>
      </c>
      <c r="AB35" s="67">
        <v>9291270.4654677343</v>
      </c>
      <c r="AC35" s="67">
        <v>3717394.3341215332</v>
      </c>
      <c r="AD35" s="67">
        <v>2745659.6300522191</v>
      </c>
      <c r="AE35" s="67">
        <v>1754602.3759999776</v>
      </c>
      <c r="AF35" s="67">
        <v>0</v>
      </c>
      <c r="AG35" s="67"/>
      <c r="AH35" s="67">
        <v>412798.17860638152</v>
      </c>
      <c r="AI35" s="67">
        <v>0</v>
      </c>
      <c r="AJ35" s="67">
        <v>0</v>
      </c>
      <c r="AK35" s="67">
        <v>6460326.5118356757</v>
      </c>
      <c r="AL35" s="67">
        <v>0</v>
      </c>
      <c r="AM35" s="67">
        <v>0</v>
      </c>
      <c r="AN35" s="67">
        <v>2593831.0096382117</v>
      </c>
      <c r="AO35" s="77">
        <v>277869.37969636562</v>
      </c>
      <c r="AP35" s="78">
        <v>533186.08421846246</v>
      </c>
      <c r="AQ35" s="62">
        <f>+'Приложение №2'!F35-'Приложение №1'!N35</f>
        <v>0</v>
      </c>
      <c r="AR35" s="1">
        <v>2413836.61</v>
      </c>
      <c r="AS35" s="1">
        <f t="shared" si="22"/>
        <v>525626.1449999999</v>
      </c>
      <c r="AT35" s="1">
        <f t="shared" si="23"/>
        <v>18551511</v>
      </c>
      <c r="AU35" s="71">
        <f>+P35+Q35+R35+S35+U35-'Приложение №2'!F35</f>
        <v>0</v>
      </c>
    </row>
    <row r="36" spans="1:47" x14ac:dyDescent="0.25">
      <c r="A36" s="74">
        <f t="shared" si="9"/>
        <v>22</v>
      </c>
      <c r="B36" s="75">
        <f t="shared" si="10"/>
        <v>22</v>
      </c>
      <c r="C36" s="65" t="s">
        <v>546</v>
      </c>
      <c r="D36" s="65" t="s">
        <v>290</v>
      </c>
      <c r="E36" s="66">
        <v>1990</v>
      </c>
      <c r="F36" s="66">
        <v>2017</v>
      </c>
      <c r="G36" s="66" t="s">
        <v>548</v>
      </c>
      <c r="H36" s="66">
        <v>10</v>
      </c>
      <c r="I36" s="66">
        <v>1</v>
      </c>
      <c r="J36" s="67">
        <v>3578</v>
      </c>
      <c r="K36" s="67">
        <v>3068.1</v>
      </c>
      <c r="L36" s="67">
        <v>0</v>
      </c>
      <c r="M36" s="68">
        <v>111</v>
      </c>
      <c r="N36" s="76">
        <f t="shared" si="21"/>
        <v>1427774.7245864347</v>
      </c>
      <c r="O36" s="67"/>
      <c r="P36" s="77"/>
      <c r="Q36" s="77"/>
      <c r="R36" s="77">
        <f>+'Приложение №2'!F36</f>
        <v>1427774.7245864347</v>
      </c>
      <c r="S36" s="77">
        <f>+'Приложение №2'!F36-'Приложение №1'!R36</f>
        <v>0</v>
      </c>
      <c r="T36" s="77"/>
      <c r="U36" s="77">
        <f>+'Приложение №2'!F36-'Приложение №1'!P36-'Приложение №1'!Q36-'Приложение №1'!R36-'Приложение №1'!S36</f>
        <v>0</v>
      </c>
      <c r="V36" s="77">
        <f t="shared" si="19"/>
        <v>465.3612087567011</v>
      </c>
      <c r="W36" s="77">
        <f t="shared" si="19"/>
        <v>465.3612087567011</v>
      </c>
      <c r="X36" s="70">
        <v>2022</v>
      </c>
      <c r="Y36" s="71" t="e">
        <f>+#REF!-'[1]Приложение №1'!$P946</f>
        <v>#REF!</v>
      </c>
      <c r="AA36" s="76">
        <f t="shared" si="20"/>
        <v>16117442.631482774</v>
      </c>
      <c r="AB36" s="67">
        <v>7351785.1489623599</v>
      </c>
      <c r="AC36" s="67">
        <v>2941415.2305656415</v>
      </c>
      <c r="AD36" s="67">
        <v>2172523.0976049546</v>
      </c>
      <c r="AE36" s="67">
        <v>1388341.8568163847</v>
      </c>
      <c r="AF36" s="67">
        <v>0</v>
      </c>
      <c r="AG36" s="67"/>
      <c r="AH36" s="67">
        <v>326629.55300638021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1465470.2417960668</v>
      </c>
      <c r="AO36" s="77">
        <v>161174.42631482772</v>
      </c>
      <c r="AP36" s="78">
        <v>310103.07641615823</v>
      </c>
      <c r="AQ36" s="62">
        <f>+'Приложение №2'!F36-'Приложение №1'!N36</f>
        <v>0</v>
      </c>
      <c r="AR36" s="1">
        <v>2001885.98</v>
      </c>
      <c r="AS36" s="1">
        <f t="shared" si="22"/>
        <v>415905.49979999999</v>
      </c>
      <c r="AT36" s="1">
        <f t="shared" si="23"/>
        <v>14679017.640000001</v>
      </c>
    </row>
    <row r="37" spans="1:47" x14ac:dyDescent="0.25">
      <c r="A37" s="74">
        <f t="shared" si="9"/>
        <v>23</v>
      </c>
      <c r="B37" s="75">
        <f t="shared" si="10"/>
        <v>23</v>
      </c>
      <c r="C37" s="65" t="s">
        <v>546</v>
      </c>
      <c r="D37" s="65" t="s">
        <v>291</v>
      </c>
      <c r="E37" s="66">
        <v>1990</v>
      </c>
      <c r="F37" s="66">
        <v>2017</v>
      </c>
      <c r="G37" s="66" t="s">
        <v>548</v>
      </c>
      <c r="H37" s="66">
        <v>10</v>
      </c>
      <c r="I37" s="66">
        <v>1</v>
      </c>
      <c r="J37" s="67">
        <v>3562.9</v>
      </c>
      <c r="K37" s="67">
        <v>3046.6</v>
      </c>
      <c r="L37" s="67">
        <v>0</v>
      </c>
      <c r="M37" s="68">
        <v>121</v>
      </c>
      <c r="N37" s="76">
        <f t="shared" si="21"/>
        <v>9129375.9637639262</v>
      </c>
      <c r="O37" s="67"/>
      <c r="P37" s="77"/>
      <c r="Q37" s="77"/>
      <c r="R37" s="77">
        <f t="shared" si="8"/>
        <v>2258481.3028000002</v>
      </c>
      <c r="S37" s="77">
        <f>+'Приложение №2'!F37-'Приложение №1'!R37-P37</f>
        <v>6870894.6609639265</v>
      </c>
      <c r="T37" s="77"/>
      <c r="U37" s="77">
        <f>+'Приложение №2'!F37-'Приложение №1'!P37-'Приложение №1'!Q37-'Приложение №1'!R37-'Приложение №1'!S37</f>
        <v>0</v>
      </c>
      <c r="V37" s="77">
        <f t="shared" si="19"/>
        <v>2996.5784690356222</v>
      </c>
      <c r="W37" s="77">
        <f t="shared" si="19"/>
        <v>2996.5784690356222</v>
      </c>
      <c r="X37" s="70">
        <v>2022</v>
      </c>
      <c r="Y37" s="71" t="e">
        <f>+#REF!-'[1]Приложение №1'!$P947</f>
        <v>#REF!</v>
      </c>
      <c r="AA37" s="76">
        <f t="shared" si="20"/>
        <v>21832542.931861956</v>
      </c>
      <c r="AB37" s="67">
        <v>7300266.8214297863</v>
      </c>
      <c r="AC37" s="67">
        <v>2920802.9860308608</v>
      </c>
      <c r="AD37" s="67">
        <v>2157298.9371804232</v>
      </c>
      <c r="AE37" s="67">
        <v>1378612.9203666104</v>
      </c>
      <c r="AF37" s="67">
        <v>0</v>
      </c>
      <c r="AG37" s="67"/>
      <c r="AH37" s="67">
        <v>324340.66562016815</v>
      </c>
      <c r="AI37" s="67">
        <v>0</v>
      </c>
      <c r="AJ37" s="67">
        <v>0</v>
      </c>
      <c r="AK37" s="67">
        <v>5075958.9299699729</v>
      </c>
      <c r="AL37" s="67">
        <v>0</v>
      </c>
      <c r="AM37" s="67">
        <v>0</v>
      </c>
      <c r="AN37" s="67">
        <v>2038005.3008288266</v>
      </c>
      <c r="AO37" s="77">
        <v>218325.4293186196</v>
      </c>
      <c r="AP37" s="78">
        <v>418930.94111669064</v>
      </c>
      <c r="AQ37" s="62">
        <f>+'Приложение №2'!F37-'Приложение №1'!N37</f>
        <v>0</v>
      </c>
      <c r="AR37" s="1">
        <v>1845490.3</v>
      </c>
      <c r="AS37" s="1">
        <f t="shared" si="22"/>
        <v>412991.00279999996</v>
      </c>
      <c r="AT37" s="1">
        <f t="shared" si="23"/>
        <v>14576153.039999999</v>
      </c>
    </row>
    <row r="38" spans="1:47" x14ac:dyDescent="0.25">
      <c r="A38" s="74">
        <f t="shared" si="9"/>
        <v>24</v>
      </c>
      <c r="B38" s="75">
        <f t="shared" si="10"/>
        <v>24</v>
      </c>
      <c r="C38" s="65" t="s">
        <v>546</v>
      </c>
      <c r="D38" s="65" t="s">
        <v>292</v>
      </c>
      <c r="E38" s="66">
        <v>1990</v>
      </c>
      <c r="F38" s="66">
        <v>2017</v>
      </c>
      <c r="G38" s="66" t="s">
        <v>548</v>
      </c>
      <c r="H38" s="66">
        <v>9</v>
      </c>
      <c r="I38" s="66">
        <v>1</v>
      </c>
      <c r="J38" s="67">
        <v>3197.5</v>
      </c>
      <c r="K38" s="67">
        <v>2618.1999999999998</v>
      </c>
      <c r="L38" s="67">
        <v>120.6</v>
      </c>
      <c r="M38" s="68">
        <v>94</v>
      </c>
      <c r="N38" s="76">
        <f t="shared" si="21"/>
        <v>6757161.2638297155</v>
      </c>
      <c r="O38" s="67"/>
      <c r="P38" s="77"/>
      <c r="Q38" s="77"/>
      <c r="R38" s="77">
        <f>+AR38+AS38-179012.65-84493.6</f>
        <v>1797173.5279999999</v>
      </c>
      <c r="S38" s="77">
        <f>+'Приложение №2'!F38-'Приложение №1'!R38</f>
        <v>4959987.7358297156</v>
      </c>
      <c r="T38" s="77"/>
      <c r="U38" s="77">
        <f>+'Приложение №2'!F38-'Приложение №1'!P38-'Приложение №1'!Q38-'Приложение №1'!R38-'Приложение №1'!S38</f>
        <v>0</v>
      </c>
      <c r="V38" s="77">
        <f t="shared" si="19"/>
        <v>2467.1977741455075</v>
      </c>
      <c r="W38" s="77">
        <f t="shared" si="19"/>
        <v>2467.1977741455075</v>
      </c>
      <c r="X38" s="70">
        <v>2022</v>
      </c>
      <c r="Y38" s="71" t="e">
        <f>+#REF!-'[1]Приложение №1'!$P948</f>
        <v>#REF!</v>
      </c>
      <c r="AA38" s="76">
        <f t="shared" si="20"/>
        <v>19626786.772724856</v>
      </c>
      <c r="AB38" s="67">
        <v>6562716.0672657713</v>
      </c>
      <c r="AC38" s="67">
        <v>2625712.3410166483</v>
      </c>
      <c r="AD38" s="67">
        <v>1939345.6079399141</v>
      </c>
      <c r="AE38" s="67">
        <v>1239330.7510996102</v>
      </c>
      <c r="AF38" s="67">
        <v>0</v>
      </c>
      <c r="AG38" s="67"/>
      <c r="AH38" s="67">
        <v>291572.31503988599</v>
      </c>
      <c r="AI38" s="67">
        <v>0</v>
      </c>
      <c r="AJ38" s="67">
        <v>0</v>
      </c>
      <c r="AK38" s="67">
        <v>4563131.4637306379</v>
      </c>
      <c r="AL38" s="67">
        <v>0</v>
      </c>
      <c r="AM38" s="67">
        <v>0</v>
      </c>
      <c r="AN38" s="67">
        <v>1832104.2860598667</v>
      </c>
      <c r="AO38" s="77">
        <v>196267.86772724849</v>
      </c>
      <c r="AP38" s="78">
        <v>376606.07284526742</v>
      </c>
      <c r="AQ38" s="62">
        <f>+'Приложение №2'!F38-'Приложение №1'!N38</f>
        <v>0</v>
      </c>
      <c r="AR38" s="1">
        <v>1678059.52</v>
      </c>
      <c r="AS38" s="1">
        <f t="shared" si="22"/>
        <v>382620.25799999991</v>
      </c>
      <c r="AT38" s="1">
        <f t="shared" si="23"/>
        <v>13504244.399999999</v>
      </c>
    </row>
    <row r="39" spans="1:47" x14ac:dyDescent="0.25">
      <c r="A39" s="74">
        <f t="shared" si="9"/>
        <v>25</v>
      </c>
      <c r="B39" s="75">
        <f t="shared" si="10"/>
        <v>25</v>
      </c>
      <c r="C39" s="65" t="s">
        <v>546</v>
      </c>
      <c r="D39" s="65" t="s">
        <v>62</v>
      </c>
      <c r="E39" s="66">
        <v>1990</v>
      </c>
      <c r="F39" s="66">
        <v>2017</v>
      </c>
      <c r="G39" s="66" t="s">
        <v>548</v>
      </c>
      <c r="H39" s="66">
        <v>9</v>
      </c>
      <c r="I39" s="66">
        <v>1</v>
      </c>
      <c r="J39" s="67">
        <v>3216.7</v>
      </c>
      <c r="K39" s="67">
        <v>3437.8</v>
      </c>
      <c r="L39" s="67">
        <v>0</v>
      </c>
      <c r="M39" s="68">
        <v>101</v>
      </c>
      <c r="N39" s="76">
        <f t="shared" si="21"/>
        <v>1441806.5649966581</v>
      </c>
      <c r="O39" s="67"/>
      <c r="P39" s="77"/>
      <c r="Q39" s="77"/>
      <c r="R39" s="77">
        <f>+'Приложение №2'!F39</f>
        <v>1441806.5649966581</v>
      </c>
      <c r="S39" s="77">
        <f>+'Приложение №2'!F39-'Приложение №1'!R39</f>
        <v>0</v>
      </c>
      <c r="T39" s="77"/>
      <c r="U39" s="77">
        <f>+'Приложение №2'!F39-'Приложение №1'!P39-'Приложение №1'!Q39-'Приложение №1'!R39-'Приложение №1'!S39</f>
        <v>0</v>
      </c>
      <c r="V39" s="77">
        <f t="shared" si="19"/>
        <v>419.39803507960266</v>
      </c>
      <c r="W39" s="77">
        <f t="shared" si="19"/>
        <v>419.39803507960266</v>
      </c>
      <c r="X39" s="70">
        <v>2022</v>
      </c>
      <c r="Y39" s="71" t="e">
        <f>+#REF!-'[1]Приложение №1'!$P949</f>
        <v>#REF!</v>
      </c>
      <c r="AA39" s="76">
        <f t="shared" si="20"/>
        <v>15264572.541393431</v>
      </c>
      <c r="AB39" s="67">
        <v>8237660.7623945801</v>
      </c>
      <c r="AC39" s="67">
        <v>3295849.9656590605</v>
      </c>
      <c r="AD39" s="67">
        <v>0</v>
      </c>
      <c r="AE39" s="67">
        <v>1555634.312885293</v>
      </c>
      <c r="AF39" s="67">
        <v>0</v>
      </c>
      <c r="AG39" s="67"/>
      <c r="AH39" s="67">
        <v>365987.77006138454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1362557.5016525821</v>
      </c>
      <c r="AO39" s="77">
        <v>152645.7254139343</v>
      </c>
      <c r="AP39" s="78">
        <v>294236.50332659599</v>
      </c>
      <c r="AQ39" s="62">
        <f>+'Приложение №2'!F39-'Приложение №1'!N39</f>
        <v>0</v>
      </c>
      <c r="AR39" s="1">
        <v>1661335.31</v>
      </c>
      <c r="AS39" s="1">
        <f t="shared" si="22"/>
        <v>466021.29240000003</v>
      </c>
      <c r="AT39" s="1">
        <f t="shared" si="23"/>
        <v>16447810.32</v>
      </c>
    </row>
    <row r="40" spans="1:47" x14ac:dyDescent="0.25">
      <c r="A40" s="74">
        <f t="shared" si="9"/>
        <v>26</v>
      </c>
      <c r="B40" s="75">
        <f t="shared" si="10"/>
        <v>26</v>
      </c>
      <c r="C40" s="65" t="s">
        <v>547</v>
      </c>
      <c r="D40" s="65" t="s">
        <v>573</v>
      </c>
      <c r="E40" s="66">
        <v>1994</v>
      </c>
      <c r="F40" s="66">
        <v>2017</v>
      </c>
      <c r="G40" s="66" t="s">
        <v>548</v>
      </c>
      <c r="H40" s="66">
        <v>10</v>
      </c>
      <c r="I40" s="66">
        <v>1</v>
      </c>
      <c r="J40" s="67">
        <v>3224</v>
      </c>
      <c r="K40" s="67">
        <v>2776.2</v>
      </c>
      <c r="L40" s="67">
        <v>0</v>
      </c>
      <c r="M40" s="68">
        <v>96</v>
      </c>
      <c r="N40" s="76">
        <f t="shared" si="21"/>
        <v>3305538.05</v>
      </c>
      <c r="O40" s="67"/>
      <c r="P40" s="77">
        <v>2399274.13</v>
      </c>
      <c r="Q40" s="77"/>
      <c r="R40" s="77">
        <v>906263.92</v>
      </c>
      <c r="S40" s="77"/>
      <c r="T40" s="77"/>
      <c r="U40" s="77"/>
      <c r="V40" s="77">
        <v>1943.3995389381168</v>
      </c>
      <c r="W40" s="77">
        <v>1943.3995389381168</v>
      </c>
      <c r="X40" s="70">
        <v>2022</v>
      </c>
      <c r="Y40" s="71" t="e">
        <f>+#REF!-'[1]Приложение №1'!#REF!</f>
        <v>#REF!</v>
      </c>
      <c r="AA40" s="76">
        <f t="shared" ref="AA40" si="24">SUM(AB40:AP40)</f>
        <v>3305541.4805859262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>
        <v>0</v>
      </c>
      <c r="AI40" s="67">
        <v>0</v>
      </c>
      <c r="AJ40" s="67">
        <v>2911322.6036112485</v>
      </c>
      <c r="AK40" s="67">
        <v>0</v>
      </c>
      <c r="AL40" s="67">
        <v>0</v>
      </c>
      <c r="AM40" s="67">
        <v>0</v>
      </c>
      <c r="AN40" s="67">
        <v>297498.73325273336</v>
      </c>
      <c r="AO40" s="77">
        <v>33055.414805859262</v>
      </c>
      <c r="AP40" s="78">
        <v>63664.728916084932</v>
      </c>
      <c r="AQ40" s="62">
        <f>+'Приложение №2'!F40-'Приложение №1'!N40</f>
        <v>0</v>
      </c>
      <c r="AS40" s="1">
        <f t="shared" si="22"/>
        <v>376336.11959999992</v>
      </c>
      <c r="AT40" s="1">
        <f t="shared" si="23"/>
        <v>13282451.279999997</v>
      </c>
      <c r="AU40" s="71">
        <f>+P40+Q40+R40+S40+U40-'Приложение №2'!F40</f>
        <v>0</v>
      </c>
    </row>
    <row r="41" spans="1:47" x14ac:dyDescent="0.25">
      <c r="A41" s="74">
        <f t="shared" si="9"/>
        <v>27</v>
      </c>
      <c r="B41" s="75">
        <f t="shared" si="10"/>
        <v>27</v>
      </c>
      <c r="C41" s="65" t="s">
        <v>546</v>
      </c>
      <c r="D41" s="65" t="s">
        <v>63</v>
      </c>
      <c r="E41" s="66">
        <v>1991</v>
      </c>
      <c r="F41" s="66">
        <v>1991</v>
      </c>
      <c r="G41" s="66" t="s">
        <v>548</v>
      </c>
      <c r="H41" s="66">
        <v>5</v>
      </c>
      <c r="I41" s="66">
        <v>8</v>
      </c>
      <c r="J41" s="67">
        <v>7532.7</v>
      </c>
      <c r="K41" s="67">
        <v>6522.5</v>
      </c>
      <c r="L41" s="67">
        <v>98.2</v>
      </c>
      <c r="M41" s="68">
        <v>288</v>
      </c>
      <c r="N41" s="76">
        <f t="shared" si="21"/>
        <v>15811000.106767321</v>
      </c>
      <c r="O41" s="73"/>
      <c r="P41" s="77">
        <v>5699379.5441510621</v>
      </c>
      <c r="Q41" s="77"/>
      <c r="R41" s="77">
        <f>+AR41+AS41</f>
        <v>3024008.311085714</v>
      </c>
      <c r="S41" s="77">
        <f>+'Приложение №2'!F41-'Приложение №1'!P41-'Приложение №1'!Q41-'Приложение №1'!R41</f>
        <v>7087612.2515305448</v>
      </c>
      <c r="T41" s="77"/>
      <c r="U41" s="77">
        <f>+'Приложение №2'!F41-'Приложение №1'!P41-'Приложение №1'!Q41-'Приложение №1'!R41-'Приложение №1'!S41</f>
        <v>0</v>
      </c>
      <c r="V41" s="77">
        <f t="shared" si="4"/>
        <v>2388.1160763616117</v>
      </c>
      <c r="W41" s="77">
        <f t="shared" si="4"/>
        <v>2388.1160763616117</v>
      </c>
      <c r="X41" s="70">
        <v>2022</v>
      </c>
      <c r="Y41" s="71" t="e">
        <f>+#REF!-'[1]Приложение №1'!$P574</f>
        <v>#REF!</v>
      </c>
      <c r="AA41" s="76">
        <f t="shared" si="5"/>
        <v>28038201.105236776</v>
      </c>
      <c r="AB41" s="67">
        <v>13119220.497721607</v>
      </c>
      <c r="AC41" s="67">
        <v>5615316.9923980432</v>
      </c>
      <c r="AD41" s="67">
        <v>0</v>
      </c>
      <c r="AE41" s="67">
        <v>5294421.916446479</v>
      </c>
      <c r="AF41" s="67">
        <v>0</v>
      </c>
      <c r="AG41" s="67"/>
      <c r="AH41" s="67">
        <v>544692.12481384957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2646791.5738696922</v>
      </c>
      <c r="AO41" s="77">
        <v>280382.01105236774</v>
      </c>
      <c r="AP41" s="78">
        <v>537375.98893473484</v>
      </c>
      <c r="AQ41" s="62">
        <f>+'Приложение №2'!F41-'Приложение №1'!N41</f>
        <v>0</v>
      </c>
      <c r="AR41" s="1">
        <f>3159895.02-'[3]Приложение №1'!$R$23-542094.29</f>
        <v>2338680.5110857142</v>
      </c>
      <c r="AS41" s="1">
        <f>+(K41*10+L41*20)*12*0.85</f>
        <v>685327.79999999993</v>
      </c>
      <c r="AT41" s="1">
        <f>+(K41*10+L41*20)*12*30-'[3]Приложение №1'!$S$23-4668048.56</f>
        <v>19314813.25</v>
      </c>
      <c r="AU41" s="71">
        <f>+P41+Q41+R41+S41+U41-'Приложение №2'!F41</f>
        <v>0</v>
      </c>
    </row>
    <row r="42" spans="1:47" x14ac:dyDescent="0.25">
      <c r="A42" s="74">
        <f t="shared" si="9"/>
        <v>28</v>
      </c>
      <c r="B42" s="75">
        <f t="shared" si="10"/>
        <v>28</v>
      </c>
      <c r="C42" s="65" t="s">
        <v>547</v>
      </c>
      <c r="D42" s="65" t="s">
        <v>572</v>
      </c>
      <c r="E42" s="66">
        <v>1993</v>
      </c>
      <c r="F42" s="66">
        <v>1993</v>
      </c>
      <c r="G42" s="66" t="s">
        <v>548</v>
      </c>
      <c r="H42" s="66">
        <v>9</v>
      </c>
      <c r="I42" s="66">
        <v>1</v>
      </c>
      <c r="J42" s="67">
        <v>2888.5</v>
      </c>
      <c r="K42" s="67">
        <v>2493.4</v>
      </c>
      <c r="L42" s="67">
        <v>0</v>
      </c>
      <c r="M42" s="68">
        <v>69</v>
      </c>
      <c r="N42" s="76">
        <f t="shared" si="21"/>
        <v>6709165.9199999999</v>
      </c>
      <c r="O42" s="67"/>
      <c r="P42" s="77">
        <v>5934872.1399999997</v>
      </c>
      <c r="Q42" s="77"/>
      <c r="R42" s="77">
        <v>774293.78</v>
      </c>
      <c r="S42" s="77"/>
      <c r="T42" s="77"/>
      <c r="U42" s="77"/>
      <c r="V42" s="77">
        <f t="shared" si="4"/>
        <v>2690.7700008021175</v>
      </c>
      <c r="W42" s="77">
        <f t="shared" si="4"/>
        <v>2690.7700008021175</v>
      </c>
      <c r="X42" s="70">
        <v>2022</v>
      </c>
      <c r="Y42" s="71" t="e">
        <f>+#REF!-'[1]Приложение №1'!#REF!</f>
        <v>#REF!</v>
      </c>
      <c r="AA42" s="76">
        <f t="shared" si="5"/>
        <v>11478959.236332808</v>
      </c>
      <c r="AB42" s="67">
        <v>5974688.2730102511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>
        <v>0</v>
      </c>
      <c r="AI42" s="67">
        <v>0</v>
      </c>
      <c r="AJ42" s="67">
        <v>0</v>
      </c>
      <c r="AK42" s="67">
        <v>4154269.0198868029</v>
      </c>
      <c r="AL42" s="67">
        <v>0</v>
      </c>
      <c r="AM42" s="67">
        <v>0</v>
      </c>
      <c r="AN42" s="67">
        <v>1013712.5696826887</v>
      </c>
      <c r="AO42" s="77">
        <v>114789.59236332808</v>
      </c>
      <c r="AP42" s="78">
        <v>221499.78138973733</v>
      </c>
      <c r="AQ42" s="62">
        <f>+'Приложение №2'!F42-'Приложение №1'!N42</f>
        <v>0</v>
      </c>
      <c r="AS42" s="1">
        <f>+(K42*13.29+L42*22.52)*12*0.85</f>
        <v>338000.31719999999</v>
      </c>
      <c r="AU42" s="71">
        <f>+P42+Q42+R42+S42+U42-'Приложение №2'!F42</f>
        <v>0</v>
      </c>
    </row>
    <row r="43" spans="1:47" x14ac:dyDescent="0.25">
      <c r="A43" s="74">
        <f t="shared" ref="A43:A52" si="25">+A42+1</f>
        <v>29</v>
      </c>
      <c r="B43" s="75">
        <f t="shared" ref="B43:B52" si="26">+B42+1</f>
        <v>29</v>
      </c>
      <c r="C43" s="65" t="s">
        <v>546</v>
      </c>
      <c r="D43" s="65" t="s">
        <v>65</v>
      </c>
      <c r="E43" s="66">
        <v>1990</v>
      </c>
      <c r="F43" s="66">
        <v>1990</v>
      </c>
      <c r="G43" s="66" t="s">
        <v>548</v>
      </c>
      <c r="H43" s="66">
        <v>5</v>
      </c>
      <c r="I43" s="66">
        <v>8</v>
      </c>
      <c r="J43" s="67">
        <v>7467.3</v>
      </c>
      <c r="K43" s="67">
        <v>6613.1</v>
      </c>
      <c r="L43" s="67">
        <v>0</v>
      </c>
      <c r="M43" s="68">
        <v>290</v>
      </c>
      <c r="N43" s="76">
        <f t="shared" si="21"/>
        <v>15779211.400397228</v>
      </c>
      <c r="O43" s="73"/>
      <c r="P43" s="77">
        <v>268185.37717452459</v>
      </c>
      <c r="Q43" s="77"/>
      <c r="R43" s="77">
        <f t="shared" si="8"/>
        <v>3930670.26</v>
      </c>
      <c r="S43" s="77">
        <f>+'Приложение №2'!F43-'Приложение №1'!P43-'Приложение №1'!Q43-'Приложение №1'!R43</f>
        <v>11580355.763222704</v>
      </c>
      <c r="T43" s="77"/>
      <c r="U43" s="77">
        <f>+'Приложение №2'!F43-'Приложение №1'!P43-'Приложение №1'!Q43-'Приложение №1'!R43-'Приложение №1'!S43</f>
        <v>0</v>
      </c>
      <c r="V43" s="77">
        <f t="shared" si="4"/>
        <v>2386.0536511465466</v>
      </c>
      <c r="W43" s="77">
        <f t="shared" si="4"/>
        <v>2386.0536511465466</v>
      </c>
      <c r="X43" s="70">
        <v>2022</v>
      </c>
      <c r="Y43" s="71" t="e">
        <f>+#REF!-'[1]Приложение №1'!$P577</f>
        <v>#REF!</v>
      </c>
      <c r="AA43" s="76">
        <f t="shared" si="5"/>
        <v>28006015.637174524</v>
      </c>
      <c r="AB43" s="67">
        <v>13104160.749389457</v>
      </c>
      <c r="AC43" s="67">
        <v>5608871.0865055826</v>
      </c>
      <c r="AD43" s="67">
        <v>0</v>
      </c>
      <c r="AE43" s="67">
        <v>5288344.3707843907</v>
      </c>
      <c r="AF43" s="67">
        <v>0</v>
      </c>
      <c r="AG43" s="67"/>
      <c r="AH43" s="67">
        <v>544066.86462254275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2643753.2824561852</v>
      </c>
      <c r="AO43" s="77">
        <v>280060.15637174522</v>
      </c>
      <c r="AP43" s="78">
        <v>536759.12704461697</v>
      </c>
      <c r="AQ43" s="62">
        <f>+'Приложение №2'!F43-'Приложение №1'!N43</f>
        <v>0</v>
      </c>
      <c r="AR43" s="1">
        <v>3256134.06</v>
      </c>
      <c r="AS43" s="1">
        <f t="shared" ref="AS43:AS51" si="27">+(K43*10+L43*20)*12*0.85</f>
        <v>674536.2</v>
      </c>
      <c r="AT43" s="1">
        <f t="shared" ref="AT43:AT51" si="28">+(K43*10+L43*20)*12*30</f>
        <v>23807160</v>
      </c>
      <c r="AU43" s="71">
        <f>+P43+Q43+R43+S43+U43-'Приложение №2'!F43</f>
        <v>0</v>
      </c>
    </row>
    <row r="44" spans="1:47" x14ac:dyDescent="0.25">
      <c r="A44" s="74">
        <f t="shared" si="25"/>
        <v>30</v>
      </c>
      <c r="B44" s="75">
        <f t="shared" si="26"/>
        <v>30</v>
      </c>
      <c r="C44" s="65" t="s">
        <v>546</v>
      </c>
      <c r="D44" s="65" t="s">
        <v>459</v>
      </c>
      <c r="E44" s="66">
        <v>1982</v>
      </c>
      <c r="F44" s="66">
        <v>2015</v>
      </c>
      <c r="G44" s="66" t="s">
        <v>45</v>
      </c>
      <c r="H44" s="66">
        <v>5</v>
      </c>
      <c r="I44" s="66">
        <v>2</v>
      </c>
      <c r="J44" s="67">
        <v>4432.1000000000004</v>
      </c>
      <c r="K44" s="67">
        <v>2918.4</v>
      </c>
      <c r="L44" s="67">
        <v>866.1</v>
      </c>
      <c r="M44" s="68">
        <v>169</v>
      </c>
      <c r="N44" s="76">
        <f t="shared" si="21"/>
        <v>3734892.4785156804</v>
      </c>
      <c r="O44" s="67"/>
      <c r="P44" s="77"/>
      <c r="Q44" s="77"/>
      <c r="R44" s="77">
        <f t="shared" si="8"/>
        <v>2882852.3200000003</v>
      </c>
      <c r="S44" s="77">
        <f>+'Приложение №2'!F44-'Приложение №1'!R44</f>
        <v>852040.15851568012</v>
      </c>
      <c r="T44" s="77"/>
      <c r="U44" s="77">
        <f>+'Приложение №2'!F44-'Приложение №1'!P44-'Приложение №1'!Q44-'Приложение №1'!R44-'Приложение №1'!S44</f>
        <v>0</v>
      </c>
      <c r="V44" s="77">
        <f t="shared" ref="V44:W52" si="29">$N44/($K44+$L44)</f>
        <v>986.89192192249448</v>
      </c>
      <c r="W44" s="77">
        <f t="shared" si="29"/>
        <v>986.89192192249448</v>
      </c>
      <c r="X44" s="70">
        <v>2022</v>
      </c>
      <c r="Y44" s="71" t="e">
        <f>+#REF!-'[1]Приложение №1'!$P1345</f>
        <v>#REF!</v>
      </c>
      <c r="AA44" s="76">
        <f t="shared" ref="AA44:AA52" si="30">SUM(AB44:AP44)</f>
        <v>7344352.0800000001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>
        <v>0</v>
      </c>
      <c r="AI44" s="67">
        <v>0</v>
      </c>
      <c r="AJ44" s="67">
        <v>0</v>
      </c>
      <c r="AK44" s="67">
        <v>6396592.8214843199</v>
      </c>
      <c r="AL44" s="67">
        <v>0</v>
      </c>
      <c r="AM44" s="67">
        <v>0</v>
      </c>
      <c r="AN44" s="67">
        <v>734435.2080000001</v>
      </c>
      <c r="AO44" s="77">
        <v>73443.520799999998</v>
      </c>
      <c r="AP44" s="78">
        <v>139880.52971567999</v>
      </c>
      <c r="AQ44" s="62">
        <f>+'Приложение №2'!F44-'Приложение №1'!N44</f>
        <v>0</v>
      </c>
      <c r="AR44" s="1">
        <v>2408491.12</v>
      </c>
      <c r="AS44" s="1">
        <f t="shared" si="27"/>
        <v>474361.2</v>
      </c>
      <c r="AT44" s="1">
        <f t="shared" si="28"/>
        <v>16742160</v>
      </c>
    </row>
    <row r="45" spans="1:47" x14ac:dyDescent="0.25">
      <c r="A45" s="74">
        <f t="shared" si="25"/>
        <v>31</v>
      </c>
      <c r="B45" s="75">
        <f t="shared" si="26"/>
        <v>31</v>
      </c>
      <c r="C45" s="65" t="s">
        <v>546</v>
      </c>
      <c r="D45" s="65" t="s">
        <v>150</v>
      </c>
      <c r="E45" s="66">
        <v>1986</v>
      </c>
      <c r="F45" s="66">
        <v>2013</v>
      </c>
      <c r="G45" s="66" t="s">
        <v>548</v>
      </c>
      <c r="H45" s="66">
        <v>5</v>
      </c>
      <c r="I45" s="66">
        <v>3</v>
      </c>
      <c r="J45" s="67">
        <v>4273.6000000000004</v>
      </c>
      <c r="K45" s="67">
        <v>3725.8</v>
      </c>
      <c r="L45" s="67">
        <v>0</v>
      </c>
      <c r="M45" s="68">
        <v>153</v>
      </c>
      <c r="N45" s="76">
        <f t="shared" si="21"/>
        <v>8074766.350546685</v>
      </c>
      <c r="O45" s="67"/>
      <c r="P45" s="77"/>
      <c r="Q45" s="77"/>
      <c r="R45" s="77">
        <f t="shared" si="8"/>
        <v>2244260.13</v>
      </c>
      <c r="S45" s="77">
        <f>+'Приложение №2'!F45-'Приложение №1'!R45</f>
        <v>5830506.2205466852</v>
      </c>
      <c r="T45" s="77"/>
      <c r="U45" s="77">
        <f>+'Приложение №2'!F45-'Приложение №1'!P45-'Приложение №1'!Q45-'Приложение №1'!R45-'Приложение №1'!S45</f>
        <v>0</v>
      </c>
      <c r="V45" s="77">
        <f t="shared" si="29"/>
        <v>2167.2570590334117</v>
      </c>
      <c r="W45" s="77">
        <f t="shared" si="29"/>
        <v>2167.2570590334117</v>
      </c>
      <c r="X45" s="70">
        <v>2022</v>
      </c>
      <c r="Y45" s="71" t="e">
        <f>+#REF!-'[1]Приложение №1'!$P1347</f>
        <v>#REF!</v>
      </c>
      <c r="AA45" s="76">
        <f t="shared" si="30"/>
        <v>12150273.237424361</v>
      </c>
      <c r="AB45" s="67">
        <v>7382843.4652546057</v>
      </c>
      <c r="AC45" s="67">
        <v>0</v>
      </c>
      <c r="AD45" s="67">
        <v>0</v>
      </c>
      <c r="AE45" s="67">
        <v>2979436.7931330968</v>
      </c>
      <c r="AF45" s="67">
        <v>0</v>
      </c>
      <c r="AG45" s="67"/>
      <c r="AH45" s="67">
        <v>306525.58168040245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1126659.4892437549</v>
      </c>
      <c r="AO45" s="77">
        <v>121502.73237424361</v>
      </c>
      <c r="AP45" s="78">
        <v>233305.17573825616</v>
      </c>
      <c r="AQ45" s="62">
        <f>+'Приложение №2'!F45-'Приложение №1'!N45</f>
        <v>0</v>
      </c>
      <c r="AR45" s="1">
        <v>1864228.53</v>
      </c>
      <c r="AS45" s="1">
        <f t="shared" si="27"/>
        <v>380031.6</v>
      </c>
      <c r="AT45" s="1">
        <f t="shared" si="28"/>
        <v>13412880</v>
      </c>
    </row>
    <row r="46" spans="1:47" x14ac:dyDescent="0.25">
      <c r="A46" s="74">
        <f t="shared" si="25"/>
        <v>32</v>
      </c>
      <c r="B46" s="75">
        <f t="shared" si="26"/>
        <v>32</v>
      </c>
      <c r="C46" s="65" t="s">
        <v>546</v>
      </c>
      <c r="D46" s="65" t="s">
        <v>460</v>
      </c>
      <c r="E46" s="66">
        <v>1982</v>
      </c>
      <c r="F46" s="66">
        <v>2015</v>
      </c>
      <c r="G46" s="66" t="s">
        <v>45</v>
      </c>
      <c r="H46" s="66">
        <v>5</v>
      </c>
      <c r="I46" s="66">
        <v>2</v>
      </c>
      <c r="J46" s="67">
        <v>4389.3</v>
      </c>
      <c r="K46" s="67">
        <v>3138.9</v>
      </c>
      <c r="L46" s="67">
        <v>552.1</v>
      </c>
      <c r="M46" s="68">
        <v>201</v>
      </c>
      <c r="N46" s="76">
        <f t="shared" si="21"/>
        <v>4108190.9524630401</v>
      </c>
      <c r="O46" s="67"/>
      <c r="P46" s="77"/>
      <c r="Q46" s="77"/>
      <c r="R46" s="77">
        <f t="shared" si="8"/>
        <v>2474729.23</v>
      </c>
      <c r="S46" s="77">
        <f>+'Приложение №2'!F46-'Приложение №1'!R46</f>
        <v>1633461.7224630401</v>
      </c>
      <c r="T46" s="77"/>
      <c r="U46" s="77">
        <f>+'Приложение №2'!F46-'Приложение №1'!P46-'Приложение №1'!Q46-'Приложение №1'!R46-'Приложение №1'!S46</f>
        <v>0</v>
      </c>
      <c r="V46" s="77">
        <f t="shared" si="29"/>
        <v>1113.0292474838907</v>
      </c>
      <c r="W46" s="77">
        <f t="shared" si="29"/>
        <v>1113.0292474838907</v>
      </c>
      <c r="X46" s="70">
        <v>2022</v>
      </c>
      <c r="Y46" s="71" t="e">
        <f>+#REF!-'[1]Приложение №1'!$P1351</f>
        <v>#REF!</v>
      </c>
      <c r="AA46" s="76">
        <f t="shared" si="30"/>
        <v>7162902.2400000002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>
        <v>0</v>
      </c>
      <c r="AI46" s="67">
        <v>0</v>
      </c>
      <c r="AJ46" s="67">
        <v>0</v>
      </c>
      <c r="AK46" s="67">
        <v>6238558.3575369595</v>
      </c>
      <c r="AL46" s="67">
        <v>0</v>
      </c>
      <c r="AM46" s="67">
        <v>0</v>
      </c>
      <c r="AN46" s="67">
        <v>716290.22400000005</v>
      </c>
      <c r="AO46" s="77">
        <v>71629.022400000002</v>
      </c>
      <c r="AP46" s="78">
        <v>136424.63606304</v>
      </c>
      <c r="AQ46" s="62">
        <f>+'Приложение №2'!F46-'Приложение №1'!N46</f>
        <v>0</v>
      </c>
      <c r="AR46" s="1">
        <v>2041933.03</v>
      </c>
      <c r="AS46" s="1">
        <f t="shared" si="27"/>
        <v>432796.2</v>
      </c>
      <c r="AT46" s="1">
        <f t="shared" si="28"/>
        <v>15275160</v>
      </c>
    </row>
    <row r="47" spans="1:47" x14ac:dyDescent="0.25">
      <c r="A47" s="74">
        <f t="shared" si="25"/>
        <v>33</v>
      </c>
      <c r="B47" s="75">
        <f t="shared" si="26"/>
        <v>33</v>
      </c>
      <c r="C47" s="65" t="s">
        <v>546</v>
      </c>
      <c r="D47" s="65" t="s">
        <v>461</v>
      </c>
      <c r="E47" s="66">
        <v>1982</v>
      </c>
      <c r="F47" s="66">
        <v>2015</v>
      </c>
      <c r="G47" s="66" t="s">
        <v>45</v>
      </c>
      <c r="H47" s="66">
        <v>5</v>
      </c>
      <c r="I47" s="66">
        <v>2</v>
      </c>
      <c r="J47" s="67">
        <v>4462.5</v>
      </c>
      <c r="K47" s="67">
        <v>3471</v>
      </c>
      <c r="L47" s="67">
        <v>170.1</v>
      </c>
      <c r="M47" s="68">
        <v>217</v>
      </c>
      <c r="N47" s="76">
        <f t="shared" si="21"/>
        <v>3857920.9241739837</v>
      </c>
      <c r="O47" s="67"/>
      <c r="P47" s="77"/>
      <c r="Q47" s="77"/>
      <c r="R47" s="77">
        <f t="shared" si="8"/>
        <v>2091348.92</v>
      </c>
      <c r="S47" s="77">
        <f>+'Приложение №2'!F47-'Приложение №1'!R47</f>
        <v>1766572.0041739838</v>
      </c>
      <c r="T47" s="77"/>
      <c r="U47" s="77">
        <f>+'Приложение №2'!F47-'Приложение №1'!P47-'Приложение №1'!Q47-'Приложение №1'!R47-'Приложение №1'!S47</f>
        <v>0</v>
      </c>
      <c r="V47" s="77">
        <f t="shared" si="29"/>
        <v>1059.548192626949</v>
      </c>
      <c r="W47" s="77">
        <f t="shared" si="29"/>
        <v>1059.548192626949</v>
      </c>
      <c r="X47" s="70">
        <v>2022</v>
      </c>
      <c r="Y47" s="71" t="e">
        <f>+#REF!-'[1]Приложение №1'!$P1352</f>
        <v>#REF!</v>
      </c>
      <c r="AA47" s="76">
        <f t="shared" si="30"/>
        <v>7066064.3040000005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>
        <v>0</v>
      </c>
      <c r="AI47" s="67">
        <v>0</v>
      </c>
      <c r="AJ47" s="67">
        <v>0</v>
      </c>
      <c r="AK47" s="67">
        <v>6154216.9698260156</v>
      </c>
      <c r="AL47" s="67">
        <v>0</v>
      </c>
      <c r="AM47" s="67">
        <v>0</v>
      </c>
      <c r="AN47" s="67">
        <v>706606.43040000007</v>
      </c>
      <c r="AO47" s="77">
        <v>70660.64304000001</v>
      </c>
      <c r="AP47" s="78">
        <v>134580.260733984</v>
      </c>
      <c r="AQ47" s="62">
        <f>+'Приложение №2'!F47-'Приложение №1'!N47</f>
        <v>0</v>
      </c>
      <c r="AR47" s="1">
        <v>1702606.52</v>
      </c>
      <c r="AS47" s="1">
        <f t="shared" si="27"/>
        <v>388742.39999999997</v>
      </c>
      <c r="AT47" s="1">
        <f t="shared" si="28"/>
        <v>13720320</v>
      </c>
    </row>
    <row r="48" spans="1:47" x14ac:dyDescent="0.25">
      <c r="A48" s="74">
        <f t="shared" si="25"/>
        <v>34</v>
      </c>
      <c r="B48" s="75">
        <f t="shared" si="26"/>
        <v>34</v>
      </c>
      <c r="C48" s="65" t="s">
        <v>546</v>
      </c>
      <c r="D48" s="65" t="s">
        <v>462</v>
      </c>
      <c r="E48" s="66">
        <v>1982</v>
      </c>
      <c r="F48" s="66">
        <v>2015</v>
      </c>
      <c r="G48" s="66" t="s">
        <v>45</v>
      </c>
      <c r="H48" s="66">
        <v>5</v>
      </c>
      <c r="I48" s="66">
        <v>2</v>
      </c>
      <c r="J48" s="67">
        <v>4420.2</v>
      </c>
      <c r="K48" s="67">
        <v>3129.6</v>
      </c>
      <c r="L48" s="67">
        <v>511</v>
      </c>
      <c r="M48" s="68">
        <v>210</v>
      </c>
      <c r="N48" s="76">
        <f t="shared" si="21"/>
        <v>3969816.3682592642</v>
      </c>
      <c r="O48" s="67"/>
      <c r="P48" s="77"/>
      <c r="Q48" s="77"/>
      <c r="R48" s="77">
        <f t="shared" si="8"/>
        <v>2215706.91</v>
      </c>
      <c r="S48" s="77">
        <f>+'Приложение №2'!F48-'Приложение №1'!R48</f>
        <v>1754109.458259264</v>
      </c>
      <c r="T48" s="77"/>
      <c r="U48" s="77">
        <f>+'Приложение №2'!F48-'Приложение №1'!P48-'Приложение №1'!Q48-'Приложение №1'!R48-'Приложение №1'!S48</f>
        <v>0</v>
      </c>
      <c r="V48" s="77">
        <f t="shared" si="29"/>
        <v>1090.4291513100216</v>
      </c>
      <c r="W48" s="77">
        <f t="shared" si="29"/>
        <v>1090.4291513100216</v>
      </c>
      <c r="X48" s="70">
        <v>2022</v>
      </c>
      <c r="Y48" s="71" t="e">
        <f>+#REF!-'[1]Приложение №1'!$P1353</f>
        <v>#REF!</v>
      </c>
      <c r="AA48" s="76">
        <f t="shared" si="30"/>
        <v>7065093.9840000002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>
        <v>0</v>
      </c>
      <c r="AI48" s="67">
        <v>0</v>
      </c>
      <c r="AJ48" s="67">
        <v>0</v>
      </c>
      <c r="AK48" s="67">
        <v>6153371.865740736</v>
      </c>
      <c r="AL48" s="67">
        <v>0</v>
      </c>
      <c r="AM48" s="67">
        <v>0</v>
      </c>
      <c r="AN48" s="67">
        <v>706509.39840000006</v>
      </c>
      <c r="AO48" s="77">
        <v>70650.939840000006</v>
      </c>
      <c r="AP48" s="78">
        <v>134561.780019264</v>
      </c>
      <c r="AQ48" s="62">
        <f>+'Приложение №2'!F48-'Приложение №1'!N48</f>
        <v>0</v>
      </c>
      <c r="AR48" s="1">
        <v>1792243.71</v>
      </c>
      <c r="AS48" s="1">
        <f t="shared" si="27"/>
        <v>423463.2</v>
      </c>
      <c r="AT48" s="1">
        <f t="shared" si="28"/>
        <v>14945760</v>
      </c>
    </row>
    <row r="49" spans="1:47" x14ac:dyDescent="0.25">
      <c r="A49" s="74">
        <f t="shared" si="25"/>
        <v>35</v>
      </c>
      <c r="B49" s="75">
        <f t="shared" si="26"/>
        <v>35</v>
      </c>
      <c r="C49" s="65" t="s">
        <v>546</v>
      </c>
      <c r="D49" s="65" t="s">
        <v>298</v>
      </c>
      <c r="E49" s="66">
        <v>1983</v>
      </c>
      <c r="F49" s="66">
        <v>2008</v>
      </c>
      <c r="G49" s="66" t="s">
        <v>548</v>
      </c>
      <c r="H49" s="66">
        <v>5</v>
      </c>
      <c r="I49" s="66">
        <v>3</v>
      </c>
      <c r="J49" s="67">
        <v>5146.9399999999996</v>
      </c>
      <c r="K49" s="67">
        <v>4326.6000000000004</v>
      </c>
      <c r="L49" s="67">
        <v>0</v>
      </c>
      <c r="M49" s="68">
        <v>197</v>
      </c>
      <c r="N49" s="76">
        <f t="shared" si="21"/>
        <v>16441816.303048048</v>
      </c>
      <c r="O49" s="67"/>
      <c r="P49" s="77">
        <f>14244053.3550794-1480919.02</f>
        <v>12763134.3350794</v>
      </c>
      <c r="Q49" s="77"/>
      <c r="R49" s="77">
        <f t="shared" si="8"/>
        <v>2477963.0700000003</v>
      </c>
      <c r="S49" s="77">
        <f>+'Приложение №2'!F49-'Приложение №1'!P49-'Приложение №1'!Q49-'Приложение №1'!R49</f>
        <v>1200718.897968648</v>
      </c>
      <c r="T49" s="77"/>
      <c r="U49" s="77">
        <f>+'Приложение №2'!F49-'Приложение №1'!P49-'Приложение №1'!Q49-'Приложение №1'!R49-'Приложение №1'!S49</f>
        <v>0</v>
      </c>
      <c r="V49" s="77">
        <f t="shared" si="29"/>
        <v>3800.1701805223611</v>
      </c>
      <c r="W49" s="77">
        <f t="shared" si="29"/>
        <v>3800.1701805223611</v>
      </c>
      <c r="X49" s="70">
        <v>2022</v>
      </c>
      <c r="Y49" s="71" t="e">
        <f>+#REF!-'[1]Приложение №1'!$P959</f>
        <v>#REF!</v>
      </c>
      <c r="AA49" s="76">
        <f t="shared" si="30"/>
        <v>38187844.389634863</v>
      </c>
      <c r="AB49" s="67">
        <v>8573356.2018279508</v>
      </c>
      <c r="AC49" s="67">
        <v>3669586.3729378125</v>
      </c>
      <c r="AD49" s="67">
        <v>3275767.6194978259</v>
      </c>
      <c r="AE49" s="67">
        <v>3459882.7712624557</v>
      </c>
      <c r="AF49" s="67">
        <v>0</v>
      </c>
      <c r="AG49" s="67"/>
      <c r="AH49" s="67">
        <v>355954.04522476508</v>
      </c>
      <c r="AI49" s="67">
        <v>0</v>
      </c>
      <c r="AJ49" s="67">
        <v>14183322.770203391</v>
      </c>
      <c r="AK49" s="67">
        <v>0</v>
      </c>
      <c r="AL49" s="67">
        <v>0</v>
      </c>
      <c r="AM49" s="67">
        <v>0</v>
      </c>
      <c r="AN49" s="67">
        <v>3555128.2378351944</v>
      </c>
      <c r="AO49" s="77">
        <v>381878.4438963487</v>
      </c>
      <c r="AP49" s="78">
        <v>732967.9269491313</v>
      </c>
      <c r="AQ49" s="62">
        <f>+'Приложение №2'!F49-'Приложение №1'!N49</f>
        <v>0</v>
      </c>
      <c r="AR49" s="1">
        <v>2036649.87</v>
      </c>
      <c r="AS49" s="1">
        <f t="shared" si="27"/>
        <v>441313.2</v>
      </c>
      <c r="AT49" s="1">
        <f t="shared" si="28"/>
        <v>15575760</v>
      </c>
      <c r="AU49" s="71">
        <f>+P49+Q49+R49+S49+U49-'Приложение №2'!F49</f>
        <v>0</v>
      </c>
    </row>
    <row r="50" spans="1:47" x14ac:dyDescent="0.25">
      <c r="A50" s="74">
        <f t="shared" si="25"/>
        <v>36</v>
      </c>
      <c r="B50" s="75">
        <f t="shared" si="26"/>
        <v>36</v>
      </c>
      <c r="C50" s="65" t="s">
        <v>546</v>
      </c>
      <c r="D50" s="65" t="s">
        <v>164</v>
      </c>
      <c r="E50" s="66">
        <v>1992</v>
      </c>
      <c r="F50" s="66">
        <v>2001</v>
      </c>
      <c r="G50" s="66" t="s">
        <v>45</v>
      </c>
      <c r="H50" s="66">
        <v>3</v>
      </c>
      <c r="I50" s="66">
        <v>5</v>
      </c>
      <c r="J50" s="67">
        <v>2965.1</v>
      </c>
      <c r="K50" s="67">
        <v>2646.6</v>
      </c>
      <c r="L50" s="67">
        <v>0</v>
      </c>
      <c r="M50" s="68">
        <v>91</v>
      </c>
      <c r="N50" s="76">
        <f>+P50+R50+S50+U50</f>
        <v>38842580.292174079</v>
      </c>
      <c r="O50" s="67"/>
      <c r="P50" s="77">
        <f>10862257.6321092+969737.18+5982907.47</f>
        <v>17814902.282109201</v>
      </c>
      <c r="Q50" s="77"/>
      <c r="R50" s="77">
        <f t="shared" si="8"/>
        <v>1442972.25</v>
      </c>
      <c r="S50" s="77">
        <f>+AT50</f>
        <v>9527760</v>
      </c>
      <c r="T50" s="77">
        <v>9516743.668146275</v>
      </c>
      <c r="U50" s="77">
        <f>+'Приложение №2'!F50-'Приложение №1'!P50-'Приложение №1'!Q50-'Приложение №1'!R50-'Приложение №1'!S50</f>
        <v>10056945.760064878</v>
      </c>
      <c r="V50" s="77">
        <f t="shared" si="29"/>
        <v>14676.407576579037</v>
      </c>
      <c r="W50" s="77">
        <f t="shared" si="29"/>
        <v>14676.407576579037</v>
      </c>
      <c r="X50" s="70">
        <v>2022</v>
      </c>
      <c r="Y50" s="71" t="e">
        <f>+#REF!-'[1]Приложение №1'!$P1360</f>
        <v>#REF!</v>
      </c>
      <c r="AA50" s="76">
        <f t="shared" si="30"/>
        <v>25552155.489999998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>
        <v>0</v>
      </c>
      <c r="AI50" s="67">
        <v>0</v>
      </c>
      <c r="AJ50" s="67">
        <v>22504805.426262595</v>
      </c>
      <c r="AK50" s="67">
        <v>0</v>
      </c>
      <c r="AL50" s="67">
        <v>0</v>
      </c>
      <c r="AM50" s="67">
        <v>0</v>
      </c>
      <c r="AN50" s="67">
        <v>2299693.9940999998</v>
      </c>
      <c r="AO50" s="77">
        <v>255521.55489999999</v>
      </c>
      <c r="AP50" s="78">
        <v>492134.51473739999</v>
      </c>
      <c r="AQ50" s="62">
        <f>+'Приложение №2'!F50-'Приложение №1'!N50</f>
        <v>0</v>
      </c>
      <c r="AR50" s="1">
        <v>1173019.05</v>
      </c>
      <c r="AS50" s="1">
        <f t="shared" si="27"/>
        <v>269953.2</v>
      </c>
      <c r="AT50" s="1">
        <f t="shared" si="28"/>
        <v>9527760</v>
      </c>
      <c r="AU50" s="71">
        <f>+P50+Q50+R50+S50+U50-'Приложение №2'!F50</f>
        <v>0</v>
      </c>
    </row>
    <row r="51" spans="1:47" x14ac:dyDescent="0.25">
      <c r="A51" s="74">
        <f t="shared" si="25"/>
        <v>37</v>
      </c>
      <c r="B51" s="75">
        <f t="shared" si="26"/>
        <v>37</v>
      </c>
      <c r="C51" s="65" t="s">
        <v>546</v>
      </c>
      <c r="D51" s="65" t="s">
        <v>307</v>
      </c>
      <c r="E51" s="66">
        <v>1993</v>
      </c>
      <c r="F51" s="66">
        <v>1993</v>
      </c>
      <c r="G51" s="66" t="s">
        <v>548</v>
      </c>
      <c r="H51" s="66">
        <v>5</v>
      </c>
      <c r="I51" s="66">
        <v>3</v>
      </c>
      <c r="J51" s="67">
        <v>2629.1</v>
      </c>
      <c r="K51" s="67">
        <v>2330.5</v>
      </c>
      <c r="L51" s="67">
        <v>0</v>
      </c>
      <c r="M51" s="68">
        <v>101</v>
      </c>
      <c r="N51" s="76">
        <f t="shared" si="21"/>
        <v>1178513.4304787514</v>
      </c>
      <c r="O51" s="67"/>
      <c r="P51" s="77"/>
      <c r="Q51" s="77"/>
      <c r="R51" s="77">
        <f>+'Приложение №2'!F51</f>
        <v>1178513.4304787514</v>
      </c>
      <c r="S51" s="77">
        <f>+'Приложение №2'!F51-'Приложение №1'!R51</f>
        <v>0</v>
      </c>
      <c r="T51" s="77"/>
      <c r="U51" s="77">
        <f>+'Приложение №2'!F51-'Приложение №1'!P51-'Приложение №1'!Q51-'Приложение №1'!R51-'Приложение №1'!S51</f>
        <v>0</v>
      </c>
      <c r="V51" s="77">
        <f t="shared" si="29"/>
        <v>505.6912381372029</v>
      </c>
      <c r="W51" s="77">
        <f t="shared" si="29"/>
        <v>505.6912381372029</v>
      </c>
      <c r="X51" s="70">
        <v>2022</v>
      </c>
      <c r="Y51" s="71" t="e">
        <f>+#REF!-'[1]Приложение №1'!$P979</f>
        <v>#REF!</v>
      </c>
      <c r="AA51" s="76">
        <f t="shared" si="30"/>
        <v>2025910.3767552001</v>
      </c>
      <c r="AB51" s="67">
        <v>0</v>
      </c>
      <c r="AC51" s="67">
        <v>0</v>
      </c>
      <c r="AD51" s="67">
        <v>1764474.7462764487</v>
      </c>
      <c r="AE51" s="67">
        <v>0</v>
      </c>
      <c r="AF51" s="67">
        <v>0</v>
      </c>
      <c r="AG51" s="67"/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202591.03767552003</v>
      </c>
      <c r="AO51" s="77">
        <v>20259.103767552002</v>
      </c>
      <c r="AP51" s="78">
        <v>38585.489035679544</v>
      </c>
      <c r="AQ51" s="62">
        <f>+'Приложение №2'!F51-'Приложение №1'!N51</f>
        <v>0</v>
      </c>
      <c r="AR51" s="1">
        <v>1113195.26</v>
      </c>
      <c r="AS51" s="1">
        <f t="shared" si="27"/>
        <v>237711</v>
      </c>
      <c r="AT51" s="1">
        <f t="shared" si="28"/>
        <v>8389800</v>
      </c>
    </row>
    <row r="52" spans="1:47" x14ac:dyDescent="0.25">
      <c r="A52" s="74">
        <f t="shared" si="25"/>
        <v>38</v>
      </c>
      <c r="B52" s="75">
        <f t="shared" si="26"/>
        <v>38</v>
      </c>
      <c r="C52" s="65" t="s">
        <v>546</v>
      </c>
      <c r="D52" s="65" t="s">
        <v>71</v>
      </c>
      <c r="E52" s="66">
        <v>1992</v>
      </c>
      <c r="F52" s="66">
        <v>2009</v>
      </c>
      <c r="G52" s="66" t="s">
        <v>548</v>
      </c>
      <c r="H52" s="66">
        <v>9</v>
      </c>
      <c r="I52" s="66">
        <v>1</v>
      </c>
      <c r="J52" s="67">
        <v>3320.9</v>
      </c>
      <c r="K52" s="67">
        <v>2873.6</v>
      </c>
      <c r="L52" s="67">
        <v>0</v>
      </c>
      <c r="M52" s="68">
        <v>115</v>
      </c>
      <c r="N52" s="76">
        <f>+P52+Q52+R52+S52+U52</f>
        <v>2230336.9135409677</v>
      </c>
      <c r="O52" s="67"/>
      <c r="P52" s="77"/>
      <c r="Q52" s="77"/>
      <c r="R52" s="77">
        <f>+'Приложение №2'!F52</f>
        <v>2230336.9135409677</v>
      </c>
      <c r="S52" s="77"/>
      <c r="T52" s="77"/>
      <c r="U52" s="77"/>
      <c r="V52" s="77">
        <f t="shared" si="29"/>
        <v>776.14731122667308</v>
      </c>
      <c r="W52" s="77">
        <f t="shared" si="29"/>
        <v>776.14731122667308</v>
      </c>
      <c r="X52" s="70">
        <v>2022</v>
      </c>
      <c r="Y52" s="71" t="e">
        <f>+#REF!-'[1]Приложение №1'!$P981</f>
        <v>#REF!</v>
      </c>
      <c r="AA52" s="76">
        <f t="shared" si="30"/>
        <v>3421512.8588040192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>
        <v>0</v>
      </c>
      <c r="AI52" s="67">
        <v>0</v>
      </c>
      <c r="AJ52" s="67">
        <v>3013463.2352630515</v>
      </c>
      <c r="AK52" s="67">
        <v>0</v>
      </c>
      <c r="AL52" s="67">
        <v>0</v>
      </c>
      <c r="AM52" s="67">
        <v>0</v>
      </c>
      <c r="AN52" s="67">
        <v>307936.15729236172</v>
      </c>
      <c r="AO52" s="77">
        <v>34215.128588040192</v>
      </c>
      <c r="AP52" s="78">
        <v>65898.337660565405</v>
      </c>
      <c r="AQ52" s="62">
        <f>+'Приложение №2'!F52-'Приложение №1'!N52</f>
        <v>0</v>
      </c>
      <c r="AR52" s="1">
        <v>1773302.69</v>
      </c>
      <c r="AS52" s="1">
        <f>+(K52*13.29+L52*22.52)*12*0.85</f>
        <v>389539.46879999992</v>
      </c>
      <c r="AT52" s="1">
        <f>+(K52*13.29+L52*22.52)*12*30</f>
        <v>13748451.839999996</v>
      </c>
      <c r="AU52" s="71" t="e">
        <f>+P52+Q52+R52+S52+U52-'Приложение №2'!#REF!</f>
        <v>#REF!</v>
      </c>
    </row>
    <row r="53" spans="1:47" x14ac:dyDescent="0.25">
      <c r="A53" s="74">
        <f t="shared" si="9"/>
        <v>39</v>
      </c>
      <c r="B53" s="75">
        <f t="shared" si="10"/>
        <v>39</v>
      </c>
      <c r="C53" s="65" t="s">
        <v>547</v>
      </c>
      <c r="D53" s="65" t="s">
        <v>685</v>
      </c>
      <c r="E53" s="66">
        <v>1995</v>
      </c>
      <c r="F53" s="66">
        <v>2007</v>
      </c>
      <c r="G53" s="66" t="s">
        <v>548</v>
      </c>
      <c r="H53" s="66">
        <v>9</v>
      </c>
      <c r="I53" s="66">
        <v>3</v>
      </c>
      <c r="J53" s="67">
        <v>8715.5</v>
      </c>
      <c r="K53" s="67">
        <v>7076.8</v>
      </c>
      <c r="L53" s="67">
        <v>307.5</v>
      </c>
      <c r="M53" s="68">
        <v>283</v>
      </c>
      <c r="N53" s="76">
        <f>SUM(O53:U53)</f>
        <v>43648519.259999998</v>
      </c>
      <c r="O53" s="67"/>
      <c r="P53" s="77">
        <v>20822495.719999999</v>
      </c>
      <c r="Q53" s="77"/>
      <c r="R53" s="77">
        <v>1379658.07</v>
      </c>
      <c r="S53" s="77"/>
      <c r="T53" s="77"/>
      <c r="U53" s="77">
        <v>21446365.469999999</v>
      </c>
      <c r="V53" s="77">
        <f t="shared" ref="V53:W53" si="31">$N53/($K53+$L53)</f>
        <v>5910.9894316319751</v>
      </c>
      <c r="W53" s="77">
        <f t="shared" si="31"/>
        <v>5910.9894316319751</v>
      </c>
      <c r="X53" s="70">
        <v>2022</v>
      </c>
      <c r="Y53" s="71" t="e">
        <f>+#REF!-'[1]Приложение №1'!#REF!</f>
        <v>#REF!</v>
      </c>
      <c r="AA53" s="76">
        <f t="shared" ref="AA53" si="32">SUM(AB53:AP53)</f>
        <v>47583718.340731375</v>
      </c>
      <c r="AB53" s="67">
        <v>17694269.116222665</v>
      </c>
      <c r="AC53" s="67">
        <v>7079395.2241015183</v>
      </c>
      <c r="AD53" s="67">
        <v>5228826.4103661133</v>
      </c>
      <c r="AE53" s="67">
        <v>3341459.7872589645</v>
      </c>
      <c r="AF53" s="67">
        <v>0</v>
      </c>
      <c r="AG53" s="67"/>
      <c r="AH53" s="67">
        <v>786131.68027933023</v>
      </c>
      <c r="AI53" s="67">
        <v>0</v>
      </c>
      <c r="AJ53" s="67">
        <v>7743707.0462670354</v>
      </c>
      <c r="AK53" s="67">
        <v>0</v>
      </c>
      <c r="AL53" s="67">
        <v>0</v>
      </c>
      <c r="AM53" s="67">
        <v>0</v>
      </c>
      <c r="AN53" s="67">
        <v>4318396.9303716524</v>
      </c>
      <c r="AO53" s="77">
        <v>475837.18340731377</v>
      </c>
      <c r="AP53" s="78">
        <v>915694.96245678177</v>
      </c>
      <c r="AQ53" s="62">
        <f>+'Приложение №2'!F53-'Приложение №1'!N53</f>
        <v>0</v>
      </c>
      <c r="AS53" s="1">
        <f>+(K53*13.29+L53*22.52)*12*0.85</f>
        <v>1029950.8343999998</v>
      </c>
      <c r="AT53" s="1">
        <f>+(K53*13.29+L53*22.52)*12*30</f>
        <v>36351205.919999994</v>
      </c>
      <c r="AU53" s="71">
        <f>+P53+Q53+R53+S53+U53-'Приложение №2'!F53</f>
        <v>0</v>
      </c>
    </row>
    <row r="54" spans="1:47" x14ac:dyDescent="0.25">
      <c r="A54" s="74">
        <f t="shared" si="9"/>
        <v>40</v>
      </c>
      <c r="B54" s="75">
        <f t="shared" si="10"/>
        <v>40</v>
      </c>
      <c r="C54" s="65" t="s">
        <v>73</v>
      </c>
      <c r="D54" s="65" t="s">
        <v>171</v>
      </c>
      <c r="E54" s="66">
        <v>1991</v>
      </c>
      <c r="F54" s="66">
        <v>2016</v>
      </c>
      <c r="G54" s="66" t="s">
        <v>52</v>
      </c>
      <c r="H54" s="66">
        <v>5</v>
      </c>
      <c r="I54" s="66">
        <v>4</v>
      </c>
      <c r="J54" s="67">
        <v>4887.3</v>
      </c>
      <c r="K54" s="67">
        <v>4839.7</v>
      </c>
      <c r="L54" s="67">
        <v>0</v>
      </c>
      <c r="M54" s="68">
        <v>240</v>
      </c>
      <c r="N54" s="76">
        <f t="shared" ref="N53:N60" si="33">SUM(O54:U54)</f>
        <v>3102944.9011479998</v>
      </c>
      <c r="O54" s="67"/>
      <c r="P54" s="77"/>
      <c r="Q54" s="77"/>
      <c r="R54" s="77">
        <f t="shared" si="8"/>
        <v>2339270.0699999998</v>
      </c>
      <c r="S54" s="77">
        <f>+'Приложение №2'!F54-'Приложение №1'!R54</f>
        <v>763674.83114799997</v>
      </c>
      <c r="T54" s="77"/>
      <c r="U54" s="77">
        <f>+'Приложение №2'!F54-'Приложение №1'!P54-'Приложение №1'!Q54-'Приложение №1'!R54-'Приложение №1'!S54</f>
        <v>0</v>
      </c>
      <c r="V54" s="77">
        <f t="shared" ref="V54:W63" si="34">$N54/($K54+$L54)</f>
        <v>641.14405875322848</v>
      </c>
      <c r="W54" s="77">
        <f t="shared" si="34"/>
        <v>641.14405875322848</v>
      </c>
      <c r="X54" s="70">
        <v>2022</v>
      </c>
      <c r="Y54" s="71" t="e">
        <f>+#REF!-'[1]Приложение №1'!$P986</f>
        <v>#REF!</v>
      </c>
      <c r="AA54" s="76">
        <f t="shared" ref="AA54:AA63" si="35">SUM(AB54:AP54)</f>
        <v>16330841.699999999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>
        <v>0</v>
      </c>
      <c r="AI54" s="67">
        <v>0</v>
      </c>
      <c r="AJ54" s="67">
        <v>15836071.998851998</v>
      </c>
      <c r="AK54" s="67">
        <v>0</v>
      </c>
      <c r="AL54" s="67">
        <v>0</v>
      </c>
      <c r="AM54" s="67">
        <v>0</v>
      </c>
      <c r="AN54" s="67">
        <v>101648.88</v>
      </c>
      <c r="AO54" s="67">
        <v>46818</v>
      </c>
      <c r="AP54" s="78">
        <v>346302.82114799996</v>
      </c>
      <c r="AQ54" s="62">
        <f>+'Приложение №2'!F54-'Приложение №1'!N54</f>
        <v>0</v>
      </c>
      <c r="AR54" s="1">
        <v>1845620.67</v>
      </c>
      <c r="AS54" s="1">
        <f t="shared" ref="AS54:AS63" si="36">+(K54*10+L54*20)*12*0.85</f>
        <v>493649.39999999997</v>
      </c>
      <c r="AT54" s="1">
        <f t="shared" ref="AT54:AT59" si="37">+(K54*10+L54*20)*12*30</f>
        <v>17422920</v>
      </c>
    </row>
    <row r="55" spans="1:47" x14ac:dyDescent="0.25">
      <c r="A55" s="74">
        <f t="shared" si="9"/>
        <v>41</v>
      </c>
      <c r="B55" s="75">
        <f t="shared" si="10"/>
        <v>41</v>
      </c>
      <c r="C55" s="65" t="s">
        <v>73</v>
      </c>
      <c r="D55" s="65" t="s">
        <v>310</v>
      </c>
      <c r="E55" s="66">
        <v>1999</v>
      </c>
      <c r="F55" s="66">
        <v>2011</v>
      </c>
      <c r="G55" s="66" t="s">
        <v>45</v>
      </c>
      <c r="H55" s="66">
        <v>4</v>
      </c>
      <c r="I55" s="66">
        <v>3</v>
      </c>
      <c r="J55" s="67">
        <v>1782.7</v>
      </c>
      <c r="K55" s="67">
        <v>1609.9</v>
      </c>
      <c r="L55" s="67">
        <v>0</v>
      </c>
      <c r="M55" s="68">
        <v>56</v>
      </c>
      <c r="N55" s="76">
        <f t="shared" si="33"/>
        <v>4056546.5075659999</v>
      </c>
      <c r="O55" s="67"/>
      <c r="P55" s="77">
        <v>1293428.9900000002</v>
      </c>
      <c r="Q55" s="77"/>
      <c r="R55" s="77">
        <f t="shared" si="8"/>
        <v>889257.33000000007</v>
      </c>
      <c r="S55" s="77">
        <f>+'Приложение №2'!F55-'Приложение №1'!P55-'Приложение №1'!Q55-'Приложение №1'!R55</f>
        <v>1873860.1875659996</v>
      </c>
      <c r="T55" s="77"/>
      <c r="U55" s="77">
        <f>+'Приложение №2'!F55-'Приложение №1'!P55-'Приложение №1'!Q55-'Приложение №1'!R55-'Приложение №1'!S55</f>
        <v>0</v>
      </c>
      <c r="V55" s="77">
        <f t="shared" si="34"/>
        <v>2519.7506103273495</v>
      </c>
      <c r="W55" s="77">
        <f t="shared" si="34"/>
        <v>2519.7506103273495</v>
      </c>
      <c r="X55" s="70">
        <v>2022</v>
      </c>
      <c r="Y55" s="71" t="e">
        <f>+#REF!-'[1]Приложение №1'!$P989</f>
        <v>#REF!</v>
      </c>
      <c r="AA55" s="76">
        <f t="shared" si="35"/>
        <v>15155840.090000002</v>
      </c>
      <c r="AB55" s="67">
        <v>3843679.5940452004</v>
      </c>
      <c r="AC55" s="67">
        <v>0</v>
      </c>
      <c r="AD55" s="67">
        <v>1430991.0437205599</v>
      </c>
      <c r="AE55" s="67">
        <v>895890.8758312799</v>
      </c>
      <c r="AF55" s="67">
        <v>0</v>
      </c>
      <c r="AG55" s="67"/>
      <c r="AH55" s="67">
        <v>147492.512475</v>
      </c>
      <c r="AI55" s="67">
        <v>0</v>
      </c>
      <c r="AJ55" s="67">
        <v>7026831.1230768003</v>
      </c>
      <c r="AK55" s="67">
        <v>0</v>
      </c>
      <c r="AL55" s="67">
        <v>0</v>
      </c>
      <c r="AM55" s="67">
        <v>0</v>
      </c>
      <c r="AN55" s="67">
        <v>1367570.9297000002</v>
      </c>
      <c r="AO55" s="77">
        <v>151558.40090000001</v>
      </c>
      <c r="AP55" s="78">
        <v>291825.61025115999</v>
      </c>
      <c r="AQ55" s="62">
        <f>+'Приложение №2'!F55-'Приложение №1'!N55</f>
        <v>0</v>
      </c>
      <c r="AR55" s="1">
        <v>725047.53</v>
      </c>
      <c r="AS55" s="1">
        <f t="shared" si="36"/>
        <v>164209.79999999999</v>
      </c>
      <c r="AT55" s="1">
        <f t="shared" si="37"/>
        <v>5795640</v>
      </c>
      <c r="AU55" s="71">
        <f>+P55+Q55+R55+S55+U55-'Приложение №2'!F55</f>
        <v>0</v>
      </c>
    </row>
    <row r="56" spans="1:47" x14ac:dyDescent="0.25">
      <c r="A56" s="74">
        <f t="shared" si="9"/>
        <v>42</v>
      </c>
      <c r="B56" s="75">
        <f t="shared" si="10"/>
        <v>42</v>
      </c>
      <c r="C56" s="65" t="s">
        <v>73</v>
      </c>
      <c r="D56" s="65" t="s">
        <v>312</v>
      </c>
      <c r="E56" s="66">
        <v>1995</v>
      </c>
      <c r="F56" s="66">
        <v>2013</v>
      </c>
      <c r="G56" s="66" t="s">
        <v>52</v>
      </c>
      <c r="H56" s="66">
        <v>5</v>
      </c>
      <c r="I56" s="66">
        <v>4</v>
      </c>
      <c r="J56" s="67">
        <v>4929.5</v>
      </c>
      <c r="K56" s="67">
        <v>4339.8</v>
      </c>
      <c r="L56" s="67">
        <v>0</v>
      </c>
      <c r="M56" s="68">
        <v>159</v>
      </c>
      <c r="N56" s="76">
        <f t="shared" si="33"/>
        <v>8038943.9614625983</v>
      </c>
      <c r="O56" s="67"/>
      <c r="P56" s="77"/>
      <c r="Q56" s="77"/>
      <c r="R56" s="77">
        <f>779149.58+123154.11</f>
        <v>902303.69</v>
      </c>
      <c r="S56" s="77">
        <f>+'Приложение №2'!F56-'Приложение №1'!R56-P56</f>
        <v>7136640.2714625988</v>
      </c>
      <c r="T56" s="77"/>
      <c r="U56" s="77">
        <f>+'Приложение №2'!F56-'Приложение №1'!P56-'Приложение №1'!Q56-'Приложение №1'!R56-'Приложение №1'!S56</f>
        <v>0</v>
      </c>
      <c r="V56" s="77">
        <f t="shared" si="34"/>
        <v>1852.3765983369276</v>
      </c>
      <c r="W56" s="77">
        <f t="shared" si="34"/>
        <v>1852.3765983369276</v>
      </c>
      <c r="X56" s="70">
        <v>2022</v>
      </c>
      <c r="Y56" s="71" t="e">
        <f>+#REF!-'[1]Приложение №1'!$P992</f>
        <v>#REF!</v>
      </c>
      <c r="AA56" s="76">
        <f t="shared" si="35"/>
        <v>77122932.980000004</v>
      </c>
      <c r="AB56" s="67">
        <v>7245200.61515796</v>
      </c>
      <c r="AC56" s="67">
        <v>4190097.5862702606</v>
      </c>
      <c r="AD56" s="67">
        <v>4429243.3865698203</v>
      </c>
      <c r="AE56" s="67">
        <v>3377335.7392437602</v>
      </c>
      <c r="AF56" s="67">
        <v>0</v>
      </c>
      <c r="AG56" s="67"/>
      <c r="AH56" s="67">
        <v>360012.11029559997</v>
      </c>
      <c r="AI56" s="67">
        <v>0</v>
      </c>
      <c r="AJ56" s="67">
        <v>12897560.1974562</v>
      </c>
      <c r="AK56" s="67">
        <v>0</v>
      </c>
      <c r="AL56" s="67">
        <v>25040686.283834342</v>
      </c>
      <c r="AM56" s="67">
        <v>9848180.7538505998</v>
      </c>
      <c r="AN56" s="67">
        <v>7489740.9763000011</v>
      </c>
      <c r="AO56" s="77">
        <v>771229.32980000007</v>
      </c>
      <c r="AP56" s="78">
        <v>1473646.0012214603</v>
      </c>
      <c r="AQ56" s="62">
        <f>+'Приложение №2'!F56-'Приложение №1'!N56</f>
        <v>0</v>
      </c>
      <c r="AR56" s="1">
        <v>1948762.98</v>
      </c>
      <c r="AS56" s="1">
        <f t="shared" si="36"/>
        <v>442659.6</v>
      </c>
      <c r="AT56" s="1">
        <f t="shared" si="37"/>
        <v>15623280</v>
      </c>
    </row>
    <row r="57" spans="1:47" x14ac:dyDescent="0.25">
      <c r="A57" s="74">
        <f t="shared" si="9"/>
        <v>43</v>
      </c>
      <c r="B57" s="75">
        <f t="shared" si="10"/>
        <v>43</v>
      </c>
      <c r="C57" s="65" t="s">
        <v>73</v>
      </c>
      <c r="D57" s="65" t="s">
        <v>314</v>
      </c>
      <c r="E57" s="66">
        <v>1979</v>
      </c>
      <c r="F57" s="66">
        <v>1979</v>
      </c>
      <c r="G57" s="66" t="s">
        <v>52</v>
      </c>
      <c r="H57" s="66">
        <v>4</v>
      </c>
      <c r="I57" s="66">
        <v>4</v>
      </c>
      <c r="J57" s="67">
        <v>4000.3</v>
      </c>
      <c r="K57" s="67">
        <v>3505.8</v>
      </c>
      <c r="L57" s="67">
        <v>0</v>
      </c>
      <c r="M57" s="68">
        <v>77</v>
      </c>
      <c r="N57" s="76">
        <f t="shared" si="33"/>
        <v>8775431.5097870212</v>
      </c>
      <c r="O57" s="67"/>
      <c r="P57" s="77"/>
      <c r="Q57" s="77"/>
      <c r="R57" s="77">
        <v>1019742.18</v>
      </c>
      <c r="S57" s="77">
        <f>+'Приложение №2'!F57-'Приложение №1'!R57</f>
        <v>7755689.3297870215</v>
      </c>
      <c r="T57" s="77"/>
      <c r="U57" s="77">
        <f>+'Приложение №2'!F57-'Приложение №1'!P57-'Приложение №1'!Q57-'Приложение №1'!R57-'Приложение №1'!S57</f>
        <v>0</v>
      </c>
      <c r="V57" s="77">
        <f t="shared" si="34"/>
        <v>2503.1181213380742</v>
      </c>
      <c r="W57" s="77">
        <f t="shared" si="34"/>
        <v>2503.1181213380742</v>
      </c>
      <c r="X57" s="70">
        <v>2022</v>
      </c>
      <c r="Y57" s="71" t="e">
        <f>+#REF!-'[1]Приложение №1'!$P999</f>
        <v>#REF!</v>
      </c>
      <c r="AA57" s="76">
        <f t="shared" si="35"/>
        <v>19726119.920000002</v>
      </c>
      <c r="AB57" s="67">
        <v>5852855.9652763205</v>
      </c>
      <c r="AC57" s="67">
        <v>3384866.6112261005</v>
      </c>
      <c r="AD57" s="67">
        <v>3578054.6250359397</v>
      </c>
      <c r="AE57" s="67">
        <v>2728297.0723629599</v>
      </c>
      <c r="AF57" s="67">
        <v>1089898.8321589197</v>
      </c>
      <c r="AG57" s="67"/>
      <c r="AH57" s="67">
        <v>290826.87134760001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2233947.6464</v>
      </c>
      <c r="AO57" s="77">
        <v>197261.19919999997</v>
      </c>
      <c r="AP57" s="78">
        <v>370111.09699215996</v>
      </c>
      <c r="AQ57" s="62">
        <f>+'Приложение №2'!F57-'Приложение №1'!N57</f>
        <v>0</v>
      </c>
      <c r="AR57" s="1">
        <v>1726106.62</v>
      </c>
      <c r="AS57" s="1">
        <f t="shared" si="36"/>
        <v>357591.6</v>
      </c>
      <c r="AT57" s="1">
        <f t="shared" si="37"/>
        <v>12620880</v>
      </c>
    </row>
    <row r="58" spans="1:47" x14ac:dyDescent="0.25">
      <c r="A58" s="74">
        <f t="shared" si="9"/>
        <v>44</v>
      </c>
      <c r="B58" s="75">
        <f t="shared" si="10"/>
        <v>44</v>
      </c>
      <c r="C58" s="65" t="s">
        <v>73</v>
      </c>
      <c r="D58" s="65" t="s">
        <v>318</v>
      </c>
      <c r="E58" s="66">
        <v>1991</v>
      </c>
      <c r="F58" s="66">
        <v>1991</v>
      </c>
      <c r="G58" s="66" t="s">
        <v>52</v>
      </c>
      <c r="H58" s="66">
        <v>2</v>
      </c>
      <c r="I58" s="66">
        <v>2</v>
      </c>
      <c r="J58" s="67">
        <v>704.8</v>
      </c>
      <c r="K58" s="67">
        <v>607.70000000000005</v>
      </c>
      <c r="L58" s="67">
        <v>0</v>
      </c>
      <c r="M58" s="68">
        <v>51</v>
      </c>
      <c r="N58" s="76">
        <f t="shared" si="33"/>
        <v>10111198.940588206</v>
      </c>
      <c r="O58" s="67"/>
      <c r="P58" s="77">
        <v>7729748.9305882053</v>
      </c>
      <c r="Q58" s="77"/>
      <c r="R58" s="77">
        <f t="shared" si="8"/>
        <v>242180.28</v>
      </c>
      <c r="S58" s="77">
        <f>+'Приложение №2'!F58-'Приложение №1'!P58-'Приложение №1'!Q58-'Приложение №1'!R58</f>
        <v>2139269.7300000009</v>
      </c>
      <c r="T58" s="77"/>
      <c r="U58" s="77">
        <f>+'Приложение №2'!F58-'Приложение №1'!P58-'Приложение №1'!Q58-'Приложение №1'!R58-'Приложение №1'!S58</f>
        <v>0</v>
      </c>
      <c r="V58" s="77">
        <f t="shared" si="34"/>
        <v>16638.471187408599</v>
      </c>
      <c r="W58" s="77">
        <f t="shared" si="34"/>
        <v>16638.471187408599</v>
      </c>
      <c r="X58" s="70">
        <v>2022</v>
      </c>
      <c r="Y58" s="71" t="e">
        <f>+#REF!-'[1]Приложение №1'!$P1003</f>
        <v>#REF!</v>
      </c>
      <c r="AA58" s="76">
        <f t="shared" si="35"/>
        <v>10159649.210588206</v>
      </c>
      <c r="AB58" s="67">
        <v>1119793.79</v>
      </c>
      <c r="AC58" s="67">
        <v>0</v>
      </c>
      <c r="AD58" s="67">
        <v>319144.83</v>
      </c>
      <c r="AE58" s="67">
        <v>0</v>
      </c>
      <c r="AF58" s="67">
        <v>0</v>
      </c>
      <c r="AG58" s="67"/>
      <c r="AH58" s="67">
        <v>51441.136530000003</v>
      </c>
      <c r="AI58" s="67">
        <v>0</v>
      </c>
      <c r="AJ58" s="67">
        <v>3034353.13</v>
      </c>
      <c r="AK58" s="67">
        <v>0</v>
      </c>
      <c r="AL58" s="67">
        <v>3213076.97</v>
      </c>
      <c r="AM58" s="67">
        <v>2003686.6</v>
      </c>
      <c r="AN58" s="67">
        <v>222088.61</v>
      </c>
      <c r="AO58" s="67">
        <v>64189.444058208501</v>
      </c>
      <c r="AP58" s="78">
        <v>131874.70000000001</v>
      </c>
      <c r="AQ58" s="62">
        <f>+'Приложение №2'!F58-'Приложение №1'!N58</f>
        <v>0</v>
      </c>
      <c r="AR58" s="1">
        <v>180194.88</v>
      </c>
      <c r="AS58" s="1">
        <f t="shared" si="36"/>
        <v>61985.4</v>
      </c>
      <c r="AT58" s="1">
        <f t="shared" si="37"/>
        <v>2187720</v>
      </c>
      <c r="AU58" s="71">
        <f>+P58+Q58+R58+S58+U58-'Приложение №2'!F58</f>
        <v>0</v>
      </c>
    </row>
    <row r="59" spans="1:47" x14ac:dyDescent="0.25">
      <c r="A59" s="74">
        <f t="shared" si="9"/>
        <v>45</v>
      </c>
      <c r="B59" s="75">
        <f t="shared" si="10"/>
        <v>45</v>
      </c>
      <c r="C59" s="65" t="s">
        <v>73</v>
      </c>
      <c r="D59" s="65" t="s">
        <v>172</v>
      </c>
      <c r="E59" s="66">
        <v>1985</v>
      </c>
      <c r="F59" s="66">
        <v>1985</v>
      </c>
      <c r="G59" s="66" t="s">
        <v>45</v>
      </c>
      <c r="H59" s="66">
        <v>2</v>
      </c>
      <c r="I59" s="66">
        <v>2</v>
      </c>
      <c r="J59" s="67">
        <v>687.7</v>
      </c>
      <c r="K59" s="67">
        <v>613.5</v>
      </c>
      <c r="L59" s="67">
        <v>0</v>
      </c>
      <c r="M59" s="68">
        <v>34</v>
      </c>
      <c r="N59" s="76">
        <f t="shared" si="33"/>
        <v>1654322.60733094</v>
      </c>
      <c r="O59" s="73"/>
      <c r="P59" s="77"/>
      <c r="Q59" s="77"/>
      <c r="R59" s="77">
        <f t="shared" si="8"/>
        <v>246366.34</v>
      </c>
      <c r="S59" s="77">
        <f>+'Приложение №2'!F59-'Приложение №1'!R59</f>
        <v>1407956.2673309399</v>
      </c>
      <c r="T59" s="77"/>
      <c r="U59" s="77">
        <f>+'Приложение №2'!F59-'Приложение №1'!P59-'Приложение №1'!Q59-'Приложение №1'!R59-'Приложение №1'!S59</f>
        <v>0</v>
      </c>
      <c r="V59" s="77">
        <f t="shared" si="34"/>
        <v>2696.5323672875957</v>
      </c>
      <c r="W59" s="77">
        <f t="shared" si="34"/>
        <v>2696.5323672875957</v>
      </c>
      <c r="X59" s="70">
        <v>2022</v>
      </c>
      <c r="Y59" s="71" t="e">
        <f>+#REF!-'[1]Приложение №1'!$P623</f>
        <v>#REF!</v>
      </c>
      <c r="AA59" s="76">
        <f t="shared" si="35"/>
        <v>10532880.890000001</v>
      </c>
      <c r="AB59" s="67">
        <v>0</v>
      </c>
      <c r="AC59" s="67">
        <v>0</v>
      </c>
      <c r="AD59" s="67">
        <v>539214.05775006011</v>
      </c>
      <c r="AE59" s="67">
        <v>0</v>
      </c>
      <c r="AF59" s="67">
        <v>0</v>
      </c>
      <c r="AG59" s="67"/>
      <c r="AH59" s="67">
        <v>0</v>
      </c>
      <c r="AI59" s="67">
        <v>0</v>
      </c>
      <c r="AJ59" s="67">
        <v>0</v>
      </c>
      <c r="AK59" s="67">
        <v>0</v>
      </c>
      <c r="AL59" s="67">
        <v>4448331.6324917404</v>
      </c>
      <c r="AM59" s="67">
        <v>4186109.0524272607</v>
      </c>
      <c r="AN59" s="67">
        <v>1053288.0889999999</v>
      </c>
      <c r="AO59" s="77">
        <v>105328.8089</v>
      </c>
      <c r="AP59" s="78">
        <v>200609.24943093999</v>
      </c>
      <c r="AQ59" s="62">
        <f>+'Приложение №2'!F59-'Приложение №1'!N59</f>
        <v>0</v>
      </c>
      <c r="AR59" s="1">
        <v>183789.34</v>
      </c>
      <c r="AS59" s="1">
        <f t="shared" si="36"/>
        <v>62577</v>
      </c>
      <c r="AT59" s="1">
        <f t="shared" si="37"/>
        <v>2208600</v>
      </c>
    </row>
    <row r="60" spans="1:47" x14ac:dyDescent="0.25">
      <c r="A60" s="74">
        <f t="shared" si="9"/>
        <v>46</v>
      </c>
      <c r="B60" s="75">
        <f t="shared" si="10"/>
        <v>46</v>
      </c>
      <c r="C60" s="65" t="s">
        <v>73</v>
      </c>
      <c r="D60" s="65" t="s">
        <v>173</v>
      </c>
      <c r="E60" s="66">
        <v>1986</v>
      </c>
      <c r="F60" s="66">
        <v>1986</v>
      </c>
      <c r="G60" s="66" t="s">
        <v>45</v>
      </c>
      <c r="H60" s="66">
        <v>2</v>
      </c>
      <c r="I60" s="66">
        <v>2</v>
      </c>
      <c r="J60" s="67">
        <v>683.3</v>
      </c>
      <c r="K60" s="67">
        <v>608.5</v>
      </c>
      <c r="L60" s="67">
        <v>0</v>
      </c>
      <c r="M60" s="68">
        <v>44</v>
      </c>
      <c r="N60" s="76">
        <f t="shared" si="33"/>
        <v>1643244.9696236399</v>
      </c>
      <c r="O60" s="73"/>
      <c r="P60" s="77">
        <v>83078.124775899807</v>
      </c>
      <c r="Q60" s="77"/>
      <c r="R60" s="77">
        <f t="shared" si="8"/>
        <v>265705.23</v>
      </c>
      <c r="S60" s="77">
        <f>+'Приложение №2'!F60-'Приложение №1'!P60-'Приложение №1'!Q60-'Приложение №1'!R60</f>
        <v>1294461.6148477402</v>
      </c>
      <c r="T60" s="77"/>
      <c r="U60" s="77">
        <f>+'Приложение №2'!F60-'Приложение №1'!P60-'Приложение №1'!Q60-'Приложение №1'!R60-'Приложение №1'!S60</f>
        <v>0</v>
      </c>
      <c r="V60" s="77">
        <f t="shared" si="34"/>
        <v>2700.484748765226</v>
      </c>
      <c r="W60" s="77">
        <f t="shared" si="34"/>
        <v>2700.484748765226</v>
      </c>
      <c r="X60" s="70">
        <v>2022</v>
      </c>
      <c r="Y60" s="71" t="e">
        <f>+#REF!-'[1]Приложение №1'!$P624</f>
        <v>#REF!</v>
      </c>
      <c r="AA60" s="76">
        <f t="shared" si="35"/>
        <v>7665708.8647758998</v>
      </c>
      <c r="AB60" s="67">
        <v>0</v>
      </c>
      <c r="AC60" s="67">
        <v>0</v>
      </c>
      <c r="AD60" s="67">
        <v>534819.48515225993</v>
      </c>
      <c r="AE60" s="67">
        <v>0</v>
      </c>
      <c r="AF60" s="67">
        <v>0</v>
      </c>
      <c r="AG60" s="67"/>
      <c r="AH60" s="67">
        <v>0</v>
      </c>
      <c r="AI60" s="67">
        <v>0</v>
      </c>
      <c r="AJ60" s="67">
        <v>0</v>
      </c>
      <c r="AK60" s="67">
        <v>0</v>
      </c>
      <c r="AL60" s="67">
        <v>2395084.1800000006</v>
      </c>
      <c r="AM60" s="67">
        <v>3387656.69</v>
      </c>
      <c r="AN60" s="67">
        <v>1044703.834</v>
      </c>
      <c r="AO60" s="77">
        <v>104470.38340000001</v>
      </c>
      <c r="AP60" s="78">
        <v>198974.29222363996</v>
      </c>
      <c r="AQ60" s="62">
        <f>+'Приложение №2'!F60-'Приложение №1'!N60</f>
        <v>0</v>
      </c>
      <c r="AR60" s="1">
        <v>203638.23</v>
      </c>
      <c r="AS60" s="1">
        <f t="shared" si="36"/>
        <v>62067</v>
      </c>
      <c r="AT60" s="1">
        <f>+(K60*10+L60*20)*12*30-656415.36</f>
        <v>1534184.6400000001</v>
      </c>
      <c r="AU60" s="71">
        <f>+P60+Q60+R60+S60+U60-'Приложение №2'!F60</f>
        <v>0</v>
      </c>
    </row>
    <row r="61" spans="1:47" x14ac:dyDescent="0.25">
      <c r="A61" s="74">
        <f t="shared" si="9"/>
        <v>47</v>
      </c>
      <c r="B61" s="75">
        <f t="shared" si="10"/>
        <v>47</v>
      </c>
      <c r="C61" s="65" t="s">
        <v>73</v>
      </c>
      <c r="D61" s="65" t="s">
        <v>316</v>
      </c>
      <c r="E61" s="66">
        <v>1981</v>
      </c>
      <c r="F61" s="66">
        <v>2013</v>
      </c>
      <c r="G61" s="66" t="s">
        <v>52</v>
      </c>
      <c r="H61" s="66">
        <v>5</v>
      </c>
      <c r="I61" s="66">
        <v>4</v>
      </c>
      <c r="J61" s="67">
        <v>4685.6000000000004</v>
      </c>
      <c r="K61" s="67">
        <v>4254.6000000000004</v>
      </c>
      <c r="L61" s="67">
        <v>0</v>
      </c>
      <c r="M61" s="68">
        <v>196</v>
      </c>
      <c r="N61" s="76">
        <f>+P61+Q61+R61+S61+U61</f>
        <v>26729522.307144076</v>
      </c>
      <c r="O61" s="67"/>
      <c r="P61" s="77">
        <f>5434056.34+7273112.21</f>
        <v>12707168.550000001</v>
      </c>
      <c r="Q61" s="77"/>
      <c r="R61" s="77">
        <f>+AR61+AS61</f>
        <v>1555972.66</v>
      </c>
      <c r="S61" s="77">
        <f>+AT61</f>
        <v>8960527.3300000001</v>
      </c>
      <c r="T61" s="77">
        <v>3505853.7671440784</v>
      </c>
      <c r="U61" s="77">
        <f>+'Приложение №2'!F61-'Приложение №1'!P61-'Приложение №1'!Q61-'Приложение №1'!R61-'Приложение №1'!S61</f>
        <v>3505853.7671440784</v>
      </c>
      <c r="V61" s="77">
        <f t="shared" si="34"/>
        <v>6282.4994845917536</v>
      </c>
      <c r="W61" s="77">
        <f t="shared" si="34"/>
        <v>6282.4994845917536</v>
      </c>
      <c r="X61" s="70">
        <v>2022</v>
      </c>
      <c r="Y61" s="71" t="e">
        <f>+#REF!-'[1]Приложение №1'!$P1001</f>
        <v>#REF!</v>
      </c>
      <c r="AA61" s="76">
        <f t="shared" si="35"/>
        <v>53162190.114960879</v>
      </c>
      <c r="AB61" s="67">
        <v>7102961.0915554194</v>
      </c>
      <c r="AC61" s="67"/>
      <c r="AD61" s="80"/>
      <c r="AE61" s="67"/>
      <c r="AF61" s="67">
        <v>1322689.13658126</v>
      </c>
      <c r="AG61" s="67"/>
      <c r="AH61" s="67">
        <v>352944.26574120001</v>
      </c>
      <c r="AI61" s="67">
        <v>0</v>
      </c>
      <c r="AJ61" s="67"/>
      <c r="AK61" s="67">
        <v>0</v>
      </c>
      <c r="AL61" s="67">
        <v>24549081.498129718</v>
      </c>
      <c r="AM61" s="67">
        <v>9654838.8947262019</v>
      </c>
      <c r="AN61" s="67">
        <v>7930358.6941000009</v>
      </c>
      <c r="AO61" s="77">
        <v>775676.97370000009</v>
      </c>
      <c r="AP61" s="78">
        <v>1473639.5604270801</v>
      </c>
      <c r="AQ61" s="62">
        <f>+'Приложение №2'!F61-'Приложение №1'!N61</f>
        <v>0</v>
      </c>
      <c r="AR61" s="1">
        <f>1979236.76-807117.21-50116.09</f>
        <v>1122003.46</v>
      </c>
      <c r="AS61" s="1">
        <f t="shared" si="36"/>
        <v>433969.2</v>
      </c>
      <c r="AT61" s="1">
        <f>+(K61*10+L61*20)*12*30-6222132.17-133900.5</f>
        <v>8960527.3300000001</v>
      </c>
      <c r="AU61" s="71">
        <f>+P61+Q61+R61+S61+U61-'Приложение №2'!F61</f>
        <v>0</v>
      </c>
    </row>
    <row r="62" spans="1:47" x14ac:dyDescent="0.25">
      <c r="A62" s="74">
        <f t="shared" si="9"/>
        <v>48</v>
      </c>
      <c r="B62" s="75">
        <f t="shared" si="10"/>
        <v>48</v>
      </c>
      <c r="C62" s="65" t="s">
        <v>73</v>
      </c>
      <c r="D62" s="65" t="s">
        <v>317</v>
      </c>
      <c r="E62" s="66">
        <v>1963</v>
      </c>
      <c r="F62" s="66">
        <v>2013</v>
      </c>
      <c r="G62" s="66" t="s">
        <v>45</v>
      </c>
      <c r="H62" s="66">
        <v>4</v>
      </c>
      <c r="I62" s="66">
        <v>4</v>
      </c>
      <c r="J62" s="67">
        <v>3859.6</v>
      </c>
      <c r="K62" s="67">
        <v>3429</v>
      </c>
      <c r="L62" s="67">
        <v>0</v>
      </c>
      <c r="M62" s="68">
        <v>92</v>
      </c>
      <c r="N62" s="76">
        <f>+P62+Q62+R62+S62+U62</f>
        <v>31883101.085681677</v>
      </c>
      <c r="O62" s="67"/>
      <c r="P62" s="77">
        <f>6900044.52906957</f>
        <v>6900044.5290695699</v>
      </c>
      <c r="Q62" s="77"/>
      <c r="R62" s="77">
        <f t="shared" si="8"/>
        <v>3401731.41</v>
      </c>
      <c r="S62" s="77">
        <f>+AT62-1599652.23</f>
        <v>10744747.77</v>
      </c>
      <c r="T62" s="77">
        <v>10836577.381569572</v>
      </c>
      <c r="U62" s="77">
        <f>+'Приложение №2'!F62-'Приложение №1'!P62-'Приложение №1'!Q62-'Приложение №1'!R62-'Приложение №1'!S62</f>
        <v>10836577.376612108</v>
      </c>
      <c r="V62" s="77">
        <f t="shared" si="34"/>
        <v>9298.0755572125036</v>
      </c>
      <c r="W62" s="77">
        <f t="shared" si="34"/>
        <v>9298.0755572125036</v>
      </c>
      <c r="X62" s="70">
        <v>2022</v>
      </c>
      <c r="Y62" s="71" t="e">
        <f>+#REF!-'[1]Приложение №1'!$P1002</f>
        <v>#REF!</v>
      </c>
      <c r="AA62" s="76">
        <f t="shared" si="35"/>
        <v>55905524.456026562</v>
      </c>
      <c r="AB62" s="67">
        <v>8910375.1309635937</v>
      </c>
      <c r="AC62" s="67">
        <v>3183729.7650160287</v>
      </c>
      <c r="AD62" s="67">
        <v>3374754.2381990571</v>
      </c>
      <c r="AE62" s="67">
        <v>2149419.7980030486</v>
      </c>
      <c r="AF62" s="67">
        <v>1581654.1276199999</v>
      </c>
      <c r="AG62" s="67"/>
      <c r="AH62" s="67">
        <v>320562.32128199999</v>
      </c>
      <c r="AI62" s="67">
        <v>0</v>
      </c>
      <c r="AJ62" s="67">
        <v>16307858.936562859</v>
      </c>
      <c r="AK62" s="67">
        <v>0</v>
      </c>
      <c r="AL62" s="67">
        <v>8424086.4921022002</v>
      </c>
      <c r="AM62" s="67">
        <v>9161049.1317717694</v>
      </c>
      <c r="AN62" s="67">
        <v>1263665.5900000001</v>
      </c>
      <c r="AO62" s="67">
        <v>60324.08</v>
      </c>
      <c r="AP62" s="78">
        <v>1168044.8445060002</v>
      </c>
      <c r="AQ62" s="62">
        <f>+'Приложение №2'!F62-'Приложение №1'!N62</f>
        <v>0</v>
      </c>
      <c r="AR62" s="1">
        <v>3051973.41</v>
      </c>
      <c r="AS62" s="1">
        <f t="shared" si="36"/>
        <v>349758</v>
      </c>
      <c r="AT62" s="1">
        <f>+(K62*10+L62*20)*12*30</f>
        <v>12344400</v>
      </c>
      <c r="AU62" s="71">
        <f>+P62+Q62+R62+S62+U62-'Приложение №2'!F62</f>
        <v>0</v>
      </c>
    </row>
    <row r="63" spans="1:47" x14ac:dyDescent="0.25">
      <c r="A63" s="74">
        <f t="shared" si="9"/>
        <v>49</v>
      </c>
      <c r="B63" s="75">
        <f t="shared" si="10"/>
        <v>49</v>
      </c>
      <c r="C63" s="65" t="s">
        <v>73</v>
      </c>
      <c r="D63" s="65" t="s">
        <v>464</v>
      </c>
      <c r="E63" s="66">
        <v>1954</v>
      </c>
      <c r="F63" s="66">
        <v>2005</v>
      </c>
      <c r="G63" s="66" t="s">
        <v>45</v>
      </c>
      <c r="H63" s="66">
        <v>3</v>
      </c>
      <c r="I63" s="66">
        <v>3</v>
      </c>
      <c r="J63" s="67">
        <v>1780.9</v>
      </c>
      <c r="K63" s="67">
        <v>1626.2</v>
      </c>
      <c r="L63" s="67">
        <v>0</v>
      </c>
      <c r="M63" s="68">
        <v>35</v>
      </c>
      <c r="N63" s="76">
        <f t="shared" ref="N63:N73" si="38">SUM(O63:U63)</f>
        <v>3657664.2127659055</v>
      </c>
      <c r="O63" s="67"/>
      <c r="P63" s="77">
        <v>2364317.2575000003</v>
      </c>
      <c r="Q63" s="77"/>
      <c r="R63" s="77">
        <f t="shared" si="8"/>
        <v>1061626.79</v>
      </c>
      <c r="S63" s="77">
        <f>+'Приложение №2'!F63-'Приложение №1'!P63-'Приложение №1'!Q63-'Приложение №1'!R63</f>
        <v>231720.16526590521</v>
      </c>
      <c r="T63" s="77"/>
      <c r="U63" s="77">
        <f>+'Приложение №2'!F63-'Приложение №1'!P63-'Приложение №1'!Q63-'Приложение №1'!R63-'Приложение №1'!S63</f>
        <v>0</v>
      </c>
      <c r="V63" s="77">
        <f t="shared" si="34"/>
        <v>2249.2093301967197</v>
      </c>
      <c r="W63" s="77">
        <f t="shared" si="34"/>
        <v>2249.2093301967197</v>
      </c>
      <c r="X63" s="70">
        <v>2022</v>
      </c>
      <c r="Y63" s="71" t="e">
        <f>+#REF!-'[1]Приложение №1'!$P1406</f>
        <v>#REF!</v>
      </c>
      <c r="AA63" s="76">
        <f t="shared" si="35"/>
        <v>16373215.82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>
        <v>0</v>
      </c>
      <c r="AI63" s="67">
        <v>0</v>
      </c>
      <c r="AJ63" s="67">
        <v>15841009.187234094</v>
      </c>
      <c r="AK63" s="67">
        <v>0</v>
      </c>
      <c r="AL63" s="67">
        <v>0</v>
      </c>
      <c r="AM63" s="67">
        <v>0</v>
      </c>
      <c r="AN63" s="67">
        <v>144246.84530748578</v>
      </c>
      <c r="AO63" s="67">
        <v>41549</v>
      </c>
      <c r="AP63" s="78">
        <v>346410.7874584198</v>
      </c>
      <c r="AQ63" s="62">
        <f>+'Приложение №2'!F63-'Приложение №1'!N63</f>
        <v>0</v>
      </c>
      <c r="AR63" s="1">
        <v>895754.39</v>
      </c>
      <c r="AS63" s="1">
        <f t="shared" si="36"/>
        <v>165872.4</v>
      </c>
      <c r="AT63" s="1">
        <f>+(K63*10+L63*20)*12*30</f>
        <v>5854320</v>
      </c>
      <c r="AU63" s="71">
        <f>+P63+Q63+R63+S63+U63-'Приложение №2'!F63</f>
        <v>0</v>
      </c>
    </row>
    <row r="64" spans="1:47" s="81" customFormat="1" x14ac:dyDescent="0.25">
      <c r="A64" s="74">
        <f t="shared" si="9"/>
        <v>50</v>
      </c>
      <c r="B64" s="75">
        <f t="shared" si="10"/>
        <v>50</v>
      </c>
      <c r="C64" s="65" t="s">
        <v>73</v>
      </c>
      <c r="D64" s="65" t="s">
        <v>563</v>
      </c>
      <c r="E64" s="66" t="s">
        <v>575</v>
      </c>
      <c r="F64" s="66"/>
      <c r="G64" s="66" t="s">
        <v>576</v>
      </c>
      <c r="H64" s="66" t="s">
        <v>577</v>
      </c>
      <c r="I64" s="66" t="s">
        <v>578</v>
      </c>
      <c r="J64" s="67">
        <v>5197.1000000000004</v>
      </c>
      <c r="K64" s="67">
        <v>4463.1000000000004</v>
      </c>
      <c r="L64" s="67">
        <v>0</v>
      </c>
      <c r="M64" s="68">
        <v>152</v>
      </c>
      <c r="N64" s="76">
        <f t="shared" si="38"/>
        <v>6059622.2357299505</v>
      </c>
      <c r="O64" s="67">
        <v>0</v>
      </c>
      <c r="P64" s="77"/>
      <c r="Q64" s="77">
        <v>0</v>
      </c>
      <c r="R64" s="77">
        <f t="shared" si="8"/>
        <v>4877560.5397999994</v>
      </c>
      <c r="S64" s="77">
        <f>+'Приложение №2'!F64-'Приложение №1'!R64</f>
        <v>1182061.695929951</v>
      </c>
      <c r="T64" s="77"/>
      <c r="U64" s="77">
        <f>+'Приложение №2'!F64-'Приложение №1'!P64-'Приложение №1'!Q64-'Приложение №1'!R64-'Приложение №1'!S64</f>
        <v>0</v>
      </c>
      <c r="V64" s="77">
        <f>N64/K64</f>
        <v>1357.7159901704981</v>
      </c>
      <c r="W64" s="77">
        <v>1172.2830200640003</v>
      </c>
      <c r="X64" s="70">
        <v>2022</v>
      </c>
      <c r="Y64" s="81">
        <v>3464637.96</v>
      </c>
      <c r="Z64" s="81">
        <f>+(K64*12.08+L64*20.47)*12</f>
        <v>646970.97600000002</v>
      </c>
      <c r="AB64" s="82">
        <f>+N64-'[4]Приложение № 2'!E64</f>
        <v>1291182.8557299506</v>
      </c>
      <c r="AE64" s="82">
        <f>+N64-'[4]Приложение № 2'!E64</f>
        <v>1291182.8557299506</v>
      </c>
      <c r="AQ64" s="62">
        <f>+'Приложение №2'!F64-'Приложение №1'!N64</f>
        <v>0</v>
      </c>
      <c r="AR64" s="81">
        <v>4272551.63</v>
      </c>
      <c r="AS64" s="1">
        <f>+(K64*13.29+L64*22.52)*12*0.85</f>
        <v>605008.90980000002</v>
      </c>
      <c r="AT64" s="1">
        <f>+(K64*13.29+L64*22.52)*12*30</f>
        <v>21353255.640000001</v>
      </c>
    </row>
    <row r="65" spans="1:47" s="81" customFormat="1" x14ac:dyDescent="0.25">
      <c r="A65" s="74">
        <f t="shared" si="9"/>
        <v>51</v>
      </c>
      <c r="B65" s="75">
        <f t="shared" si="10"/>
        <v>51</v>
      </c>
      <c r="C65" s="65" t="s">
        <v>73</v>
      </c>
      <c r="D65" s="65" t="s">
        <v>564</v>
      </c>
      <c r="E65" s="66" t="s">
        <v>575</v>
      </c>
      <c r="F65" s="66"/>
      <c r="G65" s="66" t="s">
        <v>579</v>
      </c>
      <c r="H65" s="66" t="s">
        <v>580</v>
      </c>
      <c r="I65" s="66" t="s">
        <v>578</v>
      </c>
      <c r="J65" s="67">
        <v>5186.3599999999997</v>
      </c>
      <c r="K65" s="67">
        <v>4130.3599999999997</v>
      </c>
      <c r="L65" s="67">
        <v>0</v>
      </c>
      <c r="M65" s="68">
        <v>130</v>
      </c>
      <c r="N65" s="76">
        <f t="shared" si="38"/>
        <v>6048926.2934416514</v>
      </c>
      <c r="O65" s="67">
        <v>0</v>
      </c>
      <c r="P65" s="77"/>
      <c r="Q65" s="77">
        <v>0</v>
      </c>
      <c r="R65" s="77">
        <f t="shared" si="8"/>
        <v>3816280.0608800002</v>
      </c>
      <c r="S65" s="77">
        <f>+'Приложение №2'!F65-'Приложение №1'!R65</f>
        <v>2232646.2325616512</v>
      </c>
      <c r="T65" s="77"/>
      <c r="U65" s="77">
        <f>+'Приложение №2'!F65-'Приложение №1'!P65-'Приложение №1'!Q65-'Приложение №1'!R65-'Приложение №1'!S65</f>
        <v>0</v>
      </c>
      <c r="V65" s="77">
        <f>N65/K65</f>
        <v>1464.503407315985</v>
      </c>
      <c r="W65" s="77">
        <v>1172.2830200640003</v>
      </c>
      <c r="X65" s="70">
        <v>2022</v>
      </c>
      <c r="Y65" s="81">
        <v>2572778.1</v>
      </c>
      <c r="Z65" s="81">
        <f>+(K65*12.08+L65*20.47)*12</f>
        <v>598736.9855999999</v>
      </c>
      <c r="AB65" s="82">
        <f>+N65-'[4]Приложение № 2'!E65</f>
        <v>1592281.5734416516</v>
      </c>
      <c r="AE65" s="82">
        <f>+N65-'[4]Приложение № 2'!E65</f>
        <v>1592281.5734416516</v>
      </c>
      <c r="AQ65" s="62">
        <f>+'Приложение №2'!F65-'Приложение №1'!N65</f>
        <v>0</v>
      </c>
      <c r="AR65" s="81">
        <v>3256376.72</v>
      </c>
      <c r="AS65" s="1">
        <f>+(K65*13.29+L65*22.52)*12*0.85</f>
        <v>559903.34087999992</v>
      </c>
      <c r="AT65" s="1">
        <f>+(K65*13.29+L65*22.52)*12*30</f>
        <v>19761294.384</v>
      </c>
    </row>
    <row r="66" spans="1:47" x14ac:dyDescent="0.25">
      <c r="A66" s="74">
        <f t="shared" si="9"/>
        <v>52</v>
      </c>
      <c r="B66" s="75">
        <f t="shared" si="10"/>
        <v>52</v>
      </c>
      <c r="C66" s="65" t="s">
        <v>73</v>
      </c>
      <c r="D66" s="65" t="s">
        <v>466</v>
      </c>
      <c r="E66" s="66">
        <v>1965</v>
      </c>
      <c r="F66" s="66">
        <v>2005</v>
      </c>
      <c r="G66" s="66" t="s">
        <v>45</v>
      </c>
      <c r="H66" s="66">
        <v>4</v>
      </c>
      <c r="I66" s="66">
        <v>2</v>
      </c>
      <c r="J66" s="67">
        <v>1948.5</v>
      </c>
      <c r="K66" s="67">
        <v>1747.8</v>
      </c>
      <c r="L66" s="67">
        <v>0</v>
      </c>
      <c r="M66" s="68">
        <v>38</v>
      </c>
      <c r="N66" s="76">
        <f t="shared" si="38"/>
        <v>6573579.8253039997</v>
      </c>
      <c r="O66" s="67"/>
      <c r="P66" s="77">
        <v>2035828.1543640022</v>
      </c>
      <c r="Q66" s="77"/>
      <c r="R66" s="77">
        <f>+AR66+AS66-94043.27</f>
        <v>1029285.1100000001</v>
      </c>
      <c r="S66" s="77">
        <f>+'Приложение №2'!F66-'Приложение №1'!P66-'Приложение №1'!Q66-'Приложение №1'!R66</f>
        <v>3508466.5609399974</v>
      </c>
      <c r="T66" s="77"/>
      <c r="U66" s="77">
        <f>+'Приложение №2'!F66-'Приложение №1'!P66-'Приложение №1'!Q66-'Приложение №1'!R66-'Приложение №1'!S66</f>
        <v>0</v>
      </c>
      <c r="V66" s="77">
        <f t="shared" ref="V66:W71" si="39">$N66/($K66+$L66)</f>
        <v>3761.0595178533013</v>
      </c>
      <c r="W66" s="77">
        <f t="shared" si="39"/>
        <v>3761.0595178533013</v>
      </c>
      <c r="X66" s="70">
        <v>2022</v>
      </c>
      <c r="Y66" s="71" t="e">
        <f>+#REF!-'[1]Приложение №1'!$P1408</f>
        <v>#REF!</v>
      </c>
      <c r="AA66" s="76">
        <f t="shared" ref="AA66:AA71" si="40">SUM(AB66:AP66)</f>
        <v>10380935.740000002</v>
      </c>
      <c r="AB66" s="67">
        <v>4172919.5503249806</v>
      </c>
      <c r="AC66" s="67">
        <v>1486982.7864103799</v>
      </c>
      <c r="AD66" s="67">
        <v>1553566.1571465</v>
      </c>
      <c r="AE66" s="67">
        <v>972630.6372728399</v>
      </c>
      <c r="AF66" s="67">
        <v>595090.92894678004</v>
      </c>
      <c r="AG66" s="67"/>
      <c r="AH66" s="67">
        <v>160126.34455524001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1140281.4974</v>
      </c>
      <c r="AO66" s="77">
        <v>103809.35740000001</v>
      </c>
      <c r="AP66" s="78">
        <v>195528.48054327999</v>
      </c>
      <c r="AQ66" s="62">
        <f>+'Приложение №2'!F66-'Приложение №1'!N66</f>
        <v>0</v>
      </c>
      <c r="AR66" s="1">
        <v>945052.78</v>
      </c>
      <c r="AS66" s="1">
        <f>+(K66*10+L66*20)*12*0.85</f>
        <v>178275.6</v>
      </c>
      <c r="AT66" s="1">
        <f>+(K66*10+L66*20)*12*30</f>
        <v>6292080</v>
      </c>
      <c r="AU66" s="71">
        <f>+P66+Q66+R66+S66+U66-'Приложение №2'!F66</f>
        <v>0</v>
      </c>
    </row>
    <row r="67" spans="1:47" x14ac:dyDescent="0.25">
      <c r="A67" s="74">
        <f t="shared" si="9"/>
        <v>53</v>
      </c>
      <c r="B67" s="75">
        <f t="shared" si="10"/>
        <v>53</v>
      </c>
      <c r="C67" s="65" t="s">
        <v>73</v>
      </c>
      <c r="D67" s="65" t="s">
        <v>467</v>
      </c>
      <c r="E67" s="66">
        <v>1963</v>
      </c>
      <c r="F67" s="66">
        <v>2013</v>
      </c>
      <c r="G67" s="66" t="s">
        <v>45</v>
      </c>
      <c r="H67" s="66">
        <v>4</v>
      </c>
      <c r="I67" s="66">
        <v>3</v>
      </c>
      <c r="J67" s="67">
        <v>2212.3000000000002</v>
      </c>
      <c r="K67" s="67">
        <v>2004.7</v>
      </c>
      <c r="L67" s="67">
        <v>0</v>
      </c>
      <c r="M67" s="68">
        <v>49</v>
      </c>
      <c r="N67" s="76">
        <f t="shared" si="38"/>
        <v>5706055.68201744</v>
      </c>
      <c r="O67" s="67"/>
      <c r="P67" s="77"/>
      <c r="Q67" s="77"/>
      <c r="R67" s="77">
        <f>+AR67+AS67-220085.64</f>
        <v>1218774.52</v>
      </c>
      <c r="S67" s="77">
        <f>+'Приложение №2'!F67-'Приложение №1'!R67</f>
        <v>4487281.1620174404</v>
      </c>
      <c r="T67" s="77"/>
      <c r="U67" s="77">
        <f>+'Приложение №2'!F67-'Приложение №1'!P67-'Приложение №1'!Q67-'Приложение №1'!R67-'Приложение №1'!S67</f>
        <v>0</v>
      </c>
      <c r="V67" s="77">
        <f t="shared" si="39"/>
        <v>2846.3389444891704</v>
      </c>
      <c r="W67" s="77">
        <f t="shared" si="39"/>
        <v>2846.3389444891704</v>
      </c>
      <c r="X67" s="70">
        <v>2022</v>
      </c>
      <c r="Y67" s="71" t="e">
        <f>+#REF!-'[1]Приложение №1'!$P1409</f>
        <v>#REF!</v>
      </c>
      <c r="AA67" s="76">
        <f t="shared" si="40"/>
        <v>11906775.319999998</v>
      </c>
      <c r="AB67" s="67">
        <v>4786275.2192018395</v>
      </c>
      <c r="AC67" s="67">
        <v>1705546.6285494</v>
      </c>
      <c r="AD67" s="67">
        <v>1781916.7351927198</v>
      </c>
      <c r="AE67" s="67">
        <v>1115592.5413768801</v>
      </c>
      <c r="AF67" s="67">
        <v>682560.24163362011</v>
      </c>
      <c r="AG67" s="67"/>
      <c r="AH67" s="67">
        <v>183662.48366172001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1307885.5255</v>
      </c>
      <c r="AO67" s="77">
        <v>119067.75319999999</v>
      </c>
      <c r="AP67" s="78">
        <v>224268.19168382001</v>
      </c>
      <c r="AQ67" s="62">
        <f>+'Приложение №2'!F67-'Приложение №1'!N67</f>
        <v>0</v>
      </c>
      <c r="AR67" s="1">
        <v>1234380.76</v>
      </c>
      <c r="AS67" s="1">
        <f>+(K67*10+L67*20)*12*0.85</f>
        <v>204479.4</v>
      </c>
      <c r="AT67" s="1">
        <f>+(K67*10+L67*20)*12*30</f>
        <v>7216920</v>
      </c>
    </row>
    <row r="68" spans="1:47" x14ac:dyDescent="0.25">
      <c r="A68" s="74">
        <f t="shared" si="9"/>
        <v>54</v>
      </c>
      <c r="B68" s="75">
        <f t="shared" si="10"/>
        <v>54</v>
      </c>
      <c r="C68" s="65" t="s">
        <v>73</v>
      </c>
      <c r="D68" s="65" t="s">
        <v>468</v>
      </c>
      <c r="E68" s="66">
        <v>1962</v>
      </c>
      <c r="F68" s="66">
        <v>2013</v>
      </c>
      <c r="G68" s="66" t="s">
        <v>45</v>
      </c>
      <c r="H68" s="66">
        <v>3</v>
      </c>
      <c r="I68" s="66">
        <v>4</v>
      </c>
      <c r="J68" s="67">
        <v>2475.3000000000002</v>
      </c>
      <c r="K68" s="67">
        <v>2305.3000000000002</v>
      </c>
      <c r="L68" s="67">
        <v>0</v>
      </c>
      <c r="M68" s="68">
        <v>67</v>
      </c>
      <c r="N68" s="76">
        <f t="shared" si="38"/>
        <v>943762.15980024007</v>
      </c>
      <c r="O68" s="67"/>
      <c r="P68" s="77"/>
      <c r="Q68" s="77"/>
      <c r="R68" s="77">
        <f>+'Приложение №2'!F68</f>
        <v>943762.15980024007</v>
      </c>
      <c r="S68" s="77">
        <f>+'Приложение №2'!F68-'Приложение №1'!R68</f>
        <v>0</v>
      </c>
      <c r="T68" s="77"/>
      <c r="U68" s="77">
        <f>+'Приложение №2'!F68-'Приложение №1'!P68-'Приложение №1'!Q68-'Приложение №1'!R68-'Приложение №1'!S68</f>
        <v>0</v>
      </c>
      <c r="V68" s="77">
        <f t="shared" si="39"/>
        <v>409.38800147496636</v>
      </c>
      <c r="W68" s="77">
        <f t="shared" si="39"/>
        <v>409.38800147496636</v>
      </c>
      <c r="X68" s="70">
        <v>2022</v>
      </c>
      <c r="Y68" s="71" t="e">
        <f>+#REF!-'[1]Приложение №1'!$P1412</f>
        <v>#REF!</v>
      </c>
      <c r="AA68" s="76">
        <f t="shared" si="40"/>
        <v>42587143.969999999</v>
      </c>
      <c r="AB68" s="67">
        <v>7066614.7537494609</v>
      </c>
      <c r="AC68" s="67">
        <v>4299926.4446779201</v>
      </c>
      <c r="AD68" s="67">
        <v>2026161.64019976</v>
      </c>
      <c r="AE68" s="67">
        <v>1726716.820332</v>
      </c>
      <c r="AF68" s="67">
        <v>927837.09472608019</v>
      </c>
      <c r="AG68" s="67"/>
      <c r="AH68" s="67">
        <v>721134.15164699999</v>
      </c>
      <c r="AI68" s="67">
        <v>0</v>
      </c>
      <c r="AJ68" s="67">
        <v>20442556.221607797</v>
      </c>
      <c r="AK68" s="67">
        <v>0</v>
      </c>
      <c r="AL68" s="67">
        <v>0</v>
      </c>
      <c r="AM68" s="67">
        <v>0</v>
      </c>
      <c r="AN68" s="67">
        <v>4136597.3545999997</v>
      </c>
      <c r="AO68" s="77">
        <v>425871.43969999999</v>
      </c>
      <c r="AP68" s="78">
        <v>813728.04875998001</v>
      </c>
      <c r="AQ68" s="62">
        <f>+'Приложение №2'!F68-'Приложение №1'!N68</f>
        <v>0</v>
      </c>
      <c r="AR68" s="1">
        <v>1210415.78</v>
      </c>
      <c r="AS68" s="1">
        <f>+(K68*10+L68*20)*12*0.85</f>
        <v>235140.6</v>
      </c>
      <c r="AT68" s="1">
        <f>+(K68*10+L68*20)*12*30-4713256</f>
        <v>3585824</v>
      </c>
    </row>
    <row r="69" spans="1:47" x14ac:dyDescent="0.25">
      <c r="A69" s="74">
        <f t="shared" si="9"/>
        <v>55</v>
      </c>
      <c r="B69" s="75">
        <f t="shared" si="10"/>
        <v>55</v>
      </c>
      <c r="C69" s="65" t="s">
        <v>73</v>
      </c>
      <c r="D69" s="65" t="s">
        <v>320</v>
      </c>
      <c r="E69" s="66">
        <v>1989</v>
      </c>
      <c r="F69" s="66">
        <v>2017</v>
      </c>
      <c r="G69" s="66" t="s">
        <v>52</v>
      </c>
      <c r="H69" s="66">
        <v>9</v>
      </c>
      <c r="I69" s="66">
        <v>3</v>
      </c>
      <c r="J69" s="67">
        <v>8049.4</v>
      </c>
      <c r="K69" s="67">
        <v>6665.5</v>
      </c>
      <c r="L69" s="67">
        <v>0</v>
      </c>
      <c r="M69" s="68">
        <v>258</v>
      </c>
      <c r="N69" s="76">
        <f t="shared" si="38"/>
        <v>20070252.223281823</v>
      </c>
      <c r="O69" s="67"/>
      <c r="P69" s="77">
        <v>2760799.8602499994</v>
      </c>
      <c r="Q69" s="77"/>
      <c r="R69" s="77">
        <f>+AR69+AS69-67931.3</f>
        <v>3623529.159</v>
      </c>
      <c r="S69" s="77">
        <f>+'Приложение №2'!F69-'Приложение №1'!P69-'Приложение №1'!Q69-'Приложение №1'!R69</f>
        <v>13685923.204031823</v>
      </c>
      <c r="T69" s="77"/>
      <c r="U69" s="77">
        <f>+'Приложение №2'!F69-'Приложение №1'!P69-'Приложение №1'!Q69-'Приложение №1'!R69-'Приложение №1'!S69</f>
        <v>0</v>
      </c>
      <c r="V69" s="77">
        <f t="shared" si="39"/>
        <v>3011.0647698269931</v>
      </c>
      <c r="W69" s="77">
        <f t="shared" si="39"/>
        <v>3011.0647698269931</v>
      </c>
      <c r="X69" s="70">
        <v>2022</v>
      </c>
      <c r="Y69" s="71" t="e">
        <f>+#REF!-'[1]Приложение №1'!$P366</f>
        <v>#REF!</v>
      </c>
      <c r="AA69" s="76">
        <f t="shared" si="40"/>
        <v>25881031.239999995</v>
      </c>
      <c r="AB69" s="67"/>
      <c r="AC69" s="67"/>
      <c r="AD69" s="67"/>
      <c r="AE69" s="67"/>
      <c r="AF69" s="67">
        <v>0</v>
      </c>
      <c r="AG69" s="67"/>
      <c r="AH69" s="67"/>
      <c r="AI69" s="67">
        <v>0</v>
      </c>
      <c r="AJ69" s="67"/>
      <c r="AK69" s="67">
        <v>0</v>
      </c>
      <c r="AL69" s="67">
        <v>25881031.239999995</v>
      </c>
      <c r="AM69" s="67">
        <v>0</v>
      </c>
      <c r="AN69" s="67"/>
      <c r="AO69" s="77"/>
      <c r="AP69" s="78"/>
      <c r="AQ69" s="62">
        <f>+'Приложение №2'!F69-'Приложение №1'!N69</f>
        <v>0</v>
      </c>
      <c r="AR69" s="1">
        <v>2787898.61</v>
      </c>
      <c r="AS69" s="1">
        <f>+(K69*13.29+L69*22.52)*12*0.85</f>
        <v>903561.84899999993</v>
      </c>
      <c r="AT69" s="1">
        <f>+(K69*13.29+L69*22.52)*12*30-131853.4</f>
        <v>31758564.800000001</v>
      </c>
      <c r="AU69" s="71">
        <f>+P69+Q69+R69+S69+U69-'Приложение №2'!F69</f>
        <v>0</v>
      </c>
    </row>
    <row r="70" spans="1:47" x14ac:dyDescent="0.25">
      <c r="A70" s="74">
        <f t="shared" si="9"/>
        <v>56</v>
      </c>
      <c r="B70" s="75">
        <f t="shared" si="10"/>
        <v>56</v>
      </c>
      <c r="C70" s="65" t="s">
        <v>73</v>
      </c>
      <c r="D70" s="65" t="s">
        <v>321</v>
      </c>
      <c r="E70" s="66">
        <v>1989</v>
      </c>
      <c r="F70" s="66">
        <v>2017</v>
      </c>
      <c r="G70" s="66" t="s">
        <v>52</v>
      </c>
      <c r="H70" s="66">
        <v>9</v>
      </c>
      <c r="I70" s="66">
        <v>3</v>
      </c>
      <c r="J70" s="67">
        <v>8049.4</v>
      </c>
      <c r="K70" s="67">
        <v>6665.5</v>
      </c>
      <c r="L70" s="67">
        <v>0</v>
      </c>
      <c r="M70" s="68">
        <v>258</v>
      </c>
      <c r="N70" s="76">
        <f t="shared" si="38"/>
        <v>17470411.667271461</v>
      </c>
      <c r="O70" s="67"/>
      <c r="P70" s="77">
        <v>1959242.3002499994</v>
      </c>
      <c r="Q70" s="77"/>
      <c r="R70" s="77">
        <f>+AR70+AS70-2140144.43</f>
        <v>3024575.1990000005</v>
      </c>
      <c r="S70" s="77">
        <f>+'Приложение №2'!F70-'Приложение №1'!P70-'Приложение №1'!Q70-'Приложение №1'!R70</f>
        <v>12486594.168021461</v>
      </c>
      <c r="T70" s="77"/>
      <c r="U70" s="77">
        <f>+'Приложение №2'!F70-'Приложение №1'!P70-'Приложение №1'!Q70-'Приложение №1'!R70-'Приложение №1'!S70</f>
        <v>0</v>
      </c>
      <c r="V70" s="77">
        <f t="shared" si="39"/>
        <v>2621.0204286657358</v>
      </c>
      <c r="W70" s="77">
        <f t="shared" si="39"/>
        <v>2621.0204286657358</v>
      </c>
      <c r="X70" s="70">
        <v>2022</v>
      </c>
      <c r="Y70" s="71" t="e">
        <f>+#REF!-'[1]Приложение №1'!$P1010</f>
        <v>#REF!</v>
      </c>
      <c r="AA70" s="76">
        <f t="shared" si="40"/>
        <v>34535107.586130939</v>
      </c>
      <c r="AB70" s="67">
        <v>9503098.7698319387</v>
      </c>
      <c r="AC70" s="67">
        <v>0</v>
      </c>
      <c r="AD70" s="67">
        <v>6138860.8976629199</v>
      </c>
      <c r="AE70" s="67">
        <v>2958309.3156556799</v>
      </c>
      <c r="AF70" s="67">
        <v>0</v>
      </c>
      <c r="AG70" s="67"/>
      <c r="AH70" s="67">
        <v>715245.76767839992</v>
      </c>
      <c r="AI70" s="67">
        <v>0</v>
      </c>
      <c r="AJ70" s="67">
        <v>5352142.2195780007</v>
      </c>
      <c r="AK70" s="67">
        <v>0</v>
      </c>
      <c r="AL70" s="67"/>
      <c r="AM70" s="67">
        <v>0</v>
      </c>
      <c r="AN70" s="67">
        <v>7589459.6136000007</v>
      </c>
      <c r="AO70" s="77">
        <v>782532.36640000006</v>
      </c>
      <c r="AP70" s="78">
        <v>1495458.6357239999</v>
      </c>
      <c r="AQ70" s="62">
        <f>+'Приложение №2'!F70-'Приложение №1'!N70</f>
        <v>0</v>
      </c>
      <c r="AR70" s="1">
        <v>4261157.78</v>
      </c>
      <c r="AS70" s="1">
        <f>+(K70*13.29+L70*22.52)*12*0.85</f>
        <v>903561.84899999993</v>
      </c>
      <c r="AT70" s="1">
        <f>+(K70*13.29+L70*22.52)*12*30-14694406.85</f>
        <v>17196011.350000001</v>
      </c>
      <c r="AU70" s="71">
        <f>+P70+Q70+R70+S70+U70-'Приложение №2'!F70</f>
        <v>0</v>
      </c>
    </row>
    <row r="71" spans="1:47" x14ac:dyDescent="0.25">
      <c r="A71" s="74">
        <f t="shared" si="9"/>
        <v>57</v>
      </c>
      <c r="B71" s="75">
        <f t="shared" si="10"/>
        <v>57</v>
      </c>
      <c r="C71" s="65" t="s">
        <v>73</v>
      </c>
      <c r="D71" s="65" t="s">
        <v>322</v>
      </c>
      <c r="E71" s="66">
        <v>1994</v>
      </c>
      <c r="F71" s="66">
        <v>2013</v>
      </c>
      <c r="G71" s="66" t="s">
        <v>52</v>
      </c>
      <c r="H71" s="66">
        <v>9</v>
      </c>
      <c r="I71" s="66">
        <v>3</v>
      </c>
      <c r="J71" s="67">
        <v>7891.7</v>
      </c>
      <c r="K71" s="67">
        <v>6614.4</v>
      </c>
      <c r="L71" s="67">
        <v>0</v>
      </c>
      <c r="M71" s="68">
        <v>291</v>
      </c>
      <c r="N71" s="76">
        <f t="shared" si="38"/>
        <v>15796327.04424534</v>
      </c>
      <c r="O71" s="67"/>
      <c r="P71" s="77">
        <v>1020018.4912000014</v>
      </c>
      <c r="Q71" s="77"/>
      <c r="R71" s="77">
        <f>+AR71+AS71</f>
        <v>1669946.7052</v>
      </c>
      <c r="S71" s="77">
        <f>+'Приложение №2'!F71-'Приложение №1'!P71-'Приложение №1'!Q71-'Приложение №1'!R71</f>
        <v>13106361.847845338</v>
      </c>
      <c r="T71" s="77"/>
      <c r="U71" s="77">
        <f>+'Приложение №2'!F71-'Приложение №1'!P71-'Приложение №1'!Q71-'Приложение №1'!R71-'Приложение №1'!S71</f>
        <v>0</v>
      </c>
      <c r="V71" s="77">
        <f t="shared" si="39"/>
        <v>2388.1723276858584</v>
      </c>
      <c r="W71" s="77">
        <f t="shared" si="39"/>
        <v>2388.1723276858584</v>
      </c>
      <c r="X71" s="70">
        <v>2022</v>
      </c>
      <c r="AA71" s="76">
        <f t="shared" si="40"/>
        <v>8703397.3200000003</v>
      </c>
      <c r="AB71" s="67"/>
      <c r="AC71" s="77"/>
      <c r="AD71" s="67"/>
      <c r="AE71" s="67"/>
      <c r="AF71" s="77">
        <v>0</v>
      </c>
      <c r="AG71" s="77">
        <v>0</v>
      </c>
      <c r="AH71" s="77"/>
      <c r="AI71" s="77">
        <v>8628684.8600000013</v>
      </c>
      <c r="AJ71" s="67"/>
      <c r="AK71" s="77">
        <v>0</v>
      </c>
      <c r="AL71" s="67"/>
      <c r="AM71" s="77">
        <v>0</v>
      </c>
      <c r="AN71" s="67">
        <v>55020.369999999995</v>
      </c>
      <c r="AO71" s="67">
        <v>19692.09</v>
      </c>
      <c r="AP71" s="72"/>
      <c r="AQ71" s="62">
        <f>+'Приложение №2'!F71-'Приложение №1'!N71</f>
        <v>0</v>
      </c>
      <c r="AR71" s="1">
        <f>4161512.94-301266.52-3086934.55</f>
        <v>773311.87000000011</v>
      </c>
      <c r="AS71" s="1">
        <f>+(K71*13.29+L71*22.52)*12*0.85</f>
        <v>896634.83519999986</v>
      </c>
      <c r="AT71" s="1">
        <f>+(K71*13.29+L71*22.52)*12*30-1198680.53-8354818.57</f>
        <v>22092436.259999994</v>
      </c>
      <c r="AU71" s="71">
        <f>+P71+Q71+R71+S71+U71-'Приложение №2'!F71</f>
        <v>0</v>
      </c>
    </row>
    <row r="72" spans="1:47" x14ac:dyDescent="0.25">
      <c r="A72" s="74">
        <f t="shared" si="9"/>
        <v>58</v>
      </c>
      <c r="B72" s="75">
        <f t="shared" si="10"/>
        <v>58</v>
      </c>
      <c r="C72" s="65" t="s">
        <v>73</v>
      </c>
      <c r="D72" s="65" t="s">
        <v>185</v>
      </c>
      <c r="E72" s="66">
        <v>1976</v>
      </c>
      <c r="F72" s="66">
        <v>2013</v>
      </c>
      <c r="G72" s="66" t="s">
        <v>45</v>
      </c>
      <c r="H72" s="66">
        <v>4</v>
      </c>
      <c r="I72" s="66">
        <v>4</v>
      </c>
      <c r="J72" s="67">
        <v>2991.3</v>
      </c>
      <c r="K72" s="67">
        <v>2735.5</v>
      </c>
      <c r="L72" s="67">
        <v>0</v>
      </c>
      <c r="M72" s="68">
        <v>122</v>
      </c>
      <c r="N72" s="76">
        <f t="shared" si="38"/>
        <v>1171020.99</v>
      </c>
      <c r="O72" s="67"/>
      <c r="P72" s="77"/>
      <c r="Q72" s="77"/>
      <c r="R72" s="77">
        <v>230063.63</v>
      </c>
      <c r="S72" s="77">
        <f>701319.39+239637.97</f>
        <v>940957.36</v>
      </c>
      <c r="T72" s="77"/>
      <c r="U72" s="77">
        <f>+'Приложение №2'!F72-'Приложение №1'!P72-'Приложение №1'!Q72-'Приложение №1'!R72-'Приложение №1'!S72</f>
        <v>0</v>
      </c>
      <c r="V72" s="77">
        <f t="shared" si="4"/>
        <v>428.08297934564064</v>
      </c>
      <c r="W72" s="77">
        <f t="shared" si="4"/>
        <v>428.08297934564064</v>
      </c>
      <c r="X72" s="70">
        <v>2022</v>
      </c>
      <c r="Y72" s="71" t="e">
        <f>+#REF!-'[1]Приложение №1'!$P656</f>
        <v>#REF!</v>
      </c>
      <c r="AA72" s="76">
        <f t="shared" si="5"/>
        <v>37022548.278852001</v>
      </c>
      <c r="AB72" s="67">
        <v>6531079.8989818199</v>
      </c>
      <c r="AC72" s="67">
        <v>0</v>
      </c>
      <c r="AD72" s="67">
        <v>0</v>
      </c>
      <c r="AE72" s="67">
        <v>0</v>
      </c>
      <c r="AF72" s="67">
        <v>1171020.99</v>
      </c>
      <c r="AG72" s="67"/>
      <c r="AH72" s="67">
        <v>0</v>
      </c>
      <c r="AI72" s="67">
        <v>0</v>
      </c>
      <c r="AJ72" s="67">
        <v>11939807.781027</v>
      </c>
      <c r="AK72" s="67">
        <v>0</v>
      </c>
      <c r="AL72" s="67">
        <v>6199203.4736406608</v>
      </c>
      <c r="AM72" s="67">
        <v>6686566.5827221796</v>
      </c>
      <c r="AN72" s="67">
        <v>3445210.5711000003</v>
      </c>
      <c r="AO72" s="77">
        <v>359077.49579999998</v>
      </c>
      <c r="AP72" s="78">
        <v>690581.48558034003</v>
      </c>
      <c r="AQ72" s="62">
        <f>+'Приложение №2'!F72-'Приложение №1'!N72</f>
        <v>0</v>
      </c>
      <c r="AR72" s="1">
        <v>1388531.28</v>
      </c>
      <c r="AS72" s="1">
        <f t="shared" ref="AS72:AS81" si="41">+(K72*10+L72*20)*12*0.85</f>
        <v>279021</v>
      </c>
      <c r="AT72" s="1">
        <f>+(K72*10+L72*20)*12*30</f>
        <v>9847800</v>
      </c>
    </row>
    <row r="73" spans="1:47" x14ac:dyDescent="0.25">
      <c r="A73" s="74">
        <f t="shared" si="9"/>
        <v>59</v>
      </c>
      <c r="B73" s="75">
        <f t="shared" si="10"/>
        <v>59</v>
      </c>
      <c r="C73" s="65" t="s">
        <v>73</v>
      </c>
      <c r="D73" s="65" t="s">
        <v>188</v>
      </c>
      <c r="E73" s="66">
        <v>1974</v>
      </c>
      <c r="F73" s="66">
        <v>2013</v>
      </c>
      <c r="G73" s="66" t="s">
        <v>52</v>
      </c>
      <c r="H73" s="66">
        <v>4</v>
      </c>
      <c r="I73" s="66">
        <v>4</v>
      </c>
      <c r="J73" s="67">
        <v>3890.5</v>
      </c>
      <c r="K73" s="67">
        <v>3404</v>
      </c>
      <c r="L73" s="67">
        <v>0</v>
      </c>
      <c r="M73" s="68">
        <v>175</v>
      </c>
      <c r="N73" s="76">
        <f t="shared" si="38"/>
        <v>22429854.329999998</v>
      </c>
      <c r="O73" s="67"/>
      <c r="P73" s="77">
        <f>2106192.98+6186780.83</f>
        <v>8292973.8100000005</v>
      </c>
      <c r="Q73" s="77"/>
      <c r="R73" s="77">
        <f t="shared" si="8"/>
        <v>1882480.52</v>
      </c>
      <c r="S73" s="77">
        <f>+AT73</f>
        <v>12254400</v>
      </c>
      <c r="T73" s="77"/>
      <c r="U73" s="77"/>
      <c r="V73" s="77">
        <f t="shared" si="4"/>
        <v>6589.2639042303172</v>
      </c>
      <c r="W73" s="77">
        <f t="shared" si="4"/>
        <v>6589.2639042303172</v>
      </c>
      <c r="X73" s="70">
        <v>2022</v>
      </c>
      <c r="Y73" s="71" t="e">
        <f>+#REF!-'[1]Приложение №1'!$P660</f>
        <v>#REF!</v>
      </c>
      <c r="AA73" s="76">
        <f t="shared" si="5"/>
        <v>24100395.781889997</v>
      </c>
      <c r="AB73" s="67">
        <v>0</v>
      </c>
      <c r="AC73" s="67">
        <v>0</v>
      </c>
      <c r="AD73" s="67">
        <v>0</v>
      </c>
      <c r="AE73" s="67">
        <v>0</v>
      </c>
      <c r="AF73" s="67">
        <v>1356671.24</v>
      </c>
      <c r="AG73" s="67"/>
      <c r="AH73" s="67">
        <v>0</v>
      </c>
      <c r="AI73" s="67">
        <v>0</v>
      </c>
      <c r="AJ73" s="67">
        <v>0</v>
      </c>
      <c r="AK73" s="67">
        <v>0</v>
      </c>
      <c r="AL73" s="67">
        <v>19641111.600080881</v>
      </c>
      <c r="AM73" s="67">
        <v>0</v>
      </c>
      <c r="AN73" s="67">
        <v>2439179.8219999997</v>
      </c>
      <c r="AO73" s="77">
        <v>227512.61719999998</v>
      </c>
      <c r="AP73" s="78">
        <v>435920.50260911998</v>
      </c>
      <c r="AQ73" s="62">
        <f>+'Приложение №2'!F73-'Приложение №1'!N73</f>
        <v>-2.480875700712204E-3</v>
      </c>
      <c r="AR73" s="1">
        <v>1535272.52</v>
      </c>
      <c r="AS73" s="1">
        <f t="shared" si="41"/>
        <v>347208</v>
      </c>
      <c r="AT73" s="1">
        <f>+(K73*10+L73*20)*12*30</f>
        <v>12254400</v>
      </c>
      <c r="AU73" s="71">
        <f>+P73+Q73+R73+S73+U73-'Приложение №2'!F73</f>
        <v>2.480875700712204E-3</v>
      </c>
    </row>
    <row r="74" spans="1:47" x14ac:dyDescent="0.25">
      <c r="A74" s="74">
        <f t="shared" si="9"/>
        <v>60</v>
      </c>
      <c r="B74" s="75">
        <f t="shared" si="10"/>
        <v>60</v>
      </c>
      <c r="C74" s="65" t="s">
        <v>73</v>
      </c>
      <c r="D74" s="65" t="s">
        <v>328</v>
      </c>
      <c r="E74" s="66">
        <v>1978</v>
      </c>
      <c r="F74" s="66">
        <v>2008</v>
      </c>
      <c r="G74" s="66" t="s">
        <v>52</v>
      </c>
      <c r="H74" s="66">
        <v>5</v>
      </c>
      <c r="I74" s="66">
        <v>4</v>
      </c>
      <c r="J74" s="67">
        <v>4887.2</v>
      </c>
      <c r="K74" s="67">
        <v>4314.3</v>
      </c>
      <c r="L74" s="67">
        <v>0</v>
      </c>
      <c r="M74" s="68">
        <v>187</v>
      </c>
      <c r="N74" s="76">
        <f>+P74+Q74+R74+S74+U74</f>
        <v>18457802.373266824</v>
      </c>
      <c r="O74" s="67"/>
      <c r="P74" s="77"/>
      <c r="Q74" s="77"/>
      <c r="R74" s="77">
        <v>1507307.9899999998</v>
      </c>
      <c r="S74" s="77">
        <v>8730636.4800000004</v>
      </c>
      <c r="T74" s="77">
        <v>4064597.45</v>
      </c>
      <c r="U74" s="77">
        <f>+'Приложение №2'!F74-'Приложение №1'!P74-'Приложение №1'!Q74-'Приложение №1'!R74-'Приложение №1'!S74</f>
        <v>8219857.9032668211</v>
      </c>
      <c r="V74" s="77">
        <f t="shared" ref="V74:W81" si="42">$N74/($K74+$L74)</f>
        <v>4278.2843968353664</v>
      </c>
      <c r="W74" s="77">
        <f t="shared" si="42"/>
        <v>4278.2843968353664</v>
      </c>
      <c r="X74" s="70">
        <v>2022</v>
      </c>
      <c r="Y74" s="71" t="e">
        <f>+#REF!-'[1]Приложение №1'!$P1025</f>
        <v>#REF!</v>
      </c>
      <c r="AA74" s="76">
        <f t="shared" ref="AA74:AA81" si="43">SUM(AB74:AP74)</f>
        <v>48841397.922002405</v>
      </c>
      <c r="AB74" s="67"/>
      <c r="AC74" s="67">
        <v>4165477.2147311401</v>
      </c>
      <c r="AD74" s="67">
        <v>4403217.8352661803</v>
      </c>
      <c r="AE74" s="67">
        <v>3357491.0318031595</v>
      </c>
      <c r="AF74" s="67">
        <v>1341248.93566524</v>
      </c>
      <c r="AG74" s="67"/>
      <c r="AH74" s="67">
        <v>357896.73428460007</v>
      </c>
      <c r="AI74" s="67">
        <v>0</v>
      </c>
      <c r="AJ74" s="67"/>
      <c r="AK74" s="67">
        <v>0</v>
      </c>
      <c r="AL74" s="67">
        <v>24893551.051466998</v>
      </c>
      <c r="AM74" s="67"/>
      <c r="AN74" s="67">
        <v>8041636.4647000004</v>
      </c>
      <c r="AO74" s="77">
        <v>786561.17310000001</v>
      </c>
      <c r="AP74" s="78">
        <v>1494317.4809850804</v>
      </c>
      <c r="AQ74" s="62">
        <f>+'Приложение №2'!F74-'Приложение №1'!N74</f>
        <v>0</v>
      </c>
      <c r="AR74" s="1">
        <v>1938809.74</v>
      </c>
      <c r="AS74" s="1">
        <f t="shared" si="41"/>
        <v>440058.6</v>
      </c>
      <c r="AT74" s="1">
        <f>+(K74*10+L74*20)*12*30-6800843.52</f>
        <v>8730636.4800000004</v>
      </c>
      <c r="AU74" s="71">
        <f>+P74+Q74+R74+S74+U74-'Приложение №2'!F74</f>
        <v>0</v>
      </c>
    </row>
    <row r="75" spans="1:47" x14ac:dyDescent="0.25">
      <c r="A75" s="74">
        <f t="shared" si="9"/>
        <v>61</v>
      </c>
      <c r="B75" s="75">
        <f t="shared" si="10"/>
        <v>61</v>
      </c>
      <c r="C75" s="65" t="s">
        <v>73</v>
      </c>
      <c r="D75" s="65" t="s">
        <v>329</v>
      </c>
      <c r="E75" s="66">
        <v>1979</v>
      </c>
      <c r="F75" s="66">
        <v>2008</v>
      </c>
      <c r="G75" s="66" t="s">
        <v>52</v>
      </c>
      <c r="H75" s="66">
        <v>5</v>
      </c>
      <c r="I75" s="66">
        <v>4</v>
      </c>
      <c r="J75" s="67">
        <v>4897.1000000000004</v>
      </c>
      <c r="K75" s="67">
        <v>4329.3</v>
      </c>
      <c r="L75" s="67">
        <v>0</v>
      </c>
      <c r="M75" s="68">
        <v>199</v>
      </c>
      <c r="N75" s="76">
        <f>+P75+Q75+R75+S75+U75</f>
        <v>23818833.293631215</v>
      </c>
      <c r="O75" s="67"/>
      <c r="P75" s="77">
        <v>5441816.9685866293</v>
      </c>
      <c r="Q75" s="77"/>
      <c r="R75" s="77">
        <f>+AR75+AS75-1025492.22</f>
        <v>1506904.03</v>
      </c>
      <c r="S75" s="77">
        <f>+AT75</f>
        <v>7280154.8399999999</v>
      </c>
      <c r="T75" s="77">
        <v>9589957.4550445862</v>
      </c>
      <c r="U75" s="77">
        <f>+'Приложение №2'!F75-'Приложение №1'!P75-'Приложение №1'!Q75-'Приложение №1'!R75-'Приложение №1'!S75</f>
        <v>9589957.4550445862</v>
      </c>
      <c r="V75" s="77">
        <f t="shared" si="42"/>
        <v>5501.7747196154605</v>
      </c>
      <c r="W75" s="77">
        <f t="shared" si="42"/>
        <v>5501.7747196154605</v>
      </c>
      <c r="X75" s="70">
        <v>2022</v>
      </c>
      <c r="Y75" s="71" t="e">
        <f>+#REF!-'[1]Приложение №1'!$P1026</f>
        <v>#REF!</v>
      </c>
      <c r="AA75" s="76">
        <f t="shared" si="43"/>
        <v>66063234.670839608</v>
      </c>
      <c r="AB75" s="67">
        <v>7227671.0917319991</v>
      </c>
      <c r="AC75" s="67">
        <v>4179959.7862247396</v>
      </c>
      <c r="AD75" s="67">
        <v>4418526.9856534805</v>
      </c>
      <c r="AE75" s="67">
        <v>3369164.3891211599</v>
      </c>
      <c r="AF75" s="67">
        <v>1345912.20295434</v>
      </c>
      <c r="AG75" s="67"/>
      <c r="AH75" s="67">
        <v>359141.07311459997</v>
      </c>
      <c r="AI75" s="67">
        <v>0</v>
      </c>
      <c r="AJ75" s="67"/>
      <c r="AK75" s="67">
        <v>0</v>
      </c>
      <c r="AL75" s="67">
        <v>24980101.190715298</v>
      </c>
      <c r="AM75" s="67">
        <v>9824353.4120570999</v>
      </c>
      <c r="AN75" s="67">
        <v>8069595.7042000005</v>
      </c>
      <c r="AO75" s="77">
        <v>789295.89660000009</v>
      </c>
      <c r="AP75" s="78">
        <v>1499512.9384668807</v>
      </c>
      <c r="AQ75" s="62">
        <f>+'Приложение №2'!F75-'Приложение №1'!N75</f>
        <v>0</v>
      </c>
      <c r="AR75" s="1">
        <v>2090807.65</v>
      </c>
      <c r="AS75" s="1">
        <f t="shared" si="41"/>
        <v>441588.6</v>
      </c>
      <c r="AT75" s="1">
        <f>+(K75*10+L75*20)*12*30-8305325.16</f>
        <v>7280154.8399999999</v>
      </c>
      <c r="AU75" s="71">
        <f>+P75+Q75+R75+S75+U75-'Приложение №2'!F75</f>
        <v>0</v>
      </c>
    </row>
    <row r="76" spans="1:47" x14ac:dyDescent="0.25">
      <c r="A76" s="74">
        <f t="shared" si="9"/>
        <v>62</v>
      </c>
      <c r="B76" s="75">
        <f t="shared" si="10"/>
        <v>62</v>
      </c>
      <c r="C76" s="65" t="s">
        <v>73</v>
      </c>
      <c r="D76" s="65" t="s">
        <v>330</v>
      </c>
      <c r="E76" s="66">
        <v>1977</v>
      </c>
      <c r="F76" s="66">
        <v>2008</v>
      </c>
      <c r="G76" s="66" t="s">
        <v>52</v>
      </c>
      <c r="H76" s="66">
        <v>4</v>
      </c>
      <c r="I76" s="66">
        <v>4</v>
      </c>
      <c r="J76" s="67">
        <v>3978.4</v>
      </c>
      <c r="K76" s="67">
        <v>3499.6</v>
      </c>
      <c r="L76" s="67">
        <v>0</v>
      </c>
      <c r="M76" s="68">
        <v>156</v>
      </c>
      <c r="N76" s="76">
        <f>SUM(O76:U76)</f>
        <v>8875146.3737941012</v>
      </c>
      <c r="O76" s="67"/>
      <c r="P76" s="77"/>
      <c r="Q76" s="77"/>
      <c r="R76" s="77">
        <f>+AR76+AS76-102484.4</f>
        <v>1811709.77</v>
      </c>
      <c r="S76" s="77">
        <f>+'Приложение №2'!F76-'Приложение №1'!R76</f>
        <v>7063436.6037941016</v>
      </c>
      <c r="T76" s="77"/>
      <c r="U76" s="77">
        <f>+'Приложение №2'!F76-'Приложение №1'!P76-'Приложение №1'!Q76-'Приложение №1'!R76-'Приложение №1'!S76</f>
        <v>0</v>
      </c>
      <c r="V76" s="77">
        <f t="shared" si="42"/>
        <v>2536.0459406200998</v>
      </c>
      <c r="W76" s="77">
        <f t="shared" si="42"/>
        <v>2536.0459406200998</v>
      </c>
      <c r="X76" s="70">
        <v>2022</v>
      </c>
      <c r="Y76" s="71" t="e">
        <f>+#REF!-'[1]Приложение №1'!$P1028</f>
        <v>#REF!</v>
      </c>
      <c r="AA76" s="76">
        <f t="shared" si="43"/>
        <v>12575637.629999999</v>
      </c>
      <c r="AB76" s="67">
        <v>5842505.2034731191</v>
      </c>
      <c r="AC76" s="67">
        <v>0</v>
      </c>
      <c r="AD76" s="67">
        <v>3571726.84810158</v>
      </c>
      <c r="AE76" s="67">
        <v>0</v>
      </c>
      <c r="AF76" s="67">
        <v>1087971.3496965601</v>
      </c>
      <c r="AG76" s="67"/>
      <c r="AH76" s="67">
        <v>290312.54463120009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1421354.8426000001</v>
      </c>
      <c r="AO76" s="77">
        <v>125756.3763</v>
      </c>
      <c r="AP76" s="78">
        <v>236010.46519754</v>
      </c>
      <c r="AQ76" s="62">
        <f>+'Приложение №2'!F76-'Приложение №1'!N76</f>
        <v>0</v>
      </c>
      <c r="AR76" s="1">
        <v>1557234.97</v>
      </c>
      <c r="AS76" s="1">
        <f t="shared" si="41"/>
        <v>356959.2</v>
      </c>
      <c r="AT76" s="1">
        <f>+(K76*10+L76*20)*12*30</f>
        <v>12598560</v>
      </c>
    </row>
    <row r="77" spans="1:47" x14ac:dyDescent="0.25">
      <c r="A77" s="74">
        <f t="shared" si="9"/>
        <v>63</v>
      </c>
      <c r="B77" s="75">
        <f t="shared" si="10"/>
        <v>63</v>
      </c>
      <c r="C77" s="65" t="s">
        <v>73</v>
      </c>
      <c r="D77" s="65" t="s">
        <v>331</v>
      </c>
      <c r="E77" s="66">
        <v>1977</v>
      </c>
      <c r="F77" s="66">
        <v>2013</v>
      </c>
      <c r="G77" s="66" t="s">
        <v>52</v>
      </c>
      <c r="H77" s="66">
        <v>5</v>
      </c>
      <c r="I77" s="66">
        <v>4</v>
      </c>
      <c r="J77" s="67">
        <v>3776.9</v>
      </c>
      <c r="K77" s="67">
        <v>3431.8</v>
      </c>
      <c r="L77" s="67">
        <v>0</v>
      </c>
      <c r="M77" s="68">
        <v>165</v>
      </c>
      <c r="N77" s="76">
        <f>SUM(O77:U77)</f>
        <v>7105664.3836253993</v>
      </c>
      <c r="O77" s="67"/>
      <c r="P77" s="77">
        <v>1902810.5300000007</v>
      </c>
      <c r="Q77" s="77"/>
      <c r="R77" s="77">
        <f>+AR77+AS77-750257.76</f>
        <v>1320015.1100000001</v>
      </c>
      <c r="S77" s="77">
        <f>+'Приложение №2'!F77-'Приложение №1'!R77-P77</f>
        <v>3882838.7436253992</v>
      </c>
      <c r="T77" s="77"/>
      <c r="U77" s="77">
        <f>+'Приложение №2'!F77-'Приложение №1'!P77-'Приложение №1'!Q77-'Приложение №1'!R77-'Приложение №1'!S77</f>
        <v>0</v>
      </c>
      <c r="V77" s="77">
        <f t="shared" si="42"/>
        <v>2070.5356907819219</v>
      </c>
      <c r="W77" s="77">
        <f t="shared" si="42"/>
        <v>2070.5356907819219</v>
      </c>
      <c r="X77" s="70">
        <v>2022</v>
      </c>
      <c r="Y77" s="71" t="e">
        <f>+#REF!-'[1]Приложение №1'!$P1029</f>
        <v>#REF!</v>
      </c>
      <c r="AA77" s="76">
        <f t="shared" si="43"/>
        <v>48865245.616670541</v>
      </c>
      <c r="AB77" s="67">
        <v>5729314.5934642795</v>
      </c>
      <c r="AC77" s="67">
        <v>3313419.2585243396</v>
      </c>
      <c r="AD77" s="67"/>
      <c r="AE77" s="67">
        <v>2670708.5095941597</v>
      </c>
      <c r="AF77" s="67">
        <v>1066893.3801993597</v>
      </c>
      <c r="AG77" s="67"/>
      <c r="AH77" s="67">
        <v>284688.13311960007</v>
      </c>
      <c r="AI77" s="67">
        <v>0</v>
      </c>
      <c r="AJ77" s="67"/>
      <c r="AK77" s="67">
        <v>0</v>
      </c>
      <c r="AL77" s="67">
        <v>19801517.854670577</v>
      </c>
      <c r="AM77" s="67">
        <v>7787683.0063746003</v>
      </c>
      <c r="AN77" s="67">
        <v>6396701.2079000007</v>
      </c>
      <c r="AO77" s="77">
        <v>625668.27380000008</v>
      </c>
      <c r="AP77" s="78">
        <v>1188651.3990236199</v>
      </c>
      <c r="AQ77" s="62">
        <f>+'Приложение №2'!F77-'Приложение №1'!N77</f>
        <v>0</v>
      </c>
      <c r="AR77" s="1">
        <v>1720229.27</v>
      </c>
      <c r="AS77" s="1">
        <f t="shared" si="41"/>
        <v>350043.6</v>
      </c>
      <c r="AT77" s="1">
        <f>+(K77*10+L77*20)*12*30</f>
        <v>12354480</v>
      </c>
      <c r="AU77" s="71">
        <f>+P77+Q77+R77+S77+U77-'Приложение №2'!F77</f>
        <v>0</v>
      </c>
    </row>
    <row r="78" spans="1:47" x14ac:dyDescent="0.25">
      <c r="A78" s="74">
        <f t="shared" si="9"/>
        <v>64</v>
      </c>
      <c r="B78" s="75">
        <f t="shared" si="10"/>
        <v>64</v>
      </c>
      <c r="C78" s="65" t="s">
        <v>73</v>
      </c>
      <c r="D78" s="65" t="s">
        <v>332</v>
      </c>
      <c r="E78" s="66">
        <v>1978</v>
      </c>
      <c r="F78" s="66">
        <v>2008</v>
      </c>
      <c r="G78" s="66" t="s">
        <v>52</v>
      </c>
      <c r="H78" s="66">
        <v>5</v>
      </c>
      <c r="I78" s="66">
        <v>4</v>
      </c>
      <c r="J78" s="67">
        <v>3883.8</v>
      </c>
      <c r="K78" s="67">
        <v>3478.6</v>
      </c>
      <c r="L78" s="67">
        <v>0</v>
      </c>
      <c r="M78" s="68">
        <v>222</v>
      </c>
      <c r="N78" s="76">
        <f>SUM(O78:U78)</f>
        <v>5537124.2473458014</v>
      </c>
      <c r="O78" s="67"/>
      <c r="P78" s="77">
        <v>3368341.0200000005</v>
      </c>
      <c r="Q78" s="77"/>
      <c r="R78" s="77">
        <f>+AR78+AS78-976547.58</f>
        <v>1031273.33</v>
      </c>
      <c r="S78" s="77">
        <f>+'Приложение №2'!F78-'Приложение №1'!R78-P78</f>
        <v>1137509.8973458009</v>
      </c>
      <c r="T78" s="77"/>
      <c r="U78" s="77">
        <f>+'Приложение №2'!F78-'Приложение №1'!P78-'Приложение №1'!Q78-'Приложение №1'!R78-'Приложение №1'!S78</f>
        <v>0</v>
      </c>
      <c r="V78" s="77">
        <f t="shared" si="42"/>
        <v>1591.7680237296042</v>
      </c>
      <c r="W78" s="77">
        <f t="shared" si="42"/>
        <v>1591.7680237296042</v>
      </c>
      <c r="X78" s="70">
        <v>2022</v>
      </c>
      <c r="Y78" s="71" t="e">
        <f>+#REF!-'[1]Приложение №1'!$P1032</f>
        <v>#REF!</v>
      </c>
      <c r="AA78" s="76">
        <f t="shared" si="43"/>
        <v>63420061.129999995</v>
      </c>
      <c r="AB78" s="67">
        <v>5807446.1655264599</v>
      </c>
      <c r="AC78" s="67">
        <v>3358604.8833262799</v>
      </c>
      <c r="AD78" s="67">
        <v>3550294.0375593598</v>
      </c>
      <c r="AE78" s="67">
        <v>2707129.3844263195</v>
      </c>
      <c r="AF78" s="67">
        <v>1081442.7754918202</v>
      </c>
      <c r="AG78" s="67"/>
      <c r="AH78" s="67">
        <v>288570.47026920004</v>
      </c>
      <c r="AI78" s="67">
        <v>0</v>
      </c>
      <c r="AJ78" s="67">
        <v>10338138.3710934</v>
      </c>
      <c r="AK78" s="67">
        <v>0</v>
      </c>
      <c r="AL78" s="67">
        <v>20071554.294351</v>
      </c>
      <c r="AM78" s="67">
        <v>7893884.8726541996</v>
      </c>
      <c r="AN78" s="67">
        <v>6483934.0373000009</v>
      </c>
      <c r="AO78" s="77">
        <v>634200.61129999999</v>
      </c>
      <c r="AP78" s="78">
        <v>1204861.22670196</v>
      </c>
      <c r="AQ78" s="62">
        <f>+'Приложение №2'!F78-'Приложение №1'!N78</f>
        <v>0</v>
      </c>
      <c r="AR78" s="1">
        <v>1653003.71</v>
      </c>
      <c r="AS78" s="1">
        <f t="shared" si="41"/>
        <v>354817.2</v>
      </c>
      <c r="AT78" s="1">
        <f>+(K78*10+L78*20)*12*30</f>
        <v>12522960</v>
      </c>
      <c r="AU78" s="71">
        <f>+P78+Q78+R78+S78+U78-'Приложение №2'!F78</f>
        <v>0</v>
      </c>
    </row>
    <row r="79" spans="1:47" x14ac:dyDescent="0.25">
      <c r="A79" s="74">
        <f t="shared" si="9"/>
        <v>65</v>
      </c>
      <c r="B79" s="75">
        <f t="shared" si="10"/>
        <v>65</v>
      </c>
      <c r="C79" s="65" t="s">
        <v>73</v>
      </c>
      <c r="D79" s="65" t="s">
        <v>189</v>
      </c>
      <c r="E79" s="66">
        <v>1978</v>
      </c>
      <c r="F79" s="66">
        <v>2008</v>
      </c>
      <c r="G79" s="66" t="s">
        <v>52</v>
      </c>
      <c r="H79" s="66">
        <v>5</v>
      </c>
      <c r="I79" s="66">
        <v>4</v>
      </c>
      <c r="J79" s="67">
        <v>4929.7</v>
      </c>
      <c r="K79" s="67">
        <v>4349.2</v>
      </c>
      <c r="L79" s="67">
        <v>0</v>
      </c>
      <c r="M79" s="68">
        <v>213</v>
      </c>
      <c r="N79" s="76">
        <f>SUM(O79:U79)</f>
        <v>3446688.7511115908</v>
      </c>
      <c r="O79" s="67"/>
      <c r="P79" s="77"/>
      <c r="Q79" s="77"/>
      <c r="R79" s="77">
        <f t="shared" si="8"/>
        <v>2520690.08</v>
      </c>
      <c r="S79" s="77">
        <f>+'Приложение №2'!F79-'Приложение №1'!R79</f>
        <v>925998.67111159069</v>
      </c>
      <c r="T79" s="77"/>
      <c r="U79" s="77">
        <f>+'Приложение №2'!F79-'Приложение №1'!P79-'Приложение №1'!Q79-'Приложение №1'!R79-'Приложение №1'!S79</f>
        <v>0</v>
      </c>
      <c r="V79" s="77">
        <f t="shared" si="42"/>
        <v>792.48798655191547</v>
      </c>
      <c r="W79" s="77">
        <f t="shared" si="42"/>
        <v>792.48798655191547</v>
      </c>
      <c r="X79" s="70">
        <v>2022</v>
      </c>
      <c r="Y79" s="71" t="e">
        <f>+#REF!-'[1]Приложение №1'!$P661</f>
        <v>#REF!</v>
      </c>
      <c r="AA79" s="76">
        <f t="shared" si="43"/>
        <v>44837101.50993</v>
      </c>
      <c r="AB79" s="67">
        <v>0</v>
      </c>
      <c r="AC79" s="67">
        <v>4199173.3275891002</v>
      </c>
      <c r="AD79" s="67">
        <v>4438837.1277801599</v>
      </c>
      <c r="AE79" s="67">
        <v>3384651.0431630402</v>
      </c>
      <c r="AF79" s="67">
        <v>1471946.54</v>
      </c>
      <c r="AG79" s="67"/>
      <c r="AH79" s="67">
        <v>360791.89596239995</v>
      </c>
      <c r="AI79" s="67">
        <v>0</v>
      </c>
      <c r="AJ79" s="67">
        <v>0</v>
      </c>
      <c r="AK79" s="67">
        <v>0</v>
      </c>
      <c r="AL79" s="67">
        <v>25094924.378064241</v>
      </c>
      <c r="AM79" s="67">
        <v>0</v>
      </c>
      <c r="AN79" s="67">
        <v>4627048.3442000002</v>
      </c>
      <c r="AO79" s="77">
        <v>433511.50789999997</v>
      </c>
      <c r="AP79" s="78">
        <v>826217.34527106001</v>
      </c>
      <c r="AQ79" s="62">
        <f>+'Приложение №2'!F79-'Приложение №1'!N79</f>
        <v>0</v>
      </c>
      <c r="AR79" s="1">
        <v>2077071.68</v>
      </c>
      <c r="AS79" s="1">
        <f t="shared" si="41"/>
        <v>443618.39999999997</v>
      </c>
      <c r="AT79" s="1">
        <f>+(K79*10+L79*20)*12*30</f>
        <v>15657120</v>
      </c>
    </row>
    <row r="80" spans="1:47" x14ac:dyDescent="0.25">
      <c r="A80" s="74">
        <f t="shared" si="9"/>
        <v>66</v>
      </c>
      <c r="B80" s="75">
        <f t="shared" si="10"/>
        <v>66</v>
      </c>
      <c r="C80" s="65" t="s">
        <v>73</v>
      </c>
      <c r="D80" s="65" t="s">
        <v>334</v>
      </c>
      <c r="E80" s="66">
        <v>1978</v>
      </c>
      <c r="F80" s="66">
        <v>2013</v>
      </c>
      <c r="G80" s="66" t="s">
        <v>52</v>
      </c>
      <c r="H80" s="66">
        <v>5</v>
      </c>
      <c r="I80" s="66">
        <v>4</v>
      </c>
      <c r="J80" s="67">
        <v>4866.6000000000004</v>
      </c>
      <c r="K80" s="67">
        <v>4298.3</v>
      </c>
      <c r="L80" s="67">
        <v>0</v>
      </c>
      <c r="M80" s="68">
        <v>317</v>
      </c>
      <c r="N80" s="76">
        <f>SUM(O80:U80)</f>
        <v>8193554.4379999004</v>
      </c>
      <c r="O80" s="67"/>
      <c r="P80" s="77">
        <v>2801964.8706000075</v>
      </c>
      <c r="Q80" s="77"/>
      <c r="R80" s="77">
        <f>+AR80+AS80-868312.98</f>
        <v>952036.89999999991</v>
      </c>
      <c r="S80" s="77">
        <f>+'Приложение №2'!F80-'Приложение №1'!R80-P80</f>
        <v>4439552.6673998926</v>
      </c>
      <c r="T80" s="77"/>
      <c r="U80" s="77">
        <f>+'Приложение №2'!F80-'Приложение №1'!P80-'Приложение №1'!Q80-'Приложение №1'!R80-'Приложение №1'!S80</f>
        <v>0</v>
      </c>
      <c r="V80" s="77">
        <f t="shared" si="42"/>
        <v>1906.2314026475351</v>
      </c>
      <c r="W80" s="77">
        <f t="shared" si="42"/>
        <v>1906.2314026475351</v>
      </c>
      <c r="X80" s="70">
        <v>2022</v>
      </c>
      <c r="Y80" s="71" t="e">
        <f>+#REF!-'[1]Приложение №1'!$P1034</f>
        <v>#REF!</v>
      </c>
      <c r="AA80" s="76">
        <f t="shared" si="43"/>
        <v>73977525.395146951</v>
      </c>
      <c r="AB80" s="67">
        <v>7175917.2738107406</v>
      </c>
      <c r="AC80" s="67">
        <v>4150029.1384713002</v>
      </c>
      <c r="AD80" s="67"/>
      <c r="AE80" s="67">
        <v>3345039.4506639596</v>
      </c>
      <c r="AF80" s="67">
        <v>1336274.7838901998</v>
      </c>
      <c r="AG80" s="67"/>
      <c r="AH80" s="67">
        <v>356569.43953259999</v>
      </c>
      <c r="AI80" s="67">
        <v>0</v>
      </c>
      <c r="AJ80" s="67">
        <v>12774225.313571399</v>
      </c>
      <c r="AK80" s="67">
        <v>0</v>
      </c>
      <c r="AL80" s="67">
        <v>24801230.902935479</v>
      </c>
      <c r="AM80" s="67">
        <v>9754006.0220001023</v>
      </c>
      <c r="AN80" s="67">
        <v>8011813.2759000007</v>
      </c>
      <c r="AO80" s="77">
        <v>783644.13470000017</v>
      </c>
      <c r="AP80" s="78">
        <v>1488775.6596711604</v>
      </c>
      <c r="AQ80" s="62">
        <f>+'Приложение №2'!F80-'Приложение №1'!N80</f>
        <v>0</v>
      </c>
      <c r="AR80" s="1">
        <f>2064874.72-682951.44</f>
        <v>1381923.28</v>
      </c>
      <c r="AS80" s="1">
        <f t="shared" si="41"/>
        <v>438426.6</v>
      </c>
      <c r="AT80" s="1">
        <f>+(K80*10+L80*20)*12*30-4953727.17</f>
        <v>10520152.83</v>
      </c>
      <c r="AU80" s="71">
        <f>+P80+Q80+R80+S80+U80-'Приложение №2'!F80</f>
        <v>0</v>
      </c>
    </row>
    <row r="81" spans="1:47" x14ac:dyDescent="0.25">
      <c r="A81" s="74">
        <f t="shared" ref="A81:A135" si="44">+A80+1</f>
        <v>67</v>
      </c>
      <c r="B81" s="75">
        <f t="shared" ref="B81:B135" si="45">+B80+1</f>
        <v>67</v>
      </c>
      <c r="C81" s="65" t="s">
        <v>73</v>
      </c>
      <c r="D81" s="65" t="s">
        <v>335</v>
      </c>
      <c r="E81" s="66">
        <v>1981</v>
      </c>
      <c r="F81" s="66">
        <v>2009</v>
      </c>
      <c r="G81" s="66" t="s">
        <v>52</v>
      </c>
      <c r="H81" s="66">
        <v>5</v>
      </c>
      <c r="I81" s="66">
        <v>4</v>
      </c>
      <c r="J81" s="67">
        <v>6938.7</v>
      </c>
      <c r="K81" s="67">
        <v>6170.1</v>
      </c>
      <c r="L81" s="67">
        <v>0</v>
      </c>
      <c r="M81" s="68">
        <v>194</v>
      </c>
      <c r="N81" s="76">
        <f>+P81+Q81+R81+S81+U81</f>
        <v>44982539.659773797</v>
      </c>
      <c r="O81" s="67"/>
      <c r="P81" s="77">
        <v>4224796.0526083997</v>
      </c>
      <c r="Q81" s="77"/>
      <c r="R81" s="77">
        <f>+AR81+AS81-372547.33</f>
        <v>3052897.49</v>
      </c>
      <c r="S81" s="77">
        <f>+AT81</f>
        <v>22212360</v>
      </c>
      <c r="T81" s="77">
        <v>13541110.425108401</v>
      </c>
      <c r="U81" s="77">
        <f>+'Приложение №2'!F81-'Приложение №1'!P81-'Приложение №1'!Q81-'Приложение №1'!R81-'Приложение №1'!S81</f>
        <v>15492486.117165394</v>
      </c>
      <c r="V81" s="77">
        <f t="shared" si="42"/>
        <v>7290.4069074688896</v>
      </c>
      <c r="W81" s="77">
        <f t="shared" si="42"/>
        <v>7290.4069074688896</v>
      </c>
      <c r="X81" s="70">
        <v>2022</v>
      </c>
      <c r="Y81" s="71" t="e">
        <f>+#REF!-'[1]Приложение №1'!$P1035</f>
        <v>#REF!</v>
      </c>
      <c r="AA81" s="76">
        <f t="shared" si="43"/>
        <v>112490116.45000002</v>
      </c>
      <c r="AB81" s="67">
        <v>10300846.19123742</v>
      </c>
      <c r="AC81" s="67">
        <v>5957260.9616612401</v>
      </c>
      <c r="AD81" s="67">
        <v>6297265.9176991209</v>
      </c>
      <c r="AE81" s="67">
        <v>4801718.7991861207</v>
      </c>
      <c r="AF81" s="67">
        <v>1918188.3660231601</v>
      </c>
      <c r="AG81" s="67"/>
      <c r="AH81" s="67">
        <v>511846.3343322</v>
      </c>
      <c r="AI81" s="67">
        <v>0</v>
      </c>
      <c r="AJ81" s="67">
        <v>18337074.5641356</v>
      </c>
      <c r="AK81" s="67">
        <v>0</v>
      </c>
      <c r="AL81" s="67">
        <v>35601534.275782861</v>
      </c>
      <c r="AM81" s="67">
        <v>14001626.819054702</v>
      </c>
      <c r="AN81" s="67">
        <v>11500753.575800002</v>
      </c>
      <c r="AO81" s="77">
        <v>1124901.1645</v>
      </c>
      <c r="AP81" s="78">
        <v>2137099.4805875802</v>
      </c>
      <c r="AQ81" s="62">
        <f>+'Приложение №2'!F81-'Приложение №1'!N81</f>
        <v>0</v>
      </c>
      <c r="AR81" s="1">
        <f>2933225.6-137130.98</f>
        <v>2796094.62</v>
      </c>
      <c r="AS81" s="1">
        <f t="shared" si="41"/>
        <v>629350.19999999995</v>
      </c>
      <c r="AT81" s="1">
        <f>+(K81*10+L81*20)*12*30</f>
        <v>22212360</v>
      </c>
      <c r="AU81" s="71">
        <f>+P81+Q81+R81+S81+U81-'Приложение №2'!F81</f>
        <v>0</v>
      </c>
    </row>
    <row r="82" spans="1:47" s="81" customFormat="1" x14ac:dyDescent="0.25">
      <c r="A82" s="74">
        <f t="shared" si="44"/>
        <v>68</v>
      </c>
      <c r="B82" s="75">
        <f t="shared" si="45"/>
        <v>68</v>
      </c>
      <c r="C82" s="65" t="s">
        <v>73</v>
      </c>
      <c r="D82" s="65" t="s">
        <v>565</v>
      </c>
      <c r="E82" s="66" t="s">
        <v>575</v>
      </c>
      <c r="F82" s="66"/>
      <c r="G82" s="66" t="s">
        <v>579</v>
      </c>
      <c r="H82" s="66" t="s">
        <v>577</v>
      </c>
      <c r="I82" s="66" t="s">
        <v>581</v>
      </c>
      <c r="J82" s="67">
        <v>8385.68</v>
      </c>
      <c r="K82" s="67">
        <v>7064.18</v>
      </c>
      <c r="L82" s="67">
        <v>0</v>
      </c>
      <c r="M82" s="68">
        <v>255</v>
      </c>
      <c r="N82" s="76">
        <f>SUM(O82:U82)</f>
        <v>9021353.7382023316</v>
      </c>
      <c r="O82" s="67">
        <v>0</v>
      </c>
      <c r="P82" s="77"/>
      <c r="Q82" s="77">
        <v>0</v>
      </c>
      <c r="R82" s="77">
        <f t="shared" ref="R82:R143" si="46">+AR82+AS82</f>
        <v>5105316.8724400001</v>
      </c>
      <c r="S82" s="77">
        <f>+'Приложение №2'!F82-'Приложение №1'!R82</f>
        <v>3916036.8657623315</v>
      </c>
      <c r="T82" s="77"/>
      <c r="U82" s="77">
        <f>+'Приложение №2'!F82-'Приложение №1'!P82-'Приложение №1'!Q82-'Приложение №1'!R82-'Приложение №1'!S82</f>
        <v>0</v>
      </c>
      <c r="V82" s="77">
        <f>N82/K82</f>
        <v>1277.0560402201431</v>
      </c>
      <c r="W82" s="77">
        <v>1172.2830200640003</v>
      </c>
      <c r="X82" s="70">
        <v>2022</v>
      </c>
      <c r="Y82" s="81">
        <v>3214815.68</v>
      </c>
      <c r="Z82" s="81">
        <f>+(K82*12.08+L82*20.47)*12</f>
        <v>1024023.5327999999</v>
      </c>
      <c r="AB82" s="82">
        <f>+N82-'[4]Приложение № 2'!E82</f>
        <v>8032944.6082023317</v>
      </c>
      <c r="AE82" s="82">
        <f>+N82-'[4]Приложение № 2'!E82</f>
        <v>8032944.6082023317</v>
      </c>
      <c r="AQ82" s="62">
        <f>+'Приложение №2'!F82-'Приложение №1'!N82</f>
        <v>0</v>
      </c>
      <c r="AR82" s="81">
        <v>4147710.76</v>
      </c>
      <c r="AS82" s="1">
        <f>+(K82*13.29+L82*22.52)*12*0.85</f>
        <v>957606.11243999994</v>
      </c>
      <c r="AT82" s="1">
        <f>+(K82*13.29+L82*22.52)*12*30</f>
        <v>33797862.792000003</v>
      </c>
    </row>
    <row r="83" spans="1:47" x14ac:dyDescent="0.25">
      <c r="A83" s="74">
        <f t="shared" si="44"/>
        <v>69</v>
      </c>
      <c r="B83" s="75">
        <f t="shared" si="45"/>
        <v>69</v>
      </c>
      <c r="C83" s="65" t="s">
        <v>73</v>
      </c>
      <c r="D83" s="65" t="s">
        <v>337</v>
      </c>
      <c r="E83" s="66">
        <v>1990</v>
      </c>
      <c r="F83" s="66">
        <v>2005</v>
      </c>
      <c r="G83" s="66" t="s">
        <v>52</v>
      </c>
      <c r="H83" s="66">
        <v>5</v>
      </c>
      <c r="I83" s="66">
        <v>4</v>
      </c>
      <c r="J83" s="67">
        <v>4982</v>
      </c>
      <c r="K83" s="67">
        <v>4389.2</v>
      </c>
      <c r="L83" s="67">
        <v>0</v>
      </c>
      <c r="M83" s="68">
        <v>212</v>
      </c>
      <c r="N83" s="76">
        <f>+P83+Q83+R83+S83+U83</f>
        <v>35309901.327212162</v>
      </c>
      <c r="O83" s="67"/>
      <c r="P83" s="77">
        <v>3286962.7066513002</v>
      </c>
      <c r="Q83" s="77"/>
      <c r="R83" s="77">
        <f t="shared" si="46"/>
        <v>2548906.2000000002</v>
      </c>
      <c r="S83" s="77">
        <f>+AT83</f>
        <v>15674760.789999999</v>
      </c>
      <c r="T83" s="77">
        <v>13799271.630560864</v>
      </c>
      <c r="U83" s="77">
        <f>+'Приложение №2'!F83-'Приложение №1'!P83-'Приложение №1'!Q83-'Приложение №1'!R83-'Приложение №1'!S83</f>
        <v>13799271.630560864</v>
      </c>
      <c r="V83" s="77">
        <f t="shared" ref="V83:W106" si="47">$N83/($K83+$L83)</f>
        <v>8044.7237143926377</v>
      </c>
      <c r="W83" s="77">
        <f t="shared" si="47"/>
        <v>8044.7237143926377</v>
      </c>
      <c r="X83" s="70">
        <v>2022</v>
      </c>
      <c r="Y83" s="71" t="e">
        <f>+#REF!-'[1]Приложение №1'!$P1043</f>
        <v>#REF!</v>
      </c>
      <c r="AA83" s="76">
        <f t="shared" ref="AA83:AA106" si="48">SUM(AB83:AP83)</f>
        <v>49032236.020000011</v>
      </c>
      <c r="AB83" s="67">
        <v>0</v>
      </c>
      <c r="AC83" s="67">
        <v>0</v>
      </c>
      <c r="AD83" s="67">
        <v>4479661.5288129607</v>
      </c>
      <c r="AE83" s="67">
        <v>0</v>
      </c>
      <c r="AF83" s="67">
        <v>0</v>
      </c>
      <c r="AG83" s="67"/>
      <c r="AH83" s="67">
        <v>0</v>
      </c>
      <c r="AI83" s="67">
        <v>0</v>
      </c>
      <c r="AJ83" s="67">
        <v>13044373.2933948</v>
      </c>
      <c r="AK83" s="67">
        <v>0</v>
      </c>
      <c r="AL83" s="67">
        <v>25325724.749393042</v>
      </c>
      <c r="AM83" s="67">
        <v>0</v>
      </c>
      <c r="AN83" s="67">
        <v>4755116.6318000006</v>
      </c>
      <c r="AO83" s="77">
        <v>490322.3602</v>
      </c>
      <c r="AP83" s="78">
        <v>937037.45639919979</v>
      </c>
      <c r="AQ83" s="62">
        <f>+'Приложение №2'!F83-'Приложение №1'!N83</f>
        <v>0</v>
      </c>
      <c r="AR83" s="1">
        <f>2210839.58-109631.78</f>
        <v>2101207.8000000003</v>
      </c>
      <c r="AS83" s="1">
        <f t="shared" ref="AS83:AS103" si="49">+(K83*10+L83*20)*12*0.85</f>
        <v>447698.39999999997</v>
      </c>
      <c r="AT83" s="1">
        <f>+(K83*10+L83*20)*12*30-126359.21</f>
        <v>15674760.789999999</v>
      </c>
      <c r="AU83" s="71">
        <f>+P83+Q83+R83+S83+U83-'Приложение №2'!F83</f>
        <v>0</v>
      </c>
    </row>
    <row r="84" spans="1:47" x14ac:dyDescent="0.25">
      <c r="A84" s="74">
        <f t="shared" si="44"/>
        <v>70</v>
      </c>
      <c r="B84" s="75">
        <f t="shared" si="45"/>
        <v>70</v>
      </c>
      <c r="C84" s="65" t="s">
        <v>73</v>
      </c>
      <c r="D84" s="65" t="s">
        <v>469</v>
      </c>
      <c r="E84" s="66">
        <v>1970</v>
      </c>
      <c r="F84" s="66">
        <v>2013</v>
      </c>
      <c r="G84" s="66" t="s">
        <v>45</v>
      </c>
      <c r="H84" s="66">
        <v>5</v>
      </c>
      <c r="I84" s="66">
        <v>4</v>
      </c>
      <c r="J84" s="67">
        <v>2706.6</v>
      </c>
      <c r="K84" s="67">
        <v>2490.1999999999998</v>
      </c>
      <c r="L84" s="67">
        <v>0</v>
      </c>
      <c r="M84" s="68">
        <v>142</v>
      </c>
      <c r="N84" s="76">
        <f>+P84+Q84+R84+S84+U84</f>
        <v>17501511.651241999</v>
      </c>
      <c r="O84" s="67"/>
      <c r="P84" s="77">
        <v>3533372.329622501</v>
      </c>
      <c r="Q84" s="77"/>
      <c r="R84" s="77">
        <f t="shared" si="46"/>
        <v>758169.17</v>
      </c>
      <c r="S84" s="77">
        <f>+AT84</f>
        <v>8964720</v>
      </c>
      <c r="T84" s="77">
        <v>1232310.82</v>
      </c>
      <c r="U84" s="77">
        <f>+'Приложение №2'!F84-'Приложение №1'!P84-'Приложение №1'!Q84-'Приложение №1'!R84-'Приложение №1'!S84</f>
        <v>4245250.1516194977</v>
      </c>
      <c r="V84" s="77">
        <f t="shared" si="47"/>
        <v>7028.1550282073731</v>
      </c>
      <c r="W84" s="77">
        <f t="shared" si="47"/>
        <v>7028.1550282073731</v>
      </c>
      <c r="X84" s="70">
        <v>2022</v>
      </c>
      <c r="Y84" s="71" t="e">
        <f>+#REF!-'[1]Приложение №1'!$P1441</f>
        <v>#REF!</v>
      </c>
      <c r="AA84" s="76">
        <f t="shared" si="48"/>
        <v>25875618.41</v>
      </c>
      <c r="AB84" s="67">
        <v>5945419.54417866</v>
      </c>
      <c r="AC84" s="67">
        <v>2118597.4078747798</v>
      </c>
      <c r="AD84" s="67">
        <v>2213462.8846331402</v>
      </c>
      <c r="AE84" s="67">
        <v>1385767.7235401999</v>
      </c>
      <c r="AF84" s="67">
        <v>0</v>
      </c>
      <c r="AG84" s="67"/>
      <c r="AH84" s="67">
        <v>228142.02967667999</v>
      </c>
      <c r="AI84" s="67">
        <v>0</v>
      </c>
      <c r="AJ84" s="67">
        <v>10869131.540912401</v>
      </c>
      <c r="AK84" s="67">
        <v>0</v>
      </c>
      <c r="AL84" s="67">
        <v>0</v>
      </c>
      <c r="AM84" s="67">
        <v>0</v>
      </c>
      <c r="AN84" s="67">
        <v>2358614.5958000002</v>
      </c>
      <c r="AO84" s="77">
        <v>258756.18410000001</v>
      </c>
      <c r="AP84" s="78">
        <v>497726.49928414001</v>
      </c>
      <c r="AQ84" s="62">
        <f>+'Приложение №2'!F84-'Приложение №1'!N84</f>
        <v>0</v>
      </c>
      <c r="AR84" s="1">
        <v>504168.77</v>
      </c>
      <c r="AS84" s="1">
        <f t="shared" si="49"/>
        <v>254000.4</v>
      </c>
      <c r="AT84" s="1">
        <f>+(K84*10+L84*20)*12*30</f>
        <v>8964720</v>
      </c>
      <c r="AU84" s="71">
        <f>+P84+Q84+R84+S84+U84-'Приложение №2'!F84</f>
        <v>0</v>
      </c>
    </row>
    <row r="85" spans="1:47" x14ac:dyDescent="0.25">
      <c r="A85" s="74">
        <f t="shared" si="44"/>
        <v>71</v>
      </c>
      <c r="B85" s="75">
        <f t="shared" si="45"/>
        <v>71</v>
      </c>
      <c r="C85" s="65" t="s">
        <v>73</v>
      </c>
      <c r="D85" s="65" t="s">
        <v>540</v>
      </c>
      <c r="E85" s="66">
        <v>1996</v>
      </c>
      <c r="F85" s="66"/>
      <c r="G85" s="66" t="s">
        <v>52</v>
      </c>
      <c r="H85" s="66">
        <v>5</v>
      </c>
      <c r="I85" s="66">
        <v>2</v>
      </c>
      <c r="J85" s="67">
        <v>3019</v>
      </c>
      <c r="K85" s="67">
        <v>2733.3</v>
      </c>
      <c r="L85" s="67"/>
      <c r="M85" s="68">
        <v>97</v>
      </c>
      <c r="N85" s="76">
        <f t="shared" ref="N85:N100" si="50">SUM(O85:U85)</f>
        <v>6842684.6944872607</v>
      </c>
      <c r="O85" s="67"/>
      <c r="P85" s="77">
        <v>421112.51</v>
      </c>
      <c r="Q85" s="77"/>
      <c r="R85" s="77">
        <f>+AR85+AS85-103102.05-574610.82</f>
        <v>1339906.8899999997</v>
      </c>
      <c r="S85" s="77">
        <f>+'Приложение №2'!F85-'Приложение №1'!R85-P85</f>
        <v>5081665.2944872612</v>
      </c>
      <c r="T85" s="77"/>
      <c r="U85" s="77">
        <f>+'Приложение №2'!F85-'Приложение №1'!P85-'Приложение №1'!Q85-'Приложение №1'!R85-'Приложение №1'!S85</f>
        <v>0</v>
      </c>
      <c r="V85" s="77">
        <f t="shared" si="47"/>
        <v>2503.4517595899683</v>
      </c>
      <c r="W85" s="77">
        <f t="shared" si="47"/>
        <v>2503.4517595899683</v>
      </c>
      <c r="X85" s="70">
        <v>2022</v>
      </c>
      <c r="Y85" s="71" t="e">
        <f>+#REF!-'[1]Приложение №1'!$P1442</f>
        <v>#REF!</v>
      </c>
      <c r="AA85" s="76">
        <f t="shared" si="48"/>
        <v>42710518.469999999</v>
      </c>
      <c r="AB85" s="67">
        <v>4563184.2077858401</v>
      </c>
      <c r="AC85" s="67">
        <v>2639014.1793056997</v>
      </c>
      <c r="AD85" s="67">
        <v>2789633.3844447597</v>
      </c>
      <c r="AE85" s="67">
        <v>2127119.1704859594</v>
      </c>
      <c r="AF85" s="67">
        <v>849740.56339409994</v>
      </c>
      <c r="AG85" s="67"/>
      <c r="AH85" s="67">
        <v>226743.42160260002</v>
      </c>
      <c r="AI85" s="67">
        <v>0</v>
      </c>
      <c r="AJ85" s="67">
        <v>8123162.6588364001</v>
      </c>
      <c r="AK85" s="67">
        <v>0</v>
      </c>
      <c r="AL85" s="67">
        <v>15771166.374696182</v>
      </c>
      <c r="AM85" s="67">
        <v>0</v>
      </c>
      <c r="AN85" s="67">
        <v>4382571.3064000001</v>
      </c>
      <c r="AO85" s="77">
        <v>427105.18469999998</v>
      </c>
      <c r="AP85" s="78">
        <v>811078.01834846009</v>
      </c>
      <c r="AQ85" s="62">
        <f>+'Приложение №2'!F85-'Приложение №1'!N85</f>
        <v>0</v>
      </c>
      <c r="AR85" s="1">
        <v>1738823.16</v>
      </c>
      <c r="AS85" s="1">
        <f t="shared" si="49"/>
        <v>278796.59999999998</v>
      </c>
      <c r="AT85" s="1">
        <f>+(K85*10+L85*20)*12*30</f>
        <v>9839880</v>
      </c>
      <c r="AU85" s="71">
        <f>+P85+Q85+R85+S85+U85-'Приложение №2'!F85</f>
        <v>0</v>
      </c>
    </row>
    <row r="86" spans="1:47" x14ac:dyDescent="0.25">
      <c r="A86" s="74">
        <f t="shared" si="44"/>
        <v>72</v>
      </c>
      <c r="B86" s="75">
        <f t="shared" si="45"/>
        <v>72</v>
      </c>
      <c r="C86" s="65" t="s">
        <v>73</v>
      </c>
      <c r="D86" s="65" t="s">
        <v>342</v>
      </c>
      <c r="E86" s="66">
        <v>1982</v>
      </c>
      <c r="F86" s="66">
        <v>2013</v>
      </c>
      <c r="G86" s="66" t="s">
        <v>52</v>
      </c>
      <c r="H86" s="66">
        <v>5</v>
      </c>
      <c r="I86" s="66">
        <v>4</v>
      </c>
      <c r="J86" s="67">
        <v>4923.8999999999996</v>
      </c>
      <c r="K86" s="67">
        <v>4351.8</v>
      </c>
      <c r="L86" s="67">
        <v>0</v>
      </c>
      <c r="M86" s="68">
        <v>184</v>
      </c>
      <c r="N86" s="76">
        <f t="shared" si="50"/>
        <v>2007404.8086219998</v>
      </c>
      <c r="O86" s="67"/>
      <c r="P86" s="77"/>
      <c r="Q86" s="77"/>
      <c r="R86" s="77">
        <f>+'Приложение №2'!F86</f>
        <v>2007404.8086219998</v>
      </c>
      <c r="S86" s="77">
        <f>+'Приложение №2'!F86-'Приложение №1'!R86</f>
        <v>0</v>
      </c>
      <c r="T86" s="77"/>
      <c r="U86" s="77">
        <f>+'Приложение №2'!F86-'Приложение №1'!P86-'Приложение №1'!Q86-'Приложение №1'!R86-'Приложение №1'!S86</f>
        <v>0</v>
      </c>
      <c r="V86" s="77">
        <f t="shared" si="47"/>
        <v>461.28149469690698</v>
      </c>
      <c r="W86" s="77">
        <f t="shared" si="47"/>
        <v>461.28149469690698</v>
      </c>
      <c r="X86" s="70">
        <v>2022</v>
      </c>
      <c r="Y86" s="71" t="e">
        <f>+#REF!-'[1]Приложение №1'!$P1051</f>
        <v>#REF!</v>
      </c>
      <c r="AA86" s="76">
        <f t="shared" si="48"/>
        <v>2003612.24</v>
      </c>
      <c r="AB86" s="67">
        <v>0</v>
      </c>
      <c r="AC86" s="67">
        <v>0</v>
      </c>
      <c r="AD86" s="67">
        <v>0</v>
      </c>
      <c r="AE86" s="67">
        <v>0</v>
      </c>
      <c r="AF86" s="67">
        <v>1857825.9394380001</v>
      </c>
      <c r="AG86" s="67"/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99984.47</v>
      </c>
      <c r="AO86" s="67">
        <v>5174.9399999999996</v>
      </c>
      <c r="AP86" s="78">
        <v>40626.890562000008</v>
      </c>
      <c r="AQ86" s="62">
        <f>+'Приложение №2'!F86-'Приложение №1'!N86</f>
        <v>0</v>
      </c>
      <c r="AR86" s="1">
        <v>2027227.26</v>
      </c>
      <c r="AS86" s="1">
        <f t="shared" si="49"/>
        <v>443883.6</v>
      </c>
      <c r="AT86" s="1">
        <f>+(K86*10+L86*20)*12*30</f>
        <v>15666480</v>
      </c>
    </row>
    <row r="87" spans="1:47" x14ac:dyDescent="0.25">
      <c r="A87" s="74">
        <f t="shared" si="44"/>
        <v>73</v>
      </c>
      <c r="B87" s="75">
        <f t="shared" si="45"/>
        <v>73</v>
      </c>
      <c r="C87" s="65" t="s">
        <v>73</v>
      </c>
      <c r="D87" s="65" t="s">
        <v>343</v>
      </c>
      <c r="E87" s="66">
        <v>1981</v>
      </c>
      <c r="F87" s="66">
        <v>2013</v>
      </c>
      <c r="G87" s="66" t="s">
        <v>52</v>
      </c>
      <c r="H87" s="66">
        <v>5</v>
      </c>
      <c r="I87" s="66">
        <v>4</v>
      </c>
      <c r="J87" s="67">
        <v>4944.1000000000004</v>
      </c>
      <c r="K87" s="67">
        <v>4355.3999999999996</v>
      </c>
      <c r="L87" s="67">
        <v>0</v>
      </c>
      <c r="M87" s="68">
        <v>212</v>
      </c>
      <c r="N87" s="76">
        <f t="shared" si="50"/>
        <v>2008624.79067</v>
      </c>
      <c r="O87" s="67"/>
      <c r="P87" s="77"/>
      <c r="Q87" s="77"/>
      <c r="R87" s="77">
        <f>+'Приложение №2'!F87</f>
        <v>2008624.79067</v>
      </c>
      <c r="S87" s="77">
        <f>+'Приложение №2'!F87-'Приложение №1'!R87</f>
        <v>0</v>
      </c>
      <c r="T87" s="77"/>
      <c r="U87" s="77">
        <f>+'Приложение №2'!F87-'Приложение №1'!P87-'Приложение №1'!Q87-'Приложение №1'!R87-'Приложение №1'!S87</f>
        <v>0</v>
      </c>
      <c r="V87" s="77">
        <f t="shared" si="47"/>
        <v>461.18032572668415</v>
      </c>
      <c r="W87" s="77">
        <f t="shared" si="47"/>
        <v>461.18032572668415</v>
      </c>
      <c r="X87" s="70">
        <v>2022</v>
      </c>
      <c r="Y87" s="71" t="e">
        <f>+#REF!-'[1]Приложение №1'!$P1052</f>
        <v>#REF!</v>
      </c>
      <c r="AA87" s="76">
        <f t="shared" si="48"/>
        <v>2005269.71</v>
      </c>
      <c r="AB87" s="67">
        <v>0</v>
      </c>
      <c r="AC87" s="67">
        <v>0</v>
      </c>
      <c r="AD87" s="67">
        <v>0</v>
      </c>
      <c r="AE87" s="67">
        <v>0</v>
      </c>
      <c r="AF87" s="67">
        <v>1855611.1229879998</v>
      </c>
      <c r="AG87" s="67"/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103902.76</v>
      </c>
      <c r="AO87" s="67">
        <v>5177.37</v>
      </c>
      <c r="AP87" s="78">
        <v>40578.457011999999</v>
      </c>
      <c r="AQ87" s="62">
        <f>+'Приложение №2'!F87-'Приложение №1'!N87</f>
        <v>0</v>
      </c>
      <c r="AR87" s="1">
        <v>2139968.2200000002</v>
      </c>
      <c r="AS87" s="1">
        <f t="shared" si="49"/>
        <v>444250.8</v>
      </c>
      <c r="AT87" s="1">
        <f>+(K87*10+L87*20)*12*30</f>
        <v>15679440</v>
      </c>
    </row>
    <row r="88" spans="1:47" x14ac:dyDescent="0.25">
      <c r="A88" s="74">
        <f t="shared" si="44"/>
        <v>74</v>
      </c>
      <c r="B88" s="75">
        <f t="shared" si="45"/>
        <v>74</v>
      </c>
      <c r="C88" s="65" t="s">
        <v>73</v>
      </c>
      <c r="D88" s="65" t="s">
        <v>344</v>
      </c>
      <c r="E88" s="66">
        <v>1985</v>
      </c>
      <c r="F88" s="66">
        <v>2013</v>
      </c>
      <c r="G88" s="66" t="s">
        <v>52</v>
      </c>
      <c r="H88" s="66">
        <v>5</v>
      </c>
      <c r="I88" s="66">
        <v>4</v>
      </c>
      <c r="J88" s="67">
        <v>4831.5</v>
      </c>
      <c r="K88" s="67">
        <v>4247.3999999999996</v>
      </c>
      <c r="L88" s="67">
        <v>0</v>
      </c>
      <c r="M88" s="68">
        <v>185</v>
      </c>
      <c r="N88" s="76">
        <f t="shared" si="50"/>
        <v>1874797.799898</v>
      </c>
      <c r="O88" s="67"/>
      <c r="P88" s="77"/>
      <c r="Q88" s="77"/>
      <c r="R88" s="77">
        <f t="shared" si="46"/>
        <v>1087244.3400000001</v>
      </c>
      <c r="S88" s="77">
        <f>+'Приложение №2'!F88-'Приложение №1'!R88</f>
        <v>787553.45989799988</v>
      </c>
      <c r="T88" s="77"/>
      <c r="U88" s="77">
        <f>+'Приложение №2'!F88-'Приложение №1'!P88-'Приложение №1'!Q88-'Приложение №1'!R88-'Приложение №1'!S88</f>
        <v>0</v>
      </c>
      <c r="V88" s="77">
        <f t="shared" si="47"/>
        <v>441.39892637801955</v>
      </c>
      <c r="W88" s="77">
        <f t="shared" si="47"/>
        <v>441.39892637801955</v>
      </c>
      <c r="X88" s="70">
        <v>2022</v>
      </c>
      <c r="Y88" s="71" t="e">
        <f>+#REF!-'[1]Приложение №1'!$P1053</f>
        <v>#REF!</v>
      </c>
      <c r="AA88" s="76">
        <f t="shared" si="48"/>
        <v>14731405.994299399</v>
      </c>
      <c r="AB88" s="67">
        <v>0</v>
      </c>
      <c r="AC88" s="67">
        <v>0</v>
      </c>
      <c r="AD88" s="67">
        <v>0</v>
      </c>
      <c r="AE88" s="67">
        <v>0</v>
      </c>
      <c r="AF88" s="67">
        <v>1320450.7628806198</v>
      </c>
      <c r="AG88" s="67"/>
      <c r="AH88" s="67">
        <v>0</v>
      </c>
      <c r="AI88" s="67">
        <v>0</v>
      </c>
      <c r="AJ88" s="67"/>
      <c r="AK88" s="67">
        <v>0</v>
      </c>
      <c r="AL88" s="67">
        <v>0</v>
      </c>
      <c r="AM88" s="67">
        <v>9638500.1460678</v>
      </c>
      <c r="AN88" s="67">
        <v>2983222.9760999996</v>
      </c>
      <c r="AO88" s="77">
        <v>273543.60320000001</v>
      </c>
      <c r="AP88" s="78">
        <v>515688.50605098007</v>
      </c>
      <c r="AQ88" s="62">
        <f>+'Приложение №2'!F88-'Приложение №1'!N88</f>
        <v>0</v>
      </c>
      <c r="AR88" s="1">
        <f>2031310.17-1377300.63</f>
        <v>654009.54</v>
      </c>
      <c r="AS88" s="1">
        <f t="shared" si="49"/>
        <v>433234.8</v>
      </c>
      <c r="AT88" s="1">
        <f>+(K88*10+L88*20)*12*30-4430181.56</f>
        <v>10860458.440000001</v>
      </c>
    </row>
    <row r="89" spans="1:47" x14ac:dyDescent="0.25">
      <c r="A89" s="74">
        <f t="shared" si="44"/>
        <v>75</v>
      </c>
      <c r="B89" s="75">
        <f t="shared" si="45"/>
        <v>75</v>
      </c>
      <c r="C89" s="65" t="s">
        <v>73</v>
      </c>
      <c r="D89" s="65" t="s">
        <v>191</v>
      </c>
      <c r="E89" s="66">
        <v>1973</v>
      </c>
      <c r="F89" s="66">
        <v>2013</v>
      </c>
      <c r="G89" s="66" t="s">
        <v>45</v>
      </c>
      <c r="H89" s="66">
        <v>4</v>
      </c>
      <c r="I89" s="66">
        <v>4</v>
      </c>
      <c r="J89" s="67">
        <v>2253.3000000000002</v>
      </c>
      <c r="K89" s="67">
        <v>2039.7</v>
      </c>
      <c r="L89" s="67">
        <v>0</v>
      </c>
      <c r="M89" s="68">
        <v>97</v>
      </c>
      <c r="N89" s="76">
        <f t="shared" si="50"/>
        <v>856186.02</v>
      </c>
      <c r="O89" s="67"/>
      <c r="P89" s="77"/>
      <c r="Q89" s="77"/>
      <c r="R89" s="77">
        <f>+'Приложение №2'!F89</f>
        <v>856186.02</v>
      </c>
      <c r="S89" s="77">
        <f>+'Приложение №2'!F89-'Приложение №1'!R89</f>
        <v>0</v>
      </c>
      <c r="T89" s="77"/>
      <c r="U89" s="77">
        <f>+'Приложение №2'!F89-'Приложение №1'!P89-'Приложение №1'!Q89-'Приложение №1'!R89-'Приложение №1'!S89</f>
        <v>0</v>
      </c>
      <c r="V89" s="77">
        <f t="shared" si="47"/>
        <v>419.76075893513752</v>
      </c>
      <c r="W89" s="77">
        <f t="shared" si="47"/>
        <v>419.76075893513752</v>
      </c>
      <c r="X89" s="70">
        <v>2022</v>
      </c>
      <c r="Y89" s="71" t="e">
        <f>+#REF!-'[1]Приложение №1'!$P670</f>
        <v>#REF!</v>
      </c>
      <c r="AA89" s="76">
        <f t="shared" si="48"/>
        <v>12055712.754182</v>
      </c>
      <c r="AB89" s="67">
        <v>0</v>
      </c>
      <c r="AC89" s="67">
        <v>0</v>
      </c>
      <c r="AD89" s="67">
        <v>0</v>
      </c>
      <c r="AE89" s="67">
        <v>0</v>
      </c>
      <c r="AF89" s="67">
        <v>855198.98</v>
      </c>
      <c r="AG89" s="67"/>
      <c r="AH89" s="67">
        <v>0</v>
      </c>
      <c r="AI89" s="67">
        <v>0</v>
      </c>
      <c r="AJ89" s="67">
        <v>0</v>
      </c>
      <c r="AK89" s="67">
        <v>0</v>
      </c>
      <c r="AL89" s="67">
        <v>4622378.1154139396</v>
      </c>
      <c r="AM89" s="67">
        <v>4985775.8594565606</v>
      </c>
      <c r="AN89" s="67">
        <v>1265941.3650000002</v>
      </c>
      <c r="AO89" s="77">
        <v>113650.91250000001</v>
      </c>
      <c r="AP89" s="78">
        <v>212767.52181150002</v>
      </c>
      <c r="AQ89" s="62">
        <f>+'Приложение №2'!F89-'Приложение №1'!N89</f>
        <v>0</v>
      </c>
      <c r="AR89" s="1">
        <v>1792695.27</v>
      </c>
      <c r="AS89" s="1">
        <f t="shared" si="49"/>
        <v>208049.4</v>
      </c>
      <c r="AT89" s="1">
        <f>+(K89*10+L89*20)*12*30</f>
        <v>7342920</v>
      </c>
    </row>
    <row r="90" spans="1:47" x14ac:dyDescent="0.25">
      <c r="A90" s="74">
        <f t="shared" si="44"/>
        <v>76</v>
      </c>
      <c r="B90" s="75">
        <f t="shared" si="45"/>
        <v>76</v>
      </c>
      <c r="C90" s="65" t="s">
        <v>73</v>
      </c>
      <c r="D90" s="65" t="s">
        <v>345</v>
      </c>
      <c r="E90" s="66">
        <v>1988</v>
      </c>
      <c r="F90" s="66">
        <v>2013</v>
      </c>
      <c r="G90" s="66" t="s">
        <v>52</v>
      </c>
      <c r="H90" s="66">
        <v>5</v>
      </c>
      <c r="I90" s="66">
        <v>4</v>
      </c>
      <c r="J90" s="67">
        <v>4850.3</v>
      </c>
      <c r="K90" s="67">
        <v>4289.8999999999996</v>
      </c>
      <c r="L90" s="67">
        <v>0</v>
      </c>
      <c r="M90" s="68">
        <v>199</v>
      </c>
      <c r="N90" s="76">
        <f t="shared" si="50"/>
        <v>3981010.5732919998</v>
      </c>
      <c r="O90" s="67"/>
      <c r="P90" s="77"/>
      <c r="Q90" s="77"/>
      <c r="R90" s="77">
        <f t="shared" si="46"/>
        <v>2458468.2199999997</v>
      </c>
      <c r="S90" s="77">
        <f>+'Приложение №2'!F90-'Приложение №1'!R90</f>
        <v>1522542.353292</v>
      </c>
      <c r="T90" s="77"/>
      <c r="U90" s="77">
        <f>+'Приложение №2'!F90-'Приложение №1'!P90-'Приложение №1'!Q90-'Приложение №1'!R90-'Приложение №1'!S90</f>
        <v>0</v>
      </c>
      <c r="V90" s="77">
        <f t="shared" si="47"/>
        <v>927.99612422014502</v>
      </c>
      <c r="W90" s="77">
        <f t="shared" si="47"/>
        <v>927.99612422014502</v>
      </c>
      <c r="X90" s="70">
        <v>2022</v>
      </c>
      <c r="Y90" s="71" t="e">
        <f>+#REF!-'[1]Приложение №1'!$P1063</f>
        <v>#REF!</v>
      </c>
      <c r="AA90" s="76">
        <f t="shared" si="48"/>
        <v>14475624.07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>
        <v>0</v>
      </c>
      <c r="AI90" s="67">
        <v>0</v>
      </c>
      <c r="AJ90" s="67">
        <v>13731245.256708002</v>
      </c>
      <c r="AK90" s="67">
        <v>0</v>
      </c>
      <c r="AL90" s="67">
        <v>0</v>
      </c>
      <c r="AM90" s="67">
        <v>0</v>
      </c>
      <c r="AN90" s="67">
        <v>414638.11</v>
      </c>
      <c r="AO90" s="67">
        <v>29466.18</v>
      </c>
      <c r="AP90" s="78">
        <v>300274.52329200006</v>
      </c>
      <c r="AQ90" s="62">
        <f>+'Приложение №2'!F90-'Приложение №1'!N90</f>
        <v>0</v>
      </c>
      <c r="AR90" s="1">
        <v>2020898.42</v>
      </c>
      <c r="AS90" s="1">
        <f t="shared" si="49"/>
        <v>437569.8</v>
      </c>
      <c r="AT90" s="1">
        <f>+(K90*10+L90*20)*12*30</f>
        <v>15443640</v>
      </c>
    </row>
    <row r="91" spans="1:47" x14ac:dyDescent="0.25">
      <c r="A91" s="74">
        <f t="shared" si="44"/>
        <v>77</v>
      </c>
      <c r="B91" s="75">
        <f t="shared" si="45"/>
        <v>77</v>
      </c>
      <c r="C91" s="65" t="s">
        <v>73</v>
      </c>
      <c r="D91" s="65" t="s">
        <v>348</v>
      </c>
      <c r="E91" s="66">
        <v>1979</v>
      </c>
      <c r="F91" s="66">
        <v>2013</v>
      </c>
      <c r="G91" s="66" t="s">
        <v>52</v>
      </c>
      <c r="H91" s="66">
        <v>4</v>
      </c>
      <c r="I91" s="66">
        <v>6</v>
      </c>
      <c r="J91" s="67">
        <v>5599.1</v>
      </c>
      <c r="K91" s="67">
        <v>5010.5</v>
      </c>
      <c r="L91" s="67">
        <v>0</v>
      </c>
      <c r="M91" s="68">
        <v>207</v>
      </c>
      <c r="N91" s="76">
        <f t="shared" si="50"/>
        <v>18607781.007244557</v>
      </c>
      <c r="O91" s="67"/>
      <c r="P91" s="77">
        <v>588893.77610639029</v>
      </c>
      <c r="Q91" s="77"/>
      <c r="R91" s="77">
        <f>+AR91+AS91-114059</f>
        <v>2768826.14</v>
      </c>
      <c r="S91" s="77">
        <f>+AT91</f>
        <v>14839382.620000001</v>
      </c>
      <c r="T91" s="77"/>
      <c r="U91" s="77">
        <f>+'Приложение №2'!F91-'Приложение №1'!P91-'Приложение №1'!Q91-'Приложение №1'!R91-'Приложение №1'!S91</f>
        <v>410678.4711381644</v>
      </c>
      <c r="V91" s="77">
        <f t="shared" si="47"/>
        <v>3713.7573110956105</v>
      </c>
      <c r="W91" s="77">
        <f t="shared" si="47"/>
        <v>3713.7573110956105</v>
      </c>
      <c r="X91" s="70">
        <v>2022</v>
      </c>
      <c r="Y91" s="71" t="e">
        <f>+#REF!-'[1]Приложение №1'!$P1069</f>
        <v>#REF!</v>
      </c>
      <c r="AA91" s="76">
        <f t="shared" si="48"/>
        <v>28192630.469999995</v>
      </c>
      <c r="AB91" s="67">
        <v>8364919.510725962</v>
      </c>
      <c r="AC91" s="67">
        <v>4837661.63124552</v>
      </c>
      <c r="AD91" s="67">
        <v>5113766.538725879</v>
      </c>
      <c r="AE91" s="67">
        <v>3899290.4561225995</v>
      </c>
      <c r="AF91" s="67">
        <v>1557686.7201785401</v>
      </c>
      <c r="AG91" s="67"/>
      <c r="AH91" s="67">
        <v>415650.64718099998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3192764.7577999998</v>
      </c>
      <c r="AO91" s="77">
        <v>281926.30469999998</v>
      </c>
      <c r="AP91" s="78">
        <v>528963.90332049993</v>
      </c>
      <c r="AQ91" s="62">
        <f>+'Приложение №2'!F91-'Приложение №1'!N91</f>
        <v>0</v>
      </c>
      <c r="AR91" s="1">
        <v>2371814.14</v>
      </c>
      <c r="AS91" s="1">
        <f t="shared" si="49"/>
        <v>511071</v>
      </c>
      <c r="AT91" s="1">
        <f>+(K91*10+L91*20)*12*30-3198417.38</f>
        <v>14839382.620000001</v>
      </c>
      <c r="AU91" s="71">
        <f>+P91+Q91+R91+S91+U91-'Приложение №2'!F91</f>
        <v>0</v>
      </c>
    </row>
    <row r="92" spans="1:47" x14ac:dyDescent="0.25">
      <c r="A92" s="74">
        <f t="shared" si="44"/>
        <v>78</v>
      </c>
      <c r="B92" s="75">
        <f t="shared" si="45"/>
        <v>78</v>
      </c>
      <c r="C92" s="65" t="s">
        <v>73</v>
      </c>
      <c r="D92" s="65" t="s">
        <v>471</v>
      </c>
      <c r="E92" s="66">
        <v>1964</v>
      </c>
      <c r="F92" s="66">
        <v>1978</v>
      </c>
      <c r="G92" s="66" t="s">
        <v>45</v>
      </c>
      <c r="H92" s="66">
        <v>4</v>
      </c>
      <c r="I92" s="66">
        <v>4</v>
      </c>
      <c r="J92" s="67">
        <v>2691.4</v>
      </c>
      <c r="K92" s="67">
        <v>2495.4</v>
      </c>
      <c r="L92" s="67">
        <v>0</v>
      </c>
      <c r="M92" s="68">
        <v>136</v>
      </c>
      <c r="N92" s="76">
        <f>+P92+R92+S92+U92</f>
        <v>11530174.710709041</v>
      </c>
      <c r="O92" s="67"/>
      <c r="P92" s="77">
        <f>2172377.66017726+721194.1</f>
        <v>2893571.7601772603</v>
      </c>
      <c r="Q92" s="77"/>
      <c r="R92" s="77">
        <f>+AR92+AS92-268371.59</f>
        <v>1114107.1199999999</v>
      </c>
      <c r="S92" s="77">
        <f>+AT92</f>
        <v>7117221.6299999999</v>
      </c>
      <c r="T92" s="77">
        <v>405274.20053178072</v>
      </c>
      <c r="U92" s="77">
        <f>+'Приложение №2'!F92-'Приложение №1'!P92-'Приложение №1'!Q92-'Приложение №1'!R92-'Приложение №1'!S92</f>
        <v>405274.20053178072</v>
      </c>
      <c r="V92" s="77">
        <f t="shared" si="47"/>
        <v>4620.571736278368</v>
      </c>
      <c r="W92" s="77">
        <f t="shared" si="47"/>
        <v>4620.571736278368</v>
      </c>
      <c r="X92" s="70">
        <v>2022</v>
      </c>
      <c r="Y92" s="71" t="e">
        <f>+#REF!-'[1]Приложение №1'!$P1460</f>
        <v>#REF!</v>
      </c>
      <c r="AA92" s="76">
        <f t="shared" si="48"/>
        <v>27187931.989999998</v>
      </c>
      <c r="AB92" s="67">
        <v>5957834.6788287591</v>
      </c>
      <c r="AC92" s="67">
        <v>2123021.4274273203</v>
      </c>
      <c r="AD92" s="67">
        <v>2218085.0113825197</v>
      </c>
      <c r="AE92" s="67">
        <v>1388661.4588106403</v>
      </c>
      <c r="AF92" s="67">
        <v>849633.77513700002</v>
      </c>
      <c r="AG92" s="67"/>
      <c r="AH92" s="67">
        <v>228618.42683567997</v>
      </c>
      <c r="AI92" s="67">
        <v>0</v>
      </c>
      <c r="AJ92" s="67">
        <v>10891828.3075938</v>
      </c>
      <c r="AK92" s="67">
        <v>0</v>
      </c>
      <c r="AL92" s="67">
        <v>0</v>
      </c>
      <c r="AM92" s="67">
        <v>0</v>
      </c>
      <c r="AN92" s="67">
        <v>2741023.9698999999</v>
      </c>
      <c r="AO92" s="77">
        <v>271879.3199</v>
      </c>
      <c r="AP92" s="78">
        <v>517345.61418428004</v>
      </c>
      <c r="AQ92" s="62">
        <f>+'Приложение №2'!F92-'Приложение №1'!N92</f>
        <v>0</v>
      </c>
      <c r="AR92" s="1">
        <v>1127947.9099999999</v>
      </c>
      <c r="AS92" s="1">
        <f t="shared" si="49"/>
        <v>254530.8</v>
      </c>
      <c r="AT92" s="1">
        <f>+(K92*10+L92*20)*12*30-1866218.37</f>
        <v>7117221.6299999999</v>
      </c>
      <c r="AU92" s="71">
        <f>+P92+Q92+R92+S92+U92-'Приложение №2'!F92</f>
        <v>0</v>
      </c>
    </row>
    <row r="93" spans="1:47" x14ac:dyDescent="0.25">
      <c r="A93" s="74">
        <f t="shared" si="44"/>
        <v>79</v>
      </c>
      <c r="B93" s="75">
        <f t="shared" si="45"/>
        <v>79</v>
      </c>
      <c r="C93" s="65" t="s">
        <v>73</v>
      </c>
      <c r="D93" s="65" t="s">
        <v>472</v>
      </c>
      <c r="E93" s="66">
        <v>1964</v>
      </c>
      <c r="F93" s="66">
        <v>2013</v>
      </c>
      <c r="G93" s="66" t="s">
        <v>45</v>
      </c>
      <c r="H93" s="66">
        <v>4</v>
      </c>
      <c r="I93" s="66">
        <v>2</v>
      </c>
      <c r="J93" s="67">
        <v>1305.4000000000001</v>
      </c>
      <c r="K93" s="67">
        <v>1211.8</v>
      </c>
      <c r="L93" s="67">
        <v>0</v>
      </c>
      <c r="M93" s="68">
        <v>58</v>
      </c>
      <c r="N93" s="76">
        <f t="shared" si="50"/>
        <v>5328739.5260821013</v>
      </c>
      <c r="O93" s="67"/>
      <c r="P93" s="77">
        <v>829386.44152052514</v>
      </c>
      <c r="Q93" s="77"/>
      <c r="R93" s="77">
        <f>+AR93+AS93-114795.25</f>
        <v>552722.69999999995</v>
      </c>
      <c r="S93" s="77">
        <f>+'Приложение №2'!F93-'Приложение №1'!P93-'Приложение №1'!Q93-'Приложение №1'!R93</f>
        <v>3946630.3845615759</v>
      </c>
      <c r="T93" s="77"/>
      <c r="U93" s="77">
        <f>+'Приложение №2'!F93-'Приложение №1'!P93-'Приложение №1'!Q93-'Приложение №1'!R93-'Приложение №1'!S93</f>
        <v>0</v>
      </c>
      <c r="V93" s="77">
        <f t="shared" si="47"/>
        <v>4397.3754135023119</v>
      </c>
      <c r="W93" s="77">
        <f t="shared" si="47"/>
        <v>4397.3754135023119</v>
      </c>
      <c r="X93" s="70">
        <v>2022</v>
      </c>
      <c r="Y93" s="71" t="e">
        <f>+#REF!-'[1]Приложение №1'!$P1461</f>
        <v>#REF!</v>
      </c>
      <c r="AA93" s="76">
        <f t="shared" si="48"/>
        <v>12125695.48759958</v>
      </c>
      <c r="AB93" s="67">
        <v>2893205.1202508998</v>
      </c>
      <c r="AC93" s="67">
        <v>1030967.92465086</v>
      </c>
      <c r="AD93" s="67"/>
      <c r="AE93" s="67">
        <v>674352.78890196001</v>
      </c>
      <c r="AF93" s="67">
        <v>412593.65314902004</v>
      </c>
      <c r="AG93" s="67"/>
      <c r="AH93" s="67">
        <v>111020.19812099998</v>
      </c>
      <c r="AI93" s="67">
        <v>0</v>
      </c>
      <c r="AJ93" s="67">
        <v>5289219.1770767998</v>
      </c>
      <c r="AK93" s="67">
        <v>0</v>
      </c>
      <c r="AL93" s="67">
        <v>0</v>
      </c>
      <c r="AM93" s="67">
        <v>0</v>
      </c>
      <c r="AN93" s="67">
        <v>1331078.3206</v>
      </c>
      <c r="AO93" s="77">
        <v>132028.27580000003</v>
      </c>
      <c r="AP93" s="78">
        <v>251230.02904904005</v>
      </c>
      <c r="AQ93" s="62">
        <f>+'Приложение №2'!F93-'Приложение №1'!N93</f>
        <v>0</v>
      </c>
      <c r="AR93" s="1">
        <f>572097.59-28183.24</f>
        <v>543914.35</v>
      </c>
      <c r="AS93" s="1">
        <f t="shared" si="49"/>
        <v>123603.59999999999</v>
      </c>
      <c r="AT93" s="1">
        <f>+(K93*10+L93*20)*12*30-225791.95</f>
        <v>4136688.05</v>
      </c>
      <c r="AU93" s="71">
        <f>+P93+Q93+R93+S93+U93-'Приложение №2'!F93</f>
        <v>0</v>
      </c>
    </row>
    <row r="94" spans="1:47" x14ac:dyDescent="0.25">
      <c r="A94" s="74">
        <f t="shared" si="44"/>
        <v>80</v>
      </c>
      <c r="B94" s="75">
        <f t="shared" si="45"/>
        <v>80</v>
      </c>
      <c r="C94" s="65" t="s">
        <v>73</v>
      </c>
      <c r="D94" s="65" t="s">
        <v>473</v>
      </c>
      <c r="E94" s="66">
        <v>1964</v>
      </c>
      <c r="F94" s="66">
        <v>2013</v>
      </c>
      <c r="G94" s="66" t="s">
        <v>45</v>
      </c>
      <c r="H94" s="66">
        <v>4</v>
      </c>
      <c r="I94" s="66">
        <v>2</v>
      </c>
      <c r="J94" s="67">
        <v>1348</v>
      </c>
      <c r="K94" s="67">
        <v>1248.7</v>
      </c>
      <c r="L94" s="67">
        <v>0</v>
      </c>
      <c r="M94" s="68">
        <v>74</v>
      </c>
      <c r="N94" s="76">
        <f t="shared" si="50"/>
        <v>5574224.5672692806</v>
      </c>
      <c r="O94" s="67"/>
      <c r="P94" s="77">
        <v>933341.78369623946</v>
      </c>
      <c r="Q94" s="77"/>
      <c r="R94" s="77">
        <f>+AR94+AS94-86410.73</f>
        <v>587105.9800000001</v>
      </c>
      <c r="S94" s="77">
        <f>+'Приложение №2'!F94-'Приложение №1'!P94-'Приложение №1'!Q94-'Приложение №1'!R94</f>
        <v>4053776.8035730408</v>
      </c>
      <c r="T94" s="77"/>
      <c r="U94" s="77">
        <f>+'Приложение №2'!F94-'Приложение №1'!P94-'Приложение №1'!Q94-'Приложение №1'!R94-'Приложение №1'!S94</f>
        <v>0</v>
      </c>
      <c r="V94" s="77">
        <f t="shared" si="47"/>
        <v>4464.0222369418434</v>
      </c>
      <c r="W94" s="77">
        <f t="shared" si="47"/>
        <v>4464.0222369418434</v>
      </c>
      <c r="X94" s="70">
        <v>2022</v>
      </c>
      <c r="Y94" s="71" t="e">
        <f>+#REF!-'[1]Приложение №1'!$P1462</f>
        <v>#REF!</v>
      </c>
      <c r="AA94" s="76">
        <f t="shared" si="48"/>
        <v>13604861.210000001</v>
      </c>
      <c r="AB94" s="67">
        <v>2981304.8663361603</v>
      </c>
      <c r="AC94" s="67">
        <v>1062361.4877094799</v>
      </c>
      <c r="AD94" s="67">
        <v>1109931.3752150398</v>
      </c>
      <c r="AE94" s="67">
        <v>694887.21792840003</v>
      </c>
      <c r="AF94" s="67">
        <v>425157.36756066006</v>
      </c>
      <c r="AG94" s="67"/>
      <c r="AH94" s="67">
        <v>114400.82936267999</v>
      </c>
      <c r="AI94" s="67">
        <v>0</v>
      </c>
      <c r="AJ94" s="67">
        <v>5450278.9118777998</v>
      </c>
      <c r="AK94" s="67">
        <v>0</v>
      </c>
      <c r="AL94" s="67">
        <v>0</v>
      </c>
      <c r="AM94" s="67">
        <v>0</v>
      </c>
      <c r="AN94" s="67">
        <v>1371610.4151999999</v>
      </c>
      <c r="AO94" s="77">
        <v>136048.6121</v>
      </c>
      <c r="AP94" s="78">
        <v>258880.12670978002</v>
      </c>
      <c r="AQ94" s="62">
        <f>+'Приложение №2'!F94-'Приложение №1'!N94</f>
        <v>0</v>
      </c>
      <c r="AR94" s="1">
        <v>546149.31000000006</v>
      </c>
      <c r="AS94" s="1">
        <f t="shared" si="49"/>
        <v>127367.4</v>
      </c>
      <c r="AT94" s="1">
        <f>+(K94*10+L94*20)*12*30</f>
        <v>4495320</v>
      </c>
      <c r="AU94" s="71">
        <f>+P94+Q94+R94+S94+U94-'Приложение №2'!F94</f>
        <v>0</v>
      </c>
    </row>
    <row r="95" spans="1:47" x14ac:dyDescent="0.25">
      <c r="A95" s="74">
        <f t="shared" si="44"/>
        <v>81</v>
      </c>
      <c r="B95" s="75">
        <f t="shared" si="45"/>
        <v>81</v>
      </c>
      <c r="C95" s="65" t="s">
        <v>73</v>
      </c>
      <c r="D95" s="65" t="s">
        <v>355</v>
      </c>
      <c r="E95" s="66">
        <v>1979</v>
      </c>
      <c r="F95" s="66">
        <v>2013</v>
      </c>
      <c r="G95" s="66" t="s">
        <v>52</v>
      </c>
      <c r="H95" s="66">
        <v>4</v>
      </c>
      <c r="I95" s="66">
        <v>4</v>
      </c>
      <c r="J95" s="67">
        <v>3976.8</v>
      </c>
      <c r="K95" s="67">
        <v>3487.4</v>
      </c>
      <c r="L95" s="67">
        <v>0</v>
      </c>
      <c r="M95" s="68">
        <v>147</v>
      </c>
      <c r="N95" s="76">
        <f t="shared" si="50"/>
        <v>5661531.6205619993</v>
      </c>
      <c r="O95" s="67"/>
      <c r="P95" s="77"/>
      <c r="Q95" s="77"/>
      <c r="R95" s="77">
        <f>+AR95+AS95-102291.02</f>
        <v>1885134.98</v>
      </c>
      <c r="S95" s="77">
        <f>+'Приложение №2'!F95-'Приложение №1'!R95</f>
        <v>3776396.6405619993</v>
      </c>
      <c r="T95" s="77"/>
      <c r="U95" s="77">
        <f>+'Приложение №2'!F95-'Приложение №1'!P95-'Приложение №1'!Q95-'Приложение №1'!R95-'Приложение №1'!S95</f>
        <v>0</v>
      </c>
      <c r="V95" s="77">
        <f t="shared" si="47"/>
        <v>1623.4247922698855</v>
      </c>
      <c r="W95" s="77">
        <f t="shared" si="47"/>
        <v>1623.4247922698855</v>
      </c>
      <c r="X95" s="70">
        <v>2022</v>
      </c>
      <c r="Y95" s="71" t="e">
        <f>+#REF!-'[1]Приложение №1'!$P1079</f>
        <v>#REF!</v>
      </c>
      <c r="AA95" s="76">
        <f t="shared" si="48"/>
        <v>19622588.440000001</v>
      </c>
      <c r="AB95" s="67">
        <v>5822137.5647799</v>
      </c>
      <c r="AC95" s="67">
        <v>3367101.3183015599</v>
      </c>
      <c r="AD95" s="67">
        <v>3559275.4023027602</v>
      </c>
      <c r="AE95" s="67">
        <v>2713977.7540528802</v>
      </c>
      <c r="AF95" s="67">
        <v>1084178.5535662202</v>
      </c>
      <c r="AG95" s="67"/>
      <c r="AH95" s="67">
        <v>289300.48238279991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2222222.8914000001</v>
      </c>
      <c r="AO95" s="77">
        <v>196225.88440000007</v>
      </c>
      <c r="AP95" s="78">
        <v>368168.58881388011</v>
      </c>
      <c r="AQ95" s="62">
        <f>+'Приложение №2'!F95-'Приложение №1'!N95</f>
        <v>0</v>
      </c>
      <c r="AR95" s="1">
        <v>1631711.2</v>
      </c>
      <c r="AS95" s="1">
        <f t="shared" si="49"/>
        <v>355714.8</v>
      </c>
      <c r="AT95" s="1">
        <f>+(K95*10+L95*20)*12*30</f>
        <v>12554640</v>
      </c>
    </row>
    <row r="96" spans="1:47" x14ac:dyDescent="0.25">
      <c r="A96" s="74">
        <f t="shared" si="44"/>
        <v>82</v>
      </c>
      <c r="B96" s="75">
        <f t="shared" si="45"/>
        <v>82</v>
      </c>
      <c r="C96" s="65" t="s">
        <v>73</v>
      </c>
      <c r="D96" s="65" t="s">
        <v>356</v>
      </c>
      <c r="E96" s="66">
        <v>1979</v>
      </c>
      <c r="F96" s="66">
        <v>2013</v>
      </c>
      <c r="G96" s="66" t="s">
        <v>52</v>
      </c>
      <c r="H96" s="66">
        <v>4</v>
      </c>
      <c r="I96" s="66">
        <v>4</v>
      </c>
      <c r="J96" s="67">
        <v>3917.8</v>
      </c>
      <c r="K96" s="67">
        <v>3449.5</v>
      </c>
      <c r="L96" s="67">
        <v>0</v>
      </c>
      <c r="M96" s="68">
        <v>140</v>
      </c>
      <c r="N96" s="76">
        <f t="shared" si="50"/>
        <v>5123457.3860300006</v>
      </c>
      <c r="O96" s="67"/>
      <c r="P96" s="77"/>
      <c r="Q96" s="77"/>
      <c r="R96" s="77">
        <f>+AR96+AS96-102179.5</f>
        <v>1937076.64</v>
      </c>
      <c r="S96" s="77">
        <f>+'Приложение №2'!F96-'Приложение №1'!R96</f>
        <v>3186380.746030001</v>
      </c>
      <c r="T96" s="77"/>
      <c r="U96" s="77">
        <f>+'Приложение №2'!F96-'Приложение №1'!P96-'Приложение №1'!Q96-'Приложение №1'!R96-'Приложение №1'!S96</f>
        <v>0</v>
      </c>
      <c r="V96" s="77">
        <f t="shared" si="47"/>
        <v>1485.2753691926368</v>
      </c>
      <c r="W96" s="77">
        <f t="shared" si="47"/>
        <v>1485.2753691926368</v>
      </c>
      <c r="X96" s="70">
        <v>2022</v>
      </c>
      <c r="Y96" s="71" t="e">
        <f>+#REF!-'[1]Приложение №1'!$P1080</f>
        <v>#REF!</v>
      </c>
      <c r="AA96" s="76">
        <f t="shared" si="48"/>
        <v>19409336.159999996</v>
      </c>
      <c r="AB96" s="67">
        <v>5758864.3566909004</v>
      </c>
      <c r="AC96" s="67">
        <v>3330508.6911448804</v>
      </c>
      <c r="AD96" s="67">
        <v>3520594.2884208602</v>
      </c>
      <c r="AE96" s="67">
        <v>2684483.0712293996</v>
      </c>
      <c r="AF96" s="67">
        <v>1072396.0376261999</v>
      </c>
      <c r="AG96" s="67"/>
      <c r="AH96" s="67">
        <v>286156.45293899998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2198072.4550000001</v>
      </c>
      <c r="AO96" s="77">
        <v>194093.3616</v>
      </c>
      <c r="AP96" s="78">
        <v>364167.44534875994</v>
      </c>
      <c r="AQ96" s="62">
        <f>+'Приложение №2'!F96-'Приложение №1'!N96</f>
        <v>0</v>
      </c>
      <c r="AR96" s="1">
        <v>1687407.14</v>
      </c>
      <c r="AS96" s="1">
        <f t="shared" si="49"/>
        <v>351849</v>
      </c>
      <c r="AT96" s="1">
        <f>+(K96*10+L96*20)*12*30</f>
        <v>12418200</v>
      </c>
    </row>
    <row r="97" spans="1:47" x14ac:dyDescent="0.25">
      <c r="A97" s="74">
        <f t="shared" si="44"/>
        <v>83</v>
      </c>
      <c r="B97" s="75">
        <f t="shared" si="45"/>
        <v>83</v>
      </c>
      <c r="C97" s="65" t="s">
        <v>73</v>
      </c>
      <c r="D97" s="65" t="s">
        <v>357</v>
      </c>
      <c r="E97" s="66">
        <v>1979</v>
      </c>
      <c r="F97" s="66">
        <v>2013</v>
      </c>
      <c r="G97" s="66" t="s">
        <v>52</v>
      </c>
      <c r="H97" s="66">
        <v>4</v>
      </c>
      <c r="I97" s="66">
        <v>4</v>
      </c>
      <c r="J97" s="67">
        <v>3969.95</v>
      </c>
      <c r="K97" s="67">
        <v>3482.35</v>
      </c>
      <c r="L97" s="67">
        <v>0</v>
      </c>
      <c r="M97" s="68">
        <v>154</v>
      </c>
      <c r="N97" s="76">
        <f t="shared" si="50"/>
        <v>5211429.3236799994</v>
      </c>
      <c r="O97" s="67"/>
      <c r="P97" s="77"/>
      <c r="Q97" s="77"/>
      <c r="R97" s="77">
        <f>+AR97+AS97-102179.5</f>
        <v>1708732.8499999999</v>
      </c>
      <c r="S97" s="77">
        <f>+'Приложение №2'!F97-'Приложение №1'!R97</f>
        <v>3502696.4736799998</v>
      </c>
      <c r="T97" s="77"/>
      <c r="U97" s="77">
        <f>+'Приложение №2'!F97-'Приложение №1'!P97-'Приложение №1'!Q97-'Приложение №1'!R97-'Приложение №1'!S97</f>
        <v>0</v>
      </c>
      <c r="V97" s="77">
        <f t="shared" si="47"/>
        <v>1496.5265765015004</v>
      </c>
      <c r="W97" s="77">
        <f t="shared" si="47"/>
        <v>1496.5265765015004</v>
      </c>
      <c r="X97" s="70">
        <v>2022</v>
      </c>
      <c r="Y97" s="71" t="e">
        <f>+#REF!-'[1]Приложение №1'!$P1081</f>
        <v>#REF!</v>
      </c>
      <c r="AA97" s="76">
        <f t="shared" si="48"/>
        <v>19594173.580000002</v>
      </c>
      <c r="AB97" s="67">
        <v>5813706.7057906203</v>
      </c>
      <c r="AC97" s="67">
        <v>3362225.5261996798</v>
      </c>
      <c r="AD97" s="67">
        <v>3554121.3229787997</v>
      </c>
      <c r="AE97" s="67">
        <v>2710047.7279637996</v>
      </c>
      <c r="AF97" s="67">
        <v>1082608.5872498399</v>
      </c>
      <c r="AG97" s="67"/>
      <c r="AH97" s="67">
        <v>288881.55977184005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2219004.9588999995</v>
      </c>
      <c r="AO97" s="77">
        <v>195941.73580000002</v>
      </c>
      <c r="AP97" s="78">
        <v>367635.45534541999</v>
      </c>
      <c r="AQ97" s="62">
        <f>+'Приложение №2'!F97-'Приложение №1'!N97</f>
        <v>0</v>
      </c>
      <c r="AR97" s="1">
        <v>1455712.65</v>
      </c>
      <c r="AS97" s="1">
        <f t="shared" si="49"/>
        <v>355199.7</v>
      </c>
      <c r="AT97" s="1">
        <f>+(K97*10+L97*20)*12*30</f>
        <v>12536460</v>
      </c>
    </row>
    <row r="98" spans="1:47" x14ac:dyDescent="0.25">
      <c r="A98" s="74">
        <f t="shared" si="44"/>
        <v>84</v>
      </c>
      <c r="B98" s="75">
        <f t="shared" si="45"/>
        <v>84</v>
      </c>
      <c r="C98" s="65" t="s">
        <v>73</v>
      </c>
      <c r="D98" s="65" t="s">
        <v>474</v>
      </c>
      <c r="E98" s="66">
        <v>1961</v>
      </c>
      <c r="F98" s="66">
        <v>2013</v>
      </c>
      <c r="G98" s="66" t="s">
        <v>45</v>
      </c>
      <c r="H98" s="66">
        <v>4</v>
      </c>
      <c r="I98" s="66">
        <v>3</v>
      </c>
      <c r="J98" s="67">
        <v>2500.4</v>
      </c>
      <c r="K98" s="67">
        <v>2200.1999999999998</v>
      </c>
      <c r="L98" s="67">
        <v>0</v>
      </c>
      <c r="M98" s="68">
        <v>94</v>
      </c>
      <c r="N98" s="76">
        <f t="shared" si="50"/>
        <v>2733906.2181760799</v>
      </c>
      <c r="O98" s="67"/>
      <c r="P98" s="77"/>
      <c r="Q98" s="77"/>
      <c r="R98" s="77">
        <f>+AR98+AS98-367035.45</f>
        <v>1505070.82</v>
      </c>
      <c r="S98" s="77">
        <f>+'Приложение №2'!F98-'Приложение №1'!R98</f>
        <v>1228835.3981760798</v>
      </c>
      <c r="T98" s="77"/>
      <c r="U98" s="77">
        <f>+'Приложение №2'!F98-'Приложение №1'!P98-'Приложение №1'!Q98-'Приложение №1'!R98-'Приложение №1'!S98</f>
        <v>0</v>
      </c>
      <c r="V98" s="77">
        <f t="shared" si="47"/>
        <v>1242.5716835633489</v>
      </c>
      <c r="W98" s="77">
        <f t="shared" si="47"/>
        <v>1242.5716835633489</v>
      </c>
      <c r="X98" s="70">
        <v>2022</v>
      </c>
      <c r="Y98" s="71" t="e">
        <f>+#REF!-'[1]Приложение №1'!$P1463</f>
        <v>#REF!</v>
      </c>
      <c r="AA98" s="76">
        <f t="shared" si="48"/>
        <v>13067933.899999999</v>
      </c>
      <c r="AB98" s="67">
        <v>5253036.7368624602</v>
      </c>
      <c r="AC98" s="67">
        <v>1871872.94908698</v>
      </c>
      <c r="AD98" s="67">
        <v>1955690.7227369398</v>
      </c>
      <c r="AE98" s="67">
        <v>1224386.0518469999</v>
      </c>
      <c r="AF98" s="67">
        <v>749124.08010090003</v>
      </c>
      <c r="AG98" s="67"/>
      <c r="AH98" s="67">
        <v>201573.40567307998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1435431.6034000001</v>
      </c>
      <c r="AO98" s="77">
        <v>130679.33899999999</v>
      </c>
      <c r="AP98" s="78">
        <v>246139.01129264</v>
      </c>
      <c r="AQ98" s="62">
        <f>+'Приложение №2'!F98-'Приложение №1'!N98</f>
        <v>0</v>
      </c>
      <c r="AR98" s="1">
        <v>1647685.87</v>
      </c>
      <c r="AS98" s="1">
        <f t="shared" si="49"/>
        <v>224420.4</v>
      </c>
      <c r="AT98" s="1">
        <f>+(K98*10+L98*20)*12*30-1902349.22</f>
        <v>6018370.7800000003</v>
      </c>
    </row>
    <row r="99" spans="1:47" x14ac:dyDescent="0.25">
      <c r="A99" s="74">
        <f t="shared" si="44"/>
        <v>85</v>
      </c>
      <c r="B99" s="75">
        <f t="shared" si="45"/>
        <v>85</v>
      </c>
      <c r="C99" s="65" t="s">
        <v>73</v>
      </c>
      <c r="D99" s="65" t="s">
        <v>475</v>
      </c>
      <c r="E99" s="66">
        <v>1963</v>
      </c>
      <c r="F99" s="66">
        <v>2005</v>
      </c>
      <c r="G99" s="66" t="s">
        <v>45</v>
      </c>
      <c r="H99" s="66">
        <v>4</v>
      </c>
      <c r="I99" s="66">
        <v>2</v>
      </c>
      <c r="J99" s="67">
        <v>1240.4000000000001</v>
      </c>
      <c r="K99" s="67">
        <v>1129.4000000000001</v>
      </c>
      <c r="L99" s="67">
        <v>0</v>
      </c>
      <c r="M99" s="68">
        <v>70</v>
      </c>
      <c r="N99" s="76">
        <f t="shared" si="50"/>
        <v>5041066.4607881587</v>
      </c>
      <c r="O99" s="67"/>
      <c r="P99" s="77">
        <v>473638.43364485982</v>
      </c>
      <c r="Q99" s="77"/>
      <c r="R99" s="77">
        <f>+AR99+AS99-247714.13</f>
        <v>537114.12</v>
      </c>
      <c r="S99" s="77">
        <f>+AT99</f>
        <v>2622842.7599999998</v>
      </c>
      <c r="T99" s="77"/>
      <c r="U99" s="77">
        <f>+'Приложение №2'!F99-'Приложение №1'!P99-'Приложение №1'!Q99-'Приложение №1'!R99-'Приложение №1'!S99</f>
        <v>1407471.1471432988</v>
      </c>
      <c r="V99" s="77">
        <f t="shared" si="47"/>
        <v>4463.4907568515655</v>
      </c>
      <c r="W99" s="77">
        <f t="shared" si="47"/>
        <v>4463.4907568515655</v>
      </c>
      <c r="X99" s="70">
        <v>2022</v>
      </c>
      <c r="Y99" s="71" t="e">
        <f>+#REF!-'[1]Приложение №1'!$P1464</f>
        <v>#REF!</v>
      </c>
      <c r="AA99" s="76">
        <f t="shared" si="48"/>
        <v>6371609.4744707597</v>
      </c>
      <c r="AB99" s="67">
        <v>2696472.9036772796</v>
      </c>
      <c r="AC99" s="67">
        <v>960864.14913719997</v>
      </c>
      <c r="AD99" s="67"/>
      <c r="AE99" s="67">
        <v>628498.13628335996</v>
      </c>
      <c r="AF99" s="67">
        <v>384538.10584644001</v>
      </c>
      <c r="AG99" s="67"/>
      <c r="AH99" s="67">
        <v>103471.04618424</v>
      </c>
      <c r="AI99" s="67">
        <v>0</v>
      </c>
      <c r="AJ99" s="67"/>
      <c r="AK99" s="67">
        <v>0</v>
      </c>
      <c r="AL99" s="67">
        <v>0</v>
      </c>
      <c r="AM99" s="67">
        <v>0</v>
      </c>
      <c r="AN99" s="67">
        <v>1240567.6336999999</v>
      </c>
      <c r="AO99" s="77">
        <v>123050.61470000001</v>
      </c>
      <c r="AP99" s="78">
        <v>234146.88494223999</v>
      </c>
      <c r="AQ99" s="62">
        <f>+'Приложение №2'!F99-'Приложение №1'!N99</f>
        <v>0</v>
      </c>
      <c r="AR99" s="1">
        <v>669629.44999999995</v>
      </c>
      <c r="AS99" s="1">
        <f t="shared" si="49"/>
        <v>115198.8</v>
      </c>
      <c r="AT99" s="1">
        <f>+(K99*10+L99*20)*12*30-1442997.24</f>
        <v>2622842.7599999998</v>
      </c>
      <c r="AU99" s="71">
        <f>+P99+Q99+R99+S99+U99-'Приложение №2'!F99</f>
        <v>0</v>
      </c>
    </row>
    <row r="100" spans="1:47" x14ac:dyDescent="0.25">
      <c r="A100" s="74">
        <f t="shared" si="44"/>
        <v>86</v>
      </c>
      <c r="B100" s="75">
        <f t="shared" si="45"/>
        <v>86</v>
      </c>
      <c r="C100" s="65" t="s">
        <v>73</v>
      </c>
      <c r="D100" s="65" t="s">
        <v>476</v>
      </c>
      <c r="E100" s="66">
        <v>1965</v>
      </c>
      <c r="F100" s="66">
        <v>2005</v>
      </c>
      <c r="G100" s="66" t="s">
        <v>45</v>
      </c>
      <c r="H100" s="66">
        <v>4</v>
      </c>
      <c r="I100" s="66">
        <v>4</v>
      </c>
      <c r="J100" s="67">
        <v>2661.8</v>
      </c>
      <c r="K100" s="67">
        <v>2431.3000000000002</v>
      </c>
      <c r="L100" s="67">
        <v>0</v>
      </c>
      <c r="M100" s="68">
        <v>111</v>
      </c>
      <c r="N100" s="76">
        <f t="shared" si="50"/>
        <v>1212738.5856400002</v>
      </c>
      <c r="O100" s="67"/>
      <c r="P100" s="77"/>
      <c r="Q100" s="77"/>
      <c r="R100" s="77">
        <f>+'Приложение №2'!F100</f>
        <v>1212738.5856400002</v>
      </c>
      <c r="S100" s="77">
        <f>+'Приложение №2'!F100-'Приложение №1'!R100</f>
        <v>0</v>
      </c>
      <c r="T100" s="77"/>
      <c r="U100" s="77">
        <f>+'Приложение №2'!F100-'Приложение №1'!P100-'Приложение №1'!Q100-'Приложение №1'!R100-'Приложение №1'!S100</f>
        <v>0</v>
      </c>
      <c r="V100" s="77">
        <f t="shared" si="47"/>
        <v>498.80252771768193</v>
      </c>
      <c r="W100" s="77">
        <f t="shared" si="47"/>
        <v>498.80252771768193</v>
      </c>
      <c r="X100" s="70">
        <v>2022</v>
      </c>
      <c r="Y100" s="71" t="e">
        <f>+#REF!-'[1]Приложение №1'!$P1465</f>
        <v>#REF!</v>
      </c>
      <c r="AA100" s="76">
        <f t="shared" si="48"/>
        <v>26489548.390000001</v>
      </c>
      <c r="AB100" s="67">
        <v>5804794.2058142396</v>
      </c>
      <c r="AC100" s="67">
        <v>2068486.8169081199</v>
      </c>
      <c r="AD100" s="67">
        <v>2161108.4722953597</v>
      </c>
      <c r="AE100" s="67">
        <v>1352990.5470060001</v>
      </c>
      <c r="AF100" s="67">
        <v>827809.00358814001</v>
      </c>
      <c r="AG100" s="67"/>
      <c r="AH100" s="67">
        <v>222745.84764851996</v>
      </c>
      <c r="AI100" s="67">
        <v>0</v>
      </c>
      <c r="AJ100" s="67">
        <v>10612047.031450199</v>
      </c>
      <c r="AK100" s="67">
        <v>0</v>
      </c>
      <c r="AL100" s="67">
        <v>0</v>
      </c>
      <c r="AM100" s="67">
        <v>0</v>
      </c>
      <c r="AN100" s="67">
        <v>2670614.5608000001</v>
      </c>
      <c r="AO100" s="77">
        <v>264895.48389999999</v>
      </c>
      <c r="AP100" s="78">
        <v>504056.42058942007</v>
      </c>
      <c r="AQ100" s="62">
        <f>+'Приложение №2'!F100-'Приложение №1'!N100</f>
        <v>0</v>
      </c>
      <c r="AR100" s="1">
        <f>1243271.94-96320.77</f>
        <v>1146951.17</v>
      </c>
      <c r="AS100" s="1">
        <f t="shared" si="49"/>
        <v>247992.6</v>
      </c>
      <c r="AT100" s="1">
        <f>+(K100*10+L100*20)*12*30</f>
        <v>8752680</v>
      </c>
    </row>
    <row r="101" spans="1:47" x14ac:dyDescent="0.25">
      <c r="A101" s="74">
        <f t="shared" si="44"/>
        <v>87</v>
      </c>
      <c r="B101" s="75">
        <f t="shared" si="45"/>
        <v>87</v>
      </c>
      <c r="C101" s="65" t="s">
        <v>73</v>
      </c>
      <c r="D101" s="65" t="s">
        <v>360</v>
      </c>
      <c r="E101" s="66">
        <v>1977</v>
      </c>
      <c r="F101" s="66">
        <v>2013</v>
      </c>
      <c r="G101" s="66" t="s">
        <v>52</v>
      </c>
      <c r="H101" s="66">
        <v>4</v>
      </c>
      <c r="I101" s="66">
        <v>4</v>
      </c>
      <c r="J101" s="67">
        <v>3916.4</v>
      </c>
      <c r="K101" s="67">
        <v>3438.3</v>
      </c>
      <c r="L101" s="67">
        <v>0</v>
      </c>
      <c r="M101" s="68">
        <v>163</v>
      </c>
      <c r="N101" s="76">
        <f>+P101+Q101+R101+S101+U101</f>
        <v>32141161.942086644</v>
      </c>
      <c r="O101" s="67"/>
      <c r="P101" s="77">
        <v>5895956.7010092</v>
      </c>
      <c r="Q101" s="77"/>
      <c r="R101" s="77">
        <f>+AR101+AS101-101933.18</f>
        <v>1930311.8099999998</v>
      </c>
      <c r="S101" s="77">
        <f>+AT101</f>
        <v>12377880</v>
      </c>
      <c r="T101" s="77">
        <v>9473004.6535091996</v>
      </c>
      <c r="U101" s="77">
        <f>+'Приложение №2'!F101-'Приложение №1'!P101-'Приложение №1'!Q101-'Приложение №1'!R101-'Приложение №1'!S101</f>
        <v>11937013.431077443</v>
      </c>
      <c r="V101" s="77">
        <f t="shared" si="47"/>
        <v>9347.9806712871596</v>
      </c>
      <c r="W101" s="77">
        <f t="shared" si="47"/>
        <v>9347.9806712871596</v>
      </c>
      <c r="X101" s="70">
        <v>2022</v>
      </c>
      <c r="Y101" s="71" t="e">
        <f>+#REF!-'[1]Приложение №1'!$P1085</f>
        <v>#REF!</v>
      </c>
      <c r="AA101" s="76">
        <f t="shared" si="48"/>
        <v>62685332.069999993</v>
      </c>
      <c r="AB101" s="67">
        <v>5740166.195995139</v>
      </c>
      <c r="AC101" s="67">
        <v>3319695.0395049001</v>
      </c>
      <c r="AD101" s="67">
        <v>3509163.4526478597</v>
      </c>
      <c r="AE101" s="67">
        <v>2675766.9644319597</v>
      </c>
      <c r="AF101" s="67">
        <v>1068914.1259818</v>
      </c>
      <c r="AG101" s="67"/>
      <c r="AH101" s="67">
        <v>285227.34661260003</v>
      </c>
      <c r="AI101" s="67">
        <v>0</v>
      </c>
      <c r="AJ101" s="67">
        <v>10218369.797231399</v>
      </c>
      <c r="AK101" s="67">
        <v>0</v>
      </c>
      <c r="AL101" s="67">
        <v>19839022.919366278</v>
      </c>
      <c r="AM101" s="67">
        <v>7802433.2655801</v>
      </c>
      <c r="AN101" s="67">
        <v>6408816.8779000007</v>
      </c>
      <c r="AO101" s="77">
        <v>626853.32070000004</v>
      </c>
      <c r="AP101" s="78">
        <v>1190902.7640479603</v>
      </c>
      <c r="AQ101" s="62">
        <f>+'Приложение №2'!F101-'Приложение №1'!N101</f>
        <v>0</v>
      </c>
      <c r="AR101" s="1">
        <v>1681538.39</v>
      </c>
      <c r="AS101" s="1">
        <f t="shared" si="49"/>
        <v>350706.6</v>
      </c>
      <c r="AT101" s="1">
        <f>+(K101*10+L101*20)*12*30</f>
        <v>12377880</v>
      </c>
      <c r="AU101" s="71">
        <f>+P101+Q101+R101+S101+U101-'Приложение №2'!F101</f>
        <v>0</v>
      </c>
    </row>
    <row r="102" spans="1:47" x14ac:dyDescent="0.25">
      <c r="A102" s="74">
        <f t="shared" si="44"/>
        <v>88</v>
      </c>
      <c r="B102" s="75">
        <f t="shared" si="45"/>
        <v>88</v>
      </c>
      <c r="C102" s="65" t="s">
        <v>73</v>
      </c>
      <c r="D102" s="65" t="s">
        <v>363</v>
      </c>
      <c r="E102" s="66">
        <v>1992</v>
      </c>
      <c r="F102" s="66">
        <v>2013</v>
      </c>
      <c r="G102" s="66" t="s">
        <v>52</v>
      </c>
      <c r="H102" s="66">
        <v>5</v>
      </c>
      <c r="I102" s="66">
        <v>4</v>
      </c>
      <c r="J102" s="67">
        <v>5274.7</v>
      </c>
      <c r="K102" s="67">
        <v>4150.49</v>
      </c>
      <c r="L102" s="67">
        <v>0</v>
      </c>
      <c r="M102" s="68">
        <v>351</v>
      </c>
      <c r="N102" s="76">
        <f>+P102+Q102+R102+S102+U102</f>
        <v>37854046.630647086</v>
      </c>
      <c r="O102" s="67"/>
      <c r="P102" s="77">
        <f>+'Приложение №2'!F102-'Приложение №1'!Q102-'Приложение №1'!R102-'Приложение №1'!S102-'Приложение №1'!U102</f>
        <v>7351690.9026470892</v>
      </c>
      <c r="Q102" s="77"/>
      <c r="R102" s="77">
        <f t="shared" si="46"/>
        <v>2410956.25</v>
      </c>
      <c r="S102" s="77">
        <f>+AT102-1602102.49</f>
        <v>13339661.509999998</v>
      </c>
      <c r="T102" s="77">
        <v>14751737.967999998</v>
      </c>
      <c r="U102" s="77">
        <v>14751737.967999998</v>
      </c>
      <c r="V102" s="77">
        <f t="shared" si="47"/>
        <v>9120.3801552701225</v>
      </c>
      <c r="W102" s="77">
        <f t="shared" si="47"/>
        <v>9120.3801552701225</v>
      </c>
      <c r="X102" s="70">
        <v>2022</v>
      </c>
      <c r="Y102" s="71" t="e">
        <f>+#REF!-'[1]Приложение №1'!$P1088</f>
        <v>#REF!</v>
      </c>
      <c r="AA102" s="76">
        <f t="shared" si="48"/>
        <v>73758689.839999989</v>
      </c>
      <c r="AB102" s="67">
        <v>6929151.7355478602</v>
      </c>
      <c r="AC102" s="67">
        <v>4007317.8733992605</v>
      </c>
      <c r="AD102" s="67">
        <v>4236031.7089398</v>
      </c>
      <c r="AE102" s="67">
        <v>3230010.1851276006</v>
      </c>
      <c r="AF102" s="67">
        <v>0</v>
      </c>
      <c r="AG102" s="67"/>
      <c r="AH102" s="67">
        <v>344307.72949692002</v>
      </c>
      <c r="AI102" s="67">
        <v>0</v>
      </c>
      <c r="AJ102" s="67">
        <v>12334945.070788199</v>
      </c>
      <c r="AK102" s="67">
        <v>0</v>
      </c>
      <c r="AL102" s="67">
        <v>23948365.833656877</v>
      </c>
      <c r="AM102" s="67">
        <v>9418585.1320217997</v>
      </c>
      <c r="AN102" s="67">
        <v>7163024.8004000001</v>
      </c>
      <c r="AO102" s="77">
        <v>737586.89840000006</v>
      </c>
      <c r="AP102" s="78">
        <v>1409362.8722216799</v>
      </c>
      <c r="AQ102" s="62">
        <f>+'Приложение №2'!F102-'Приложение №1'!N102</f>
        <v>0</v>
      </c>
      <c r="AR102" s="1">
        <v>1987606.27</v>
      </c>
      <c r="AS102" s="1">
        <f t="shared" si="49"/>
        <v>423349.97999999992</v>
      </c>
      <c r="AT102" s="1">
        <f>+(K102*10+L102*20)*12*30</f>
        <v>14941763.999999998</v>
      </c>
      <c r="AU102" s="71">
        <f>+P102+Q102+R102+S102+U102-'Приложение №2'!F102</f>
        <v>0</v>
      </c>
    </row>
    <row r="103" spans="1:47" x14ac:dyDescent="0.25">
      <c r="A103" s="74">
        <f t="shared" si="44"/>
        <v>89</v>
      </c>
      <c r="B103" s="75">
        <f t="shared" si="45"/>
        <v>89</v>
      </c>
      <c r="C103" s="65" t="s">
        <v>73</v>
      </c>
      <c r="D103" s="65" t="s">
        <v>201</v>
      </c>
      <c r="E103" s="66">
        <v>1970</v>
      </c>
      <c r="F103" s="66">
        <v>2013</v>
      </c>
      <c r="G103" s="66" t="s">
        <v>45</v>
      </c>
      <c r="H103" s="66">
        <v>4</v>
      </c>
      <c r="I103" s="66">
        <v>4</v>
      </c>
      <c r="J103" s="67">
        <v>3209.3</v>
      </c>
      <c r="K103" s="67">
        <v>2712.9</v>
      </c>
      <c r="L103" s="67">
        <v>0</v>
      </c>
      <c r="M103" s="68">
        <v>128</v>
      </c>
      <c r="N103" s="76">
        <f t="shared" ref="N103:N120" si="51">SUM(O103:U103)</f>
        <v>1092667.3</v>
      </c>
      <c r="O103" s="67"/>
      <c r="P103" s="77">
        <v>923688.17</v>
      </c>
      <c r="Q103" s="77"/>
      <c r="R103" s="77"/>
      <c r="S103" s="77">
        <v>168979.13</v>
      </c>
      <c r="T103" s="77"/>
      <c r="U103" s="77">
        <f>+'Приложение №2'!F103-'Приложение №1'!P103-'Приложение №1'!Q103-'Приложение №1'!R103-'Приложение №1'!S103</f>
        <v>0</v>
      </c>
      <c r="V103" s="77">
        <f t="shared" si="47"/>
        <v>402.7672601275388</v>
      </c>
      <c r="W103" s="77">
        <f t="shared" si="47"/>
        <v>402.7672601275388</v>
      </c>
      <c r="X103" s="70">
        <v>2022</v>
      </c>
      <c r="Y103" s="71" t="e">
        <f>+#REF!-'[1]Приложение №1'!$P687</f>
        <v>#REF!</v>
      </c>
      <c r="AA103" s="76">
        <f t="shared" si="48"/>
        <v>8384825.7976820003</v>
      </c>
      <c r="AB103" s="67">
        <v>0</v>
      </c>
      <c r="AC103" s="67">
        <v>0</v>
      </c>
      <c r="AD103" s="67">
        <v>0</v>
      </c>
      <c r="AE103" s="67">
        <v>0</v>
      </c>
      <c r="AF103" s="67">
        <v>1159895.3899999999</v>
      </c>
      <c r="AG103" s="67"/>
      <c r="AH103" s="67">
        <v>0</v>
      </c>
      <c r="AI103" s="67">
        <v>0</v>
      </c>
      <c r="AJ103" s="67">
        <v>0</v>
      </c>
      <c r="AK103" s="67">
        <v>0</v>
      </c>
      <c r="AL103" s="67">
        <v>6147987.2414091602</v>
      </c>
      <c r="AM103" s="67">
        <v>0</v>
      </c>
      <c r="AN103" s="67">
        <v>864115.30400000012</v>
      </c>
      <c r="AO103" s="77">
        <v>72811.335399999996</v>
      </c>
      <c r="AP103" s="78">
        <v>140016.52687284001</v>
      </c>
      <c r="AQ103" s="62">
        <f>+'Приложение №2'!F103-'Приложение №1'!N103</f>
        <v>0</v>
      </c>
      <c r="AR103" s="1">
        <v>1140903.55</v>
      </c>
      <c r="AS103" s="1">
        <f t="shared" si="49"/>
        <v>276715.8</v>
      </c>
      <c r="AT103" s="1">
        <f>+(K103*10+L103*20)*12*30</f>
        <v>9766440</v>
      </c>
      <c r="AU103" s="71">
        <f>+P103+Q103+R103+S103+U103-'Приложение №2'!F103</f>
        <v>0</v>
      </c>
    </row>
    <row r="104" spans="1:47" x14ac:dyDescent="0.25">
      <c r="A104" s="74">
        <f t="shared" si="44"/>
        <v>90</v>
      </c>
      <c r="B104" s="75">
        <f t="shared" si="45"/>
        <v>90</v>
      </c>
      <c r="C104" s="65" t="s">
        <v>73</v>
      </c>
      <c r="D104" s="65" t="s">
        <v>204</v>
      </c>
      <c r="E104" s="66">
        <v>1992</v>
      </c>
      <c r="F104" s="66">
        <v>2013</v>
      </c>
      <c r="G104" s="66" t="s">
        <v>52</v>
      </c>
      <c r="H104" s="66">
        <v>10</v>
      </c>
      <c r="I104" s="66">
        <v>4</v>
      </c>
      <c r="J104" s="67">
        <v>12644.49</v>
      </c>
      <c r="K104" s="67">
        <v>10385.26</v>
      </c>
      <c r="L104" s="67">
        <v>0</v>
      </c>
      <c r="M104" s="68">
        <v>379</v>
      </c>
      <c r="N104" s="76">
        <f t="shared" si="51"/>
        <v>7194395.6891620001</v>
      </c>
      <c r="O104" s="67"/>
      <c r="P104" s="77"/>
      <c r="Q104" s="77"/>
      <c r="R104" s="77">
        <f>+'Приложение №2'!F104</f>
        <v>7194395.6891620001</v>
      </c>
      <c r="S104" s="77">
        <f>+'Приложение №2'!F104-'Приложение №1'!R104</f>
        <v>0</v>
      </c>
      <c r="T104" s="77"/>
      <c r="U104" s="77">
        <f>+'Приложение №2'!F104-'Приложение №1'!P104-'Приложение №1'!Q104-'Приложение №1'!R104-'Приложение №1'!S104</f>
        <v>0</v>
      </c>
      <c r="V104" s="77">
        <f t="shared" si="47"/>
        <v>692.75065710073704</v>
      </c>
      <c r="W104" s="77">
        <f t="shared" si="47"/>
        <v>692.75065710073704</v>
      </c>
      <c r="X104" s="70">
        <v>2022</v>
      </c>
      <c r="Y104" s="71" t="e">
        <f>+#REF!-'[1]Приложение №1'!$P1093</f>
        <v>#REF!</v>
      </c>
      <c r="AA104" s="76">
        <f t="shared" si="48"/>
        <v>9468137.6899999976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/>
      <c r="AH104" s="67">
        <v>0</v>
      </c>
      <c r="AI104" s="67">
        <v>0</v>
      </c>
      <c r="AJ104" s="67">
        <v>8338967.5890905978</v>
      </c>
      <c r="AK104" s="67">
        <v>0</v>
      </c>
      <c r="AL104" s="67">
        <v>0</v>
      </c>
      <c r="AM104" s="67">
        <v>0</v>
      </c>
      <c r="AN104" s="67">
        <v>852132.39209999994</v>
      </c>
      <c r="AO104" s="77">
        <v>94681.376900000003</v>
      </c>
      <c r="AP104" s="78">
        <v>182356.33190939997</v>
      </c>
      <c r="AQ104" s="62">
        <f>+'Приложение №2'!F104-'Приложение №1'!N104</f>
        <v>0</v>
      </c>
      <c r="AR104" s="1">
        <v>6495346.2400000002</v>
      </c>
      <c r="AS104" s="1">
        <f>+(K104*13.29+L104*22.52)*12*0.85</f>
        <v>1407805.0750799999</v>
      </c>
      <c r="AT104" s="1">
        <f>+(K104*13.29+L104*22.52)*12*30</f>
        <v>49687237.943999998</v>
      </c>
    </row>
    <row r="105" spans="1:47" x14ac:dyDescent="0.25">
      <c r="A105" s="74">
        <f t="shared" si="44"/>
        <v>91</v>
      </c>
      <c r="B105" s="75">
        <f t="shared" si="45"/>
        <v>91</v>
      </c>
      <c r="C105" s="65" t="s">
        <v>73</v>
      </c>
      <c r="D105" s="65" t="s">
        <v>203</v>
      </c>
      <c r="E105" s="66">
        <v>1973</v>
      </c>
      <c r="F105" s="66">
        <v>2013</v>
      </c>
      <c r="G105" s="66" t="s">
        <v>52</v>
      </c>
      <c r="H105" s="66">
        <v>4</v>
      </c>
      <c r="I105" s="66">
        <v>4</v>
      </c>
      <c r="J105" s="67">
        <v>4678.76</v>
      </c>
      <c r="K105" s="67">
        <v>3447.5</v>
      </c>
      <c r="L105" s="67">
        <v>0</v>
      </c>
      <c r="M105" s="68">
        <v>168</v>
      </c>
      <c r="N105" s="76">
        <f t="shared" si="51"/>
        <v>2881320.1542468043</v>
      </c>
      <c r="O105" s="67"/>
      <c r="P105" s="77"/>
      <c r="Q105" s="77"/>
      <c r="R105" s="77">
        <f t="shared" si="46"/>
        <v>1874390.97</v>
      </c>
      <c r="S105" s="77">
        <f>+'Приложение №2'!F105-'Приложение №1'!R105</f>
        <v>1006929.1842468043</v>
      </c>
      <c r="T105" s="77"/>
      <c r="U105" s="77">
        <f>+'Приложение №2'!F105-'Приложение №1'!P105-'Приложение №1'!Q105-'Приложение №1'!R105-'Приложение №1'!S105</f>
        <v>0</v>
      </c>
      <c r="V105" s="77">
        <f t="shared" si="47"/>
        <v>835.77089318253934</v>
      </c>
      <c r="W105" s="77">
        <f t="shared" si="47"/>
        <v>835.77089318253934</v>
      </c>
      <c r="X105" s="70">
        <v>2022</v>
      </c>
      <c r="Y105" s="71" t="e">
        <f>+#REF!-'[1]Приложение №1'!$P1475</f>
        <v>#REF!</v>
      </c>
      <c r="AA105" s="76">
        <f t="shared" si="48"/>
        <v>8982461.25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/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7823310.5555325001</v>
      </c>
      <c r="AN105" s="67">
        <v>898246.125</v>
      </c>
      <c r="AO105" s="77">
        <v>89824.612500000003</v>
      </c>
      <c r="AP105" s="78">
        <v>171079.95696750001</v>
      </c>
      <c r="AQ105" s="62">
        <f>+'Приложение №2'!F105-'Приложение №1'!N105</f>
        <v>0</v>
      </c>
      <c r="AR105" s="1">
        <v>1522745.97</v>
      </c>
      <c r="AS105" s="1">
        <f t="shared" ref="AS105:AS112" si="52">+(K105*10+L105*20)*12*0.85</f>
        <v>351645</v>
      </c>
      <c r="AT105" s="1">
        <f t="shared" ref="AT105:AT112" si="53">+(K105*10+L105*20)*12*30</f>
        <v>12411000</v>
      </c>
    </row>
    <row r="106" spans="1:47" x14ac:dyDescent="0.25">
      <c r="A106" s="74">
        <f t="shared" si="44"/>
        <v>92</v>
      </c>
      <c r="B106" s="75">
        <f t="shared" si="45"/>
        <v>92</v>
      </c>
      <c r="C106" s="65" t="s">
        <v>73</v>
      </c>
      <c r="D106" s="65" t="s">
        <v>367</v>
      </c>
      <c r="E106" s="66">
        <v>1980</v>
      </c>
      <c r="F106" s="66">
        <v>2008</v>
      </c>
      <c r="G106" s="66" t="s">
        <v>52</v>
      </c>
      <c r="H106" s="66">
        <v>5</v>
      </c>
      <c r="I106" s="66">
        <v>6</v>
      </c>
      <c r="J106" s="67">
        <v>7149.4</v>
      </c>
      <c r="K106" s="67">
        <v>6283</v>
      </c>
      <c r="L106" s="67">
        <v>0</v>
      </c>
      <c r="M106" s="68">
        <v>293</v>
      </c>
      <c r="N106" s="76">
        <f t="shared" si="51"/>
        <v>20185745.914796337</v>
      </c>
      <c r="O106" s="67"/>
      <c r="P106" s="77">
        <v>2110326.4300000016</v>
      </c>
      <c r="Q106" s="77"/>
      <c r="R106" s="77">
        <f>+AR106+AS106-371756.49</f>
        <v>3313433.3200000003</v>
      </c>
      <c r="S106" s="77">
        <f>+'Приложение №2'!F106-'Приложение №1'!P106-'Приложение №1'!Q106-'Приложение №1'!R106</f>
        <v>14761986.164796337</v>
      </c>
      <c r="T106" s="77"/>
      <c r="U106" s="77">
        <f>+'Приложение №2'!F106-'Приложение №1'!P106-'Приложение №1'!Q106-'Приложение №1'!R106-'Приложение №1'!S106</f>
        <v>0</v>
      </c>
      <c r="V106" s="77">
        <f t="shared" si="47"/>
        <v>3212.7559947153172</v>
      </c>
      <c r="W106" s="77">
        <f t="shared" si="47"/>
        <v>3212.7559947153172</v>
      </c>
      <c r="X106" s="70">
        <v>2022</v>
      </c>
      <c r="Y106" s="71" t="e">
        <f>+#REF!-'[1]Приложение №1'!$P1094</f>
        <v>#REF!</v>
      </c>
      <c r="AA106" s="76">
        <f t="shared" si="48"/>
        <v>114548451.67</v>
      </c>
      <c r="AB106" s="67">
        <v>10489330.258041179</v>
      </c>
      <c r="AC106" s="67">
        <v>6066266.4462859211</v>
      </c>
      <c r="AD106" s="67">
        <v>6412492.7922270596</v>
      </c>
      <c r="AE106" s="67">
        <v>4889580.2685996005</v>
      </c>
      <c r="AF106" s="67">
        <v>1953287.2251610199</v>
      </c>
      <c r="AG106" s="67"/>
      <c r="AH106" s="67">
        <v>521212.05792599992</v>
      </c>
      <c r="AI106" s="67">
        <v>0</v>
      </c>
      <c r="AJ106" s="67">
        <v>18672604.894377001</v>
      </c>
      <c r="AK106" s="67">
        <v>0</v>
      </c>
      <c r="AL106" s="67">
        <v>36252968.326471262</v>
      </c>
      <c r="AM106" s="67">
        <v>14257827.475101</v>
      </c>
      <c r="AN106" s="67">
        <v>11711193.4519</v>
      </c>
      <c r="AO106" s="77">
        <v>1145484.5167</v>
      </c>
      <c r="AP106" s="78">
        <v>2176203.9572099601</v>
      </c>
      <c r="AQ106" s="62">
        <f>+'Приложение №2'!F106-'Приложение №1'!N106</f>
        <v>0</v>
      </c>
      <c r="AR106" s="1">
        <v>3044323.81</v>
      </c>
      <c r="AS106" s="1">
        <f t="shared" si="52"/>
        <v>640866</v>
      </c>
      <c r="AT106" s="1">
        <f t="shared" si="53"/>
        <v>22618800</v>
      </c>
      <c r="AU106" s="71">
        <f>+P106+Q106+R106+S106+U106-'Приложение №2'!F106</f>
        <v>0</v>
      </c>
    </row>
    <row r="107" spans="1:47" x14ac:dyDescent="0.25">
      <c r="A107" s="74">
        <f t="shared" si="44"/>
        <v>93</v>
      </c>
      <c r="B107" s="75">
        <f t="shared" si="45"/>
        <v>93</v>
      </c>
      <c r="C107" s="65" t="s">
        <v>73</v>
      </c>
      <c r="D107" s="65" t="s">
        <v>205</v>
      </c>
      <c r="E107" s="66">
        <v>1975</v>
      </c>
      <c r="F107" s="66">
        <v>2013</v>
      </c>
      <c r="G107" s="66" t="s">
        <v>45</v>
      </c>
      <c r="H107" s="66">
        <v>4</v>
      </c>
      <c r="I107" s="66">
        <v>4</v>
      </c>
      <c r="J107" s="67">
        <v>2912.6</v>
      </c>
      <c r="K107" s="67">
        <v>2004.3</v>
      </c>
      <c r="L107" s="67">
        <v>902.2</v>
      </c>
      <c r="M107" s="68">
        <v>104</v>
      </c>
      <c r="N107" s="76">
        <f t="shared" si="51"/>
        <v>14149555.216437958</v>
      </c>
      <c r="O107" s="67"/>
      <c r="P107" s="77">
        <v>3162805.0001464747</v>
      </c>
      <c r="Q107" s="77"/>
      <c r="R107" s="77">
        <f t="shared" si="46"/>
        <v>2325190.8199999998</v>
      </c>
      <c r="S107" s="77">
        <f>+'Приложение №2'!F107-'Приложение №1'!P107-'Приложение №1'!Q107-'Приложение №1'!R107</f>
        <v>8661559.3962914832</v>
      </c>
      <c r="T107" s="77"/>
      <c r="U107" s="77">
        <f>+'Приложение №2'!F107-'Приложение №1'!P107-'Приложение №1'!Q107-'Приложение №1'!R107-'Приложение №1'!S107</f>
        <v>0</v>
      </c>
      <c r="V107" s="77">
        <f t="shared" ref="V107:W168" si="54">$N107/($K107+$L107)</f>
        <v>4868.2453866980759</v>
      </c>
      <c r="W107" s="77">
        <f t="shared" si="54"/>
        <v>4868.2453866980759</v>
      </c>
      <c r="X107" s="70">
        <v>2022</v>
      </c>
      <c r="Y107" s="71" t="e">
        <f>+#REF!-'[1]Приложение №1'!$P691</f>
        <v>#REF!</v>
      </c>
      <c r="AA107" s="76">
        <f t="shared" si="5"/>
        <v>33480583.039703999</v>
      </c>
      <c r="AB107" s="67">
        <v>4910426.619134401</v>
      </c>
      <c r="AC107" s="67">
        <v>1749786.8763320402</v>
      </c>
      <c r="AD107" s="67">
        <v>1828137.9504292798</v>
      </c>
      <c r="AE107" s="67">
        <v>1144529.9445770402</v>
      </c>
      <c r="AF107" s="67">
        <v>818458.35</v>
      </c>
      <c r="AG107" s="67"/>
      <c r="AH107" s="67">
        <v>188426.51279339998</v>
      </c>
      <c r="AI107" s="67">
        <v>0</v>
      </c>
      <c r="AJ107" s="67">
        <v>8977006.9994345997</v>
      </c>
      <c r="AK107" s="67">
        <v>0</v>
      </c>
      <c r="AL107" s="67">
        <v>4660903.59852558</v>
      </c>
      <c r="AM107" s="67">
        <v>5027330.1025222801</v>
      </c>
      <c r="AN107" s="67">
        <v>3221989.0267999996</v>
      </c>
      <c r="AO107" s="77">
        <v>327170.53649999999</v>
      </c>
      <c r="AP107" s="78">
        <v>626416.52265538019</v>
      </c>
      <c r="AQ107" s="62">
        <f>+'Приложение №2'!F107-'Приложение №1'!N107</f>
        <v>0</v>
      </c>
      <c r="AR107" s="1">
        <v>1936703.42</v>
      </c>
      <c r="AS107" s="1">
        <f t="shared" si="52"/>
        <v>388487.39999999997</v>
      </c>
      <c r="AT107" s="1">
        <f t="shared" si="53"/>
        <v>13711320</v>
      </c>
      <c r="AU107" s="71">
        <f>+P107+Q107+R107+S107+U107-'Приложение №2'!F107</f>
        <v>0</v>
      </c>
    </row>
    <row r="108" spans="1:47" x14ac:dyDescent="0.25">
      <c r="A108" s="74">
        <f t="shared" si="44"/>
        <v>94</v>
      </c>
      <c r="B108" s="75">
        <f t="shared" si="45"/>
        <v>94</v>
      </c>
      <c r="C108" s="65" t="s">
        <v>73</v>
      </c>
      <c r="D108" s="65" t="s">
        <v>370</v>
      </c>
      <c r="E108" s="66">
        <v>1993</v>
      </c>
      <c r="F108" s="66">
        <v>2013</v>
      </c>
      <c r="G108" s="66" t="s">
        <v>45</v>
      </c>
      <c r="H108" s="66">
        <v>5</v>
      </c>
      <c r="I108" s="66">
        <v>2</v>
      </c>
      <c r="J108" s="67">
        <v>2382.6999999999998</v>
      </c>
      <c r="K108" s="67">
        <v>2207</v>
      </c>
      <c r="L108" s="67">
        <v>0</v>
      </c>
      <c r="M108" s="68">
        <v>103</v>
      </c>
      <c r="N108" s="76">
        <f t="shared" si="51"/>
        <v>10591419.305885881</v>
      </c>
      <c r="O108" s="67"/>
      <c r="P108" s="77">
        <v>3463024.9157639691</v>
      </c>
      <c r="Q108" s="77"/>
      <c r="R108" s="77">
        <f>+AR108+AS108-137216.27</f>
        <v>1131466.74</v>
      </c>
      <c r="S108" s="77">
        <f>+'Приложение №2'!F108-'Приложение №1'!P108-'Приложение №1'!Q108-'Приложение №1'!R108</f>
        <v>5996927.6501219124</v>
      </c>
      <c r="T108" s="77"/>
      <c r="U108" s="77">
        <f>+'Приложение №2'!F108-'Приложение №1'!P108-'Приложение №1'!Q108-'Приложение №1'!R108-'Приложение №1'!S108</f>
        <v>0</v>
      </c>
      <c r="V108" s="77">
        <f>$N108/($K108+$L108)</f>
        <v>4799.0119192958227</v>
      </c>
      <c r="W108" s="77">
        <f>$N108/($K108+$L108)</f>
        <v>4799.0119192958227</v>
      </c>
      <c r="X108" s="70">
        <v>2022</v>
      </c>
      <c r="Y108" s="71" t="e">
        <f>+#REF!-'[1]Приложение №1'!$P1097</f>
        <v>#REF!</v>
      </c>
      <c r="AA108" s="76">
        <f>SUM(AB108:AP108)</f>
        <v>22932892.859999996</v>
      </c>
      <c r="AB108" s="67">
        <v>5269271.9163684594</v>
      </c>
      <c r="AC108" s="67">
        <v>1877658.2087747399</v>
      </c>
      <c r="AD108" s="67">
        <v>1961735.0389824603</v>
      </c>
      <c r="AE108" s="67">
        <v>1228170.1704375602</v>
      </c>
      <c r="AF108" s="67"/>
      <c r="AG108" s="67"/>
      <c r="AH108" s="67">
        <v>202196.39026187998</v>
      </c>
      <c r="AI108" s="67">
        <v>0</v>
      </c>
      <c r="AJ108" s="67">
        <v>9633030.8035121989</v>
      </c>
      <c r="AK108" s="67">
        <v>0</v>
      </c>
      <c r="AL108" s="67">
        <v>0</v>
      </c>
      <c r="AM108" s="67">
        <v>0</v>
      </c>
      <c r="AN108" s="67">
        <v>2090379.2508999999</v>
      </c>
      <c r="AO108" s="77">
        <v>229328.92859999998</v>
      </c>
      <c r="AP108" s="78">
        <v>441122.15216270008</v>
      </c>
      <c r="AQ108" s="62">
        <f>+'Приложение №2'!F108-'Приложение №1'!N108</f>
        <v>0</v>
      </c>
      <c r="AR108" s="1">
        <v>1043569.01</v>
      </c>
      <c r="AS108" s="1">
        <f t="shared" si="52"/>
        <v>225114</v>
      </c>
      <c r="AT108" s="1">
        <f t="shared" si="53"/>
        <v>7945200</v>
      </c>
      <c r="AU108" s="71">
        <f>+P108+Q108+R108+S108+U108-'Приложение №2'!F108</f>
        <v>0</v>
      </c>
    </row>
    <row r="109" spans="1:47" x14ac:dyDescent="0.25">
      <c r="A109" s="74">
        <f t="shared" si="44"/>
        <v>95</v>
      </c>
      <c r="B109" s="75">
        <f t="shared" si="45"/>
        <v>95</v>
      </c>
      <c r="C109" s="65" t="s">
        <v>73</v>
      </c>
      <c r="D109" s="65" t="s">
        <v>208</v>
      </c>
      <c r="E109" s="66">
        <v>1973</v>
      </c>
      <c r="F109" s="66">
        <v>2011</v>
      </c>
      <c r="G109" s="66" t="s">
        <v>45</v>
      </c>
      <c r="H109" s="66">
        <v>5</v>
      </c>
      <c r="I109" s="66">
        <v>4</v>
      </c>
      <c r="J109" s="67">
        <v>3343.7</v>
      </c>
      <c r="K109" s="67">
        <v>3064.9</v>
      </c>
      <c r="L109" s="67">
        <v>0</v>
      </c>
      <c r="M109" s="68">
        <v>160</v>
      </c>
      <c r="N109" s="76">
        <f t="shared" si="51"/>
        <v>9201094.3918301985</v>
      </c>
      <c r="O109" s="67"/>
      <c r="P109" s="77">
        <v>614563.23999999987</v>
      </c>
      <c r="Q109" s="77"/>
      <c r="R109" s="77">
        <f t="shared" si="46"/>
        <v>1697107.81</v>
      </c>
      <c r="S109" s="77">
        <f>+'Приложение №2'!F109-'Приложение №1'!P109-'Приложение №1'!Q109-'Приложение №1'!R109</f>
        <v>6889423.3418301996</v>
      </c>
      <c r="T109" s="77"/>
      <c r="U109" s="77">
        <f>+'Приложение №2'!F109-'Приложение №1'!P109-'Приложение №1'!Q109-'Приложение №1'!R109-'Приложение №1'!S109</f>
        <v>0</v>
      </c>
      <c r="V109" s="77">
        <f t="shared" si="54"/>
        <v>3002.0863296780312</v>
      </c>
      <c r="W109" s="77">
        <f t="shared" si="54"/>
        <v>3002.0863296780312</v>
      </c>
      <c r="X109" s="70">
        <v>2022</v>
      </c>
      <c r="Y109" s="71" t="e">
        <f>+#REF!-'[1]Приложение №1'!$P698</f>
        <v>#REF!</v>
      </c>
      <c r="AA109" s="76">
        <f t="shared" si="5"/>
        <v>26291754.259999998</v>
      </c>
      <c r="AB109" s="67">
        <v>0</v>
      </c>
      <c r="AC109" s="67">
        <v>0</v>
      </c>
      <c r="AD109" s="67">
        <v>2724296.2008204604</v>
      </c>
      <c r="AE109" s="67">
        <v>0</v>
      </c>
      <c r="AF109" s="67">
        <v>0</v>
      </c>
      <c r="AG109" s="67"/>
      <c r="AH109" s="67">
        <v>0</v>
      </c>
      <c r="AI109" s="67">
        <v>0</v>
      </c>
      <c r="AJ109" s="67">
        <v>13377560.538169799</v>
      </c>
      <c r="AK109" s="67">
        <v>0</v>
      </c>
      <c r="AL109" s="67">
        <v>6945691.3623090005</v>
      </c>
      <c r="AM109" s="67">
        <v>0</v>
      </c>
      <c r="AN109" s="67">
        <v>2477285.4183</v>
      </c>
      <c r="AO109" s="77">
        <v>262917.54259999999</v>
      </c>
      <c r="AP109" s="78">
        <v>504003.19780074002</v>
      </c>
      <c r="AQ109" s="62">
        <f>+'Приложение №2'!F109-'Приложение №1'!N109</f>
        <v>0</v>
      </c>
      <c r="AR109" s="1">
        <v>1384488.01</v>
      </c>
      <c r="AS109" s="1">
        <f t="shared" si="52"/>
        <v>312619.8</v>
      </c>
      <c r="AT109" s="1">
        <f t="shared" si="53"/>
        <v>11033640</v>
      </c>
      <c r="AU109" s="71">
        <f>+P109+Q109+R109+S109+U109-'Приложение №2'!F109</f>
        <v>0</v>
      </c>
    </row>
    <row r="110" spans="1:47" x14ac:dyDescent="0.25">
      <c r="A110" s="74">
        <f t="shared" si="44"/>
        <v>96</v>
      </c>
      <c r="B110" s="75">
        <f t="shared" si="45"/>
        <v>96</v>
      </c>
      <c r="C110" s="65" t="s">
        <v>73</v>
      </c>
      <c r="D110" s="65" t="s">
        <v>479</v>
      </c>
      <c r="E110" s="66">
        <v>1966</v>
      </c>
      <c r="F110" s="66">
        <v>2013</v>
      </c>
      <c r="G110" s="66" t="s">
        <v>45</v>
      </c>
      <c r="H110" s="66">
        <v>4</v>
      </c>
      <c r="I110" s="66">
        <v>6</v>
      </c>
      <c r="J110" s="67">
        <v>2829.5</v>
      </c>
      <c r="K110" s="67">
        <v>2540.3000000000002</v>
      </c>
      <c r="L110" s="67">
        <v>0</v>
      </c>
      <c r="M110" s="68">
        <v>144</v>
      </c>
      <c r="N110" s="76">
        <f t="shared" si="51"/>
        <v>6060866.9972592397</v>
      </c>
      <c r="O110" s="67"/>
      <c r="P110" s="77"/>
      <c r="Q110" s="77"/>
      <c r="R110" s="77">
        <f>+AR110+AS110-102987.16</f>
        <v>1459556.4800000002</v>
      </c>
      <c r="S110" s="77">
        <f>+'Приложение №2'!F110-'Приложение №1'!R110</f>
        <v>4601310.5172592392</v>
      </c>
      <c r="T110" s="77"/>
      <c r="U110" s="77">
        <f>+'Приложение №2'!F110-'Приложение №1'!P110-'Приложение №1'!Q110-'Приложение №1'!R110-'Приложение №1'!S110</f>
        <v>0</v>
      </c>
      <c r="V110" s="77">
        <f>$N110/($K110+$L110)</f>
        <v>2385.8863115613271</v>
      </c>
      <c r="W110" s="77">
        <f>$N110/($K110+$L110)</f>
        <v>2385.8863115613271</v>
      </c>
      <c r="X110" s="70">
        <v>2022</v>
      </c>
      <c r="Y110" s="71" t="e">
        <f>+#REF!-'[1]Приложение №1'!$P1488</f>
        <v>#REF!</v>
      </c>
      <c r="AA110" s="76">
        <f>SUM(AB110:AP110)</f>
        <v>15087934.029999999</v>
      </c>
      <c r="AB110" s="67">
        <v>6065034.6402882598</v>
      </c>
      <c r="AC110" s="67">
        <v>2161221.1824524999</v>
      </c>
      <c r="AD110" s="67">
        <v>2257995.2503873804</v>
      </c>
      <c r="AE110" s="67">
        <v>1413647.7960217199</v>
      </c>
      <c r="AF110" s="67">
        <v>864921.32273358025</v>
      </c>
      <c r="AG110" s="67"/>
      <c r="AH110" s="67">
        <v>232731.98563608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1657316.1065</v>
      </c>
      <c r="AO110" s="77">
        <v>150879.34030000001</v>
      </c>
      <c r="AP110" s="78">
        <v>284186.40568048006</v>
      </c>
      <c r="AQ110" s="62">
        <f>+'Приложение №2'!F110-'Приложение №1'!N110</f>
        <v>0</v>
      </c>
      <c r="AR110" s="1">
        <v>1303433.04</v>
      </c>
      <c r="AS110" s="1">
        <f t="shared" si="52"/>
        <v>259110.6</v>
      </c>
      <c r="AT110" s="1">
        <f t="shared" si="53"/>
        <v>9145080</v>
      </c>
    </row>
    <row r="111" spans="1:47" x14ac:dyDescent="0.25">
      <c r="A111" s="74">
        <f t="shared" si="44"/>
        <v>97</v>
      </c>
      <c r="B111" s="75">
        <f t="shared" si="45"/>
        <v>97</v>
      </c>
      <c r="C111" s="65" t="s">
        <v>73</v>
      </c>
      <c r="D111" s="65" t="s">
        <v>209</v>
      </c>
      <c r="E111" s="66">
        <v>1973</v>
      </c>
      <c r="F111" s="66">
        <v>2013</v>
      </c>
      <c r="G111" s="66" t="s">
        <v>45</v>
      </c>
      <c r="H111" s="66">
        <v>5</v>
      </c>
      <c r="I111" s="66">
        <v>4</v>
      </c>
      <c r="J111" s="67">
        <v>2752.85</v>
      </c>
      <c r="K111" s="67">
        <v>2509.85</v>
      </c>
      <c r="L111" s="67">
        <v>0</v>
      </c>
      <c r="M111" s="68">
        <v>119</v>
      </c>
      <c r="N111" s="76">
        <f t="shared" si="51"/>
        <v>1264729.77</v>
      </c>
      <c r="O111" s="67"/>
      <c r="P111" s="77"/>
      <c r="Q111" s="77"/>
      <c r="R111" s="77">
        <f>+'Приложение №2'!F111</f>
        <v>1264729.77</v>
      </c>
      <c r="S111" s="77">
        <f>+'Приложение №2'!F111-'Приложение №1'!R111</f>
        <v>0</v>
      </c>
      <c r="T111" s="77"/>
      <c r="U111" s="77">
        <f>+'Приложение №2'!F111-'Приложение №1'!P111-'Приложение №1'!Q111-'Приложение №1'!R111-'Приложение №1'!S111</f>
        <v>0</v>
      </c>
      <c r="V111" s="77">
        <f t="shared" si="54"/>
        <v>503.90651632567688</v>
      </c>
      <c r="W111" s="77">
        <f t="shared" si="54"/>
        <v>503.90651632567688</v>
      </c>
      <c r="X111" s="70">
        <v>2022</v>
      </c>
      <c r="Y111" s="71" t="e">
        <f>+#REF!-'[1]Приложение №1'!$P700</f>
        <v>#REF!</v>
      </c>
      <c r="AA111" s="76">
        <f t="shared" si="5"/>
        <v>1264729.77</v>
      </c>
      <c r="AB111" s="67">
        <v>0</v>
      </c>
      <c r="AC111" s="67">
        <v>0</v>
      </c>
      <c r="AD111" s="67">
        <v>0</v>
      </c>
      <c r="AE111" s="67">
        <v>0</v>
      </c>
      <c r="AF111" s="67">
        <v>1007223.29</v>
      </c>
      <c r="AG111" s="67"/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241672.8</v>
      </c>
      <c r="AO111" s="77">
        <v>10000</v>
      </c>
      <c r="AP111" s="78">
        <v>5833.68</v>
      </c>
      <c r="AQ111" s="62">
        <f>+'Приложение №2'!F111-'Приложение №1'!N111</f>
        <v>0</v>
      </c>
      <c r="AR111" s="1">
        <v>1840438.6</v>
      </c>
      <c r="AS111" s="1">
        <f t="shared" si="52"/>
        <v>256004.69999999998</v>
      </c>
      <c r="AT111" s="1">
        <f t="shared" si="53"/>
        <v>9035460</v>
      </c>
    </row>
    <row r="112" spans="1:47" x14ac:dyDescent="0.25">
      <c r="A112" s="74">
        <f t="shared" si="44"/>
        <v>98</v>
      </c>
      <c r="B112" s="75">
        <f t="shared" si="45"/>
        <v>98</v>
      </c>
      <c r="C112" s="65" t="s">
        <v>73</v>
      </c>
      <c r="D112" s="65" t="s">
        <v>373</v>
      </c>
      <c r="E112" s="66">
        <v>1995</v>
      </c>
      <c r="F112" s="66">
        <v>2013</v>
      </c>
      <c r="G112" s="66" t="s">
        <v>45</v>
      </c>
      <c r="H112" s="66">
        <v>5</v>
      </c>
      <c r="I112" s="66">
        <v>2</v>
      </c>
      <c r="J112" s="67">
        <v>2325.6999999999998</v>
      </c>
      <c r="K112" s="67">
        <v>1865.5</v>
      </c>
      <c r="L112" s="67">
        <v>0</v>
      </c>
      <c r="M112" s="68">
        <v>45</v>
      </c>
      <c r="N112" s="76">
        <f t="shared" si="51"/>
        <v>13539456.060907839</v>
      </c>
      <c r="O112" s="67"/>
      <c r="P112" s="77">
        <v>3793434.2900000005</v>
      </c>
      <c r="Q112" s="77"/>
      <c r="R112" s="77">
        <f t="shared" si="46"/>
        <v>908160.06</v>
      </c>
      <c r="S112" s="77">
        <f>+AT112</f>
        <v>6715800</v>
      </c>
      <c r="T112" s="77"/>
      <c r="U112" s="77">
        <f>+'Приложение №2'!F112-'Приложение №1'!P112-'Приложение №1'!Q112-'Приложение №1'!R112-'Приложение №1'!S112</f>
        <v>2122061.7109078374</v>
      </c>
      <c r="V112" s="77">
        <f t="shared" ref="V112:W116" si="55">$N112/($K112+$L112)</f>
        <v>7257.8161677340331</v>
      </c>
      <c r="W112" s="77">
        <f t="shared" si="55"/>
        <v>7257.8161677340331</v>
      </c>
      <c r="X112" s="70">
        <v>2022</v>
      </c>
      <c r="Y112" s="71" t="e">
        <f>+#REF!-'[1]Приложение №1'!$P1100</f>
        <v>#REF!</v>
      </c>
      <c r="AA112" s="76">
        <f>SUM(AB112:AP112)</f>
        <v>24619973.59</v>
      </c>
      <c r="AB112" s="67">
        <v>4453931.4770332193</v>
      </c>
      <c r="AC112" s="67">
        <v>1587118.89355698</v>
      </c>
      <c r="AD112" s="67">
        <v>1658186.10096636</v>
      </c>
      <c r="AE112" s="67">
        <v>1038129.3440137201</v>
      </c>
      <c r="AF112" s="67">
        <v>0</v>
      </c>
      <c r="AG112" s="67"/>
      <c r="AH112" s="67">
        <v>170909.54989416001</v>
      </c>
      <c r="AI112" s="67">
        <v>0</v>
      </c>
      <c r="AJ112" s="67">
        <v>8142464.4194249995</v>
      </c>
      <c r="AK112" s="67">
        <v>0</v>
      </c>
      <c r="AL112" s="67">
        <v>0</v>
      </c>
      <c r="AM112" s="67">
        <v>4559967.0846529808</v>
      </c>
      <c r="AN112" s="67">
        <v>2290484.5943999998</v>
      </c>
      <c r="AO112" s="77">
        <v>246199.7359</v>
      </c>
      <c r="AP112" s="78">
        <v>472582.39015758003</v>
      </c>
      <c r="AQ112" s="62">
        <f>+'Приложение №2'!F112-'Приложение №1'!N112</f>
        <v>0</v>
      </c>
      <c r="AR112" s="1">
        <v>717879.06</v>
      </c>
      <c r="AS112" s="1">
        <f t="shared" si="52"/>
        <v>190281</v>
      </c>
      <c r="AT112" s="1">
        <f t="shared" si="53"/>
        <v>6715800</v>
      </c>
      <c r="AU112" s="71">
        <f>+P112+Q112+R112+S112+U112-'Приложение №2'!F112</f>
        <v>0</v>
      </c>
    </row>
    <row r="113" spans="1:47" x14ac:dyDescent="0.25">
      <c r="A113" s="74">
        <f t="shared" si="44"/>
        <v>99</v>
      </c>
      <c r="B113" s="75">
        <f t="shared" si="45"/>
        <v>99</v>
      </c>
      <c r="C113" s="65" t="s">
        <v>73</v>
      </c>
      <c r="D113" s="65" t="s">
        <v>374</v>
      </c>
      <c r="E113" s="66">
        <v>1986</v>
      </c>
      <c r="F113" s="66">
        <v>2013</v>
      </c>
      <c r="G113" s="66" t="s">
        <v>45</v>
      </c>
      <c r="H113" s="66">
        <v>12</v>
      </c>
      <c r="I113" s="66">
        <v>1</v>
      </c>
      <c r="J113" s="67">
        <v>5358.08</v>
      </c>
      <c r="K113" s="67">
        <v>4314</v>
      </c>
      <c r="L113" s="67">
        <v>0</v>
      </c>
      <c r="M113" s="68">
        <v>175</v>
      </c>
      <c r="N113" s="76">
        <f t="shared" si="51"/>
        <v>24899022.463030357</v>
      </c>
      <c r="O113" s="67"/>
      <c r="P113" s="77">
        <v>11650662.5467645</v>
      </c>
      <c r="Q113" s="77"/>
      <c r="R113" s="77">
        <f t="shared" si="46"/>
        <v>3227530.1919999998</v>
      </c>
      <c r="S113" s="77">
        <f>+'Приложение №2'!F113-'Приложение №1'!P113-'Приложение №1'!Q113-'Приложение №1'!R113</f>
        <v>10020829.724265857</v>
      </c>
      <c r="T113" s="77"/>
      <c r="U113" s="77">
        <f>+'Приложение №2'!F113-'Приложение №1'!P113-'Приложение №1'!Q113-'Приложение №1'!R113-'Приложение №1'!S113</f>
        <v>0</v>
      </c>
      <c r="V113" s="77">
        <f t="shared" si="55"/>
        <v>5771.6788277770875</v>
      </c>
      <c r="W113" s="77">
        <f t="shared" si="55"/>
        <v>5771.6788277770875</v>
      </c>
      <c r="X113" s="70">
        <v>2022</v>
      </c>
      <c r="Y113" s="71" t="e">
        <f>+#REF!-'[1]Приложение №1'!$P1102</f>
        <v>#REF!</v>
      </c>
      <c r="AA113" s="76">
        <f>SUM(AB113:AP113)</f>
        <v>79559391.959999993</v>
      </c>
      <c r="AB113" s="67">
        <v>8341354.4473349992</v>
      </c>
      <c r="AC113" s="67">
        <v>5553433.1235902393</v>
      </c>
      <c r="AD113" s="67">
        <v>3380551.53059988</v>
      </c>
      <c r="AE113" s="67">
        <v>3049959.7596686399</v>
      </c>
      <c r="AF113" s="67">
        <v>1113740.92605384</v>
      </c>
      <c r="AG113" s="67"/>
      <c r="AH113" s="67">
        <v>465647.12643960002</v>
      </c>
      <c r="AI113" s="67">
        <v>0</v>
      </c>
      <c r="AJ113" s="67">
        <v>3947389.3810512</v>
      </c>
      <c r="AK113" s="67">
        <v>0</v>
      </c>
      <c r="AL113" s="67">
        <v>34269240.723520316</v>
      </c>
      <c r="AM113" s="67">
        <v>9011986.1099326797</v>
      </c>
      <c r="AN113" s="67">
        <v>8118689.5914000003</v>
      </c>
      <c r="AO113" s="77">
        <v>795593.91959999991</v>
      </c>
      <c r="AP113" s="78">
        <v>1511805.3208086002</v>
      </c>
      <c r="AQ113" s="62">
        <f>+'Приложение №2'!F113-'Приложение №1'!N113</f>
        <v>0</v>
      </c>
      <c r="AR113" s="1">
        <v>2642732.98</v>
      </c>
      <c r="AS113" s="1">
        <f>+(K113*13.29+L113*22.52)*12*0.85</f>
        <v>584797.21199999994</v>
      </c>
      <c r="AT113" s="1">
        <f>+(K113*13.29+L113*22.52)*12*30</f>
        <v>20639901.599999998</v>
      </c>
      <c r="AU113" s="71">
        <f>+P113+Q113+R113+S113+U113-'Приложение №2'!F113</f>
        <v>0</v>
      </c>
    </row>
    <row r="114" spans="1:47" x14ac:dyDescent="0.25">
      <c r="A114" s="74">
        <f t="shared" si="44"/>
        <v>100</v>
      </c>
      <c r="B114" s="75">
        <f t="shared" si="45"/>
        <v>100</v>
      </c>
      <c r="C114" s="65" t="s">
        <v>73</v>
      </c>
      <c r="D114" s="65" t="s">
        <v>480</v>
      </c>
      <c r="E114" s="66">
        <v>1974</v>
      </c>
      <c r="F114" s="66">
        <v>2013</v>
      </c>
      <c r="G114" s="66" t="s">
        <v>52</v>
      </c>
      <c r="H114" s="66">
        <v>4</v>
      </c>
      <c r="I114" s="66">
        <v>6</v>
      </c>
      <c r="J114" s="67">
        <v>5678.2</v>
      </c>
      <c r="K114" s="67">
        <v>4939.1000000000004</v>
      </c>
      <c r="L114" s="67">
        <v>0</v>
      </c>
      <c r="M114" s="68">
        <v>205</v>
      </c>
      <c r="N114" s="76">
        <f t="shared" si="51"/>
        <v>8954679.3352534007</v>
      </c>
      <c r="O114" s="67"/>
      <c r="P114" s="77"/>
      <c r="Q114" s="77"/>
      <c r="R114" s="77">
        <f t="shared" si="46"/>
        <v>2784676.72</v>
      </c>
      <c r="S114" s="77">
        <f>+'Приложение №2'!F114-'Приложение №1'!R114</f>
        <v>6170002.6152534001</v>
      </c>
      <c r="T114" s="77"/>
      <c r="U114" s="77">
        <f>+'Приложение №2'!F114-'Приложение №1'!P114-'Приложение №1'!Q114-'Приложение №1'!R114-'Приложение №1'!S114</f>
        <v>0</v>
      </c>
      <c r="V114" s="77">
        <f t="shared" si="55"/>
        <v>1813.0184315469214</v>
      </c>
      <c r="W114" s="77">
        <f t="shared" si="55"/>
        <v>1813.0184315469214</v>
      </c>
      <c r="X114" s="70">
        <v>2022</v>
      </c>
      <c r="Y114" s="71" t="e">
        <f>+#REF!-'[1]Приложение №1'!$P1492</f>
        <v>#REF!</v>
      </c>
      <c r="AA114" s="76">
        <f>SUM(AB114:AP114)</f>
        <v>16666252.090000002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/>
      <c r="AH114" s="67">
        <v>0</v>
      </c>
      <c r="AI114" s="67">
        <v>0</v>
      </c>
      <c r="AJ114" s="67">
        <v>14678634.865746601</v>
      </c>
      <c r="AK114" s="67">
        <v>0</v>
      </c>
      <c r="AL114" s="67">
        <v>0</v>
      </c>
      <c r="AM114" s="67">
        <v>0</v>
      </c>
      <c r="AN114" s="67">
        <v>1499962.6880999999</v>
      </c>
      <c r="AO114" s="77">
        <v>166662.5209</v>
      </c>
      <c r="AP114" s="78">
        <v>320992.01525340008</v>
      </c>
      <c r="AQ114" s="62">
        <f>+'Приложение №2'!F114-'Приложение №1'!N114</f>
        <v>0</v>
      </c>
      <c r="AR114" s="1">
        <v>2280888.52</v>
      </c>
      <c r="AS114" s="1">
        <f>+(K114*10+L114*20)*12*0.85</f>
        <v>503788.2</v>
      </c>
      <c r="AT114" s="1">
        <f>+(K114*10+L114*20)*12*30</f>
        <v>17780760</v>
      </c>
    </row>
    <row r="115" spans="1:47" x14ac:dyDescent="0.25">
      <c r="A115" s="74">
        <f t="shared" si="44"/>
        <v>101</v>
      </c>
      <c r="B115" s="75">
        <f t="shared" si="45"/>
        <v>101</v>
      </c>
      <c r="C115" s="65" t="s">
        <v>73</v>
      </c>
      <c r="D115" s="65" t="s">
        <v>481</v>
      </c>
      <c r="E115" s="66">
        <v>1974</v>
      </c>
      <c r="F115" s="66">
        <v>2013</v>
      </c>
      <c r="G115" s="66" t="s">
        <v>52</v>
      </c>
      <c r="H115" s="66">
        <v>4</v>
      </c>
      <c r="I115" s="66">
        <v>6</v>
      </c>
      <c r="J115" s="67">
        <v>5563.5</v>
      </c>
      <c r="K115" s="67">
        <v>4825.7</v>
      </c>
      <c r="L115" s="67">
        <v>0</v>
      </c>
      <c r="M115" s="68">
        <v>202</v>
      </c>
      <c r="N115" s="76">
        <f t="shared" si="51"/>
        <v>6451211.9614079995</v>
      </c>
      <c r="O115" s="67"/>
      <c r="P115" s="77"/>
      <c r="Q115" s="77"/>
      <c r="R115" s="77">
        <f t="shared" si="46"/>
        <v>2876805.21</v>
      </c>
      <c r="S115" s="77">
        <f>+'Приложение №2'!F115-'Приложение №1'!R115</f>
        <v>3574406.7514079995</v>
      </c>
      <c r="T115" s="77"/>
      <c r="U115" s="77">
        <f>+'Приложение №2'!F115-'Приложение №1'!P115-'Приложение №1'!Q115-'Приложение №1'!R115-'Приложение №1'!S115</f>
        <v>0</v>
      </c>
      <c r="V115" s="77">
        <f t="shared" si="55"/>
        <v>1336.844802082185</v>
      </c>
      <c r="W115" s="77">
        <f t="shared" si="55"/>
        <v>1336.844802082185</v>
      </c>
      <c r="X115" s="70">
        <v>2022</v>
      </c>
      <c r="Y115" s="71" t="e">
        <f>+#REF!-'[1]Приложение №1'!$P1493</f>
        <v>#REF!</v>
      </c>
      <c r="AA115" s="76">
        <f>SUM(AB115:AP115)</f>
        <v>16283600.800000001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/>
      <c r="AH115" s="67">
        <v>0</v>
      </c>
      <c r="AI115" s="67">
        <v>0</v>
      </c>
      <c r="AJ115" s="67">
        <v>14341618.568592001</v>
      </c>
      <c r="AK115" s="67">
        <v>0</v>
      </c>
      <c r="AL115" s="67">
        <v>0</v>
      </c>
      <c r="AM115" s="67">
        <v>0</v>
      </c>
      <c r="AN115" s="67">
        <v>1465524.0719999999</v>
      </c>
      <c r="AO115" s="77">
        <v>162836.008</v>
      </c>
      <c r="AP115" s="78">
        <v>313622.15140800003</v>
      </c>
      <c r="AQ115" s="62">
        <f>+'Приложение №2'!F115-'Приложение №1'!N115</f>
        <v>0</v>
      </c>
      <c r="AR115" s="1">
        <v>2384583.81</v>
      </c>
      <c r="AS115" s="1">
        <f>+(K115*10+L115*20)*12*0.85</f>
        <v>492221.39999999997</v>
      </c>
      <c r="AT115" s="1">
        <f>+(K115*10+L115*20)*12*30</f>
        <v>17372520</v>
      </c>
    </row>
    <row r="116" spans="1:47" x14ac:dyDescent="0.25">
      <c r="A116" s="74">
        <f t="shared" si="44"/>
        <v>102</v>
      </c>
      <c r="B116" s="75">
        <f t="shared" si="45"/>
        <v>102</v>
      </c>
      <c r="C116" s="65" t="s">
        <v>73</v>
      </c>
      <c r="D116" s="65" t="s">
        <v>375</v>
      </c>
      <c r="E116" s="66">
        <v>1968</v>
      </c>
      <c r="F116" s="66">
        <v>2013</v>
      </c>
      <c r="G116" s="66" t="s">
        <v>45</v>
      </c>
      <c r="H116" s="66">
        <v>4</v>
      </c>
      <c r="I116" s="66">
        <v>3</v>
      </c>
      <c r="J116" s="67">
        <v>2488.5</v>
      </c>
      <c r="K116" s="67">
        <v>2255.6</v>
      </c>
      <c r="L116" s="67">
        <v>0</v>
      </c>
      <c r="M116" s="68">
        <v>56</v>
      </c>
      <c r="N116" s="76">
        <f t="shared" si="51"/>
        <v>1125410.0062079998</v>
      </c>
      <c r="O116" s="67"/>
      <c r="P116" s="77"/>
      <c r="Q116" s="77"/>
      <c r="R116" s="77">
        <f>+'Приложение №2'!F116</f>
        <v>1125410.0062079998</v>
      </c>
      <c r="S116" s="77">
        <f>+'Приложение №2'!F116-'Приложение №1'!R116</f>
        <v>0</v>
      </c>
      <c r="T116" s="77"/>
      <c r="U116" s="77">
        <f>+'Приложение №2'!F116-'Приложение №1'!P116-'Приложение №1'!Q116-'Приложение №1'!R116-'Приложение №1'!S116</f>
        <v>0</v>
      </c>
      <c r="V116" s="77">
        <f t="shared" si="55"/>
        <v>498.94041771945371</v>
      </c>
      <c r="W116" s="77">
        <f t="shared" si="55"/>
        <v>498.94041771945371</v>
      </c>
      <c r="X116" s="70">
        <v>2022</v>
      </c>
      <c r="Y116" s="71" t="e">
        <f>+#REF!-'[1]Приложение №1'!$P1103</f>
        <v>#REF!</v>
      </c>
      <c r="AA116" s="76">
        <f>SUM(AB116:AP116)</f>
        <v>5047649.354092991</v>
      </c>
      <c r="AB116" s="67">
        <v>0</v>
      </c>
      <c r="AC116" s="67">
        <v>2080965.3426794703</v>
      </c>
      <c r="AD116" s="67">
        <v>0</v>
      </c>
      <c r="AE116" s="67">
        <v>1397905.6390375202</v>
      </c>
      <c r="AF116" s="67">
        <v>1036272.8319720001</v>
      </c>
      <c r="AG116" s="67"/>
      <c r="AH116" s="67">
        <v>210866.25214200001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173345.08000000002</v>
      </c>
      <c r="AO116" s="67">
        <v>44945.94</v>
      </c>
      <c r="AP116" s="78">
        <v>103348.268262</v>
      </c>
      <c r="AQ116" s="62">
        <f>+'Приложение №2'!F116-'Приложение №1'!N116</f>
        <v>0</v>
      </c>
      <c r="AR116" s="1">
        <v>1248740.06</v>
      </c>
      <c r="AS116" s="1">
        <f>+(K116*10+L116*20)*12*0.85</f>
        <v>230071.19999999998</v>
      </c>
      <c r="AT116" s="1">
        <f>+(K116*10+L116*20)*12*30</f>
        <v>8120160</v>
      </c>
    </row>
    <row r="117" spans="1:47" x14ac:dyDescent="0.25">
      <c r="A117" s="74">
        <f t="shared" si="44"/>
        <v>103</v>
      </c>
      <c r="B117" s="75">
        <f t="shared" si="45"/>
        <v>103</v>
      </c>
      <c r="C117" s="65" t="s">
        <v>73</v>
      </c>
      <c r="D117" s="65" t="s">
        <v>213</v>
      </c>
      <c r="E117" s="66">
        <v>1968</v>
      </c>
      <c r="F117" s="66">
        <v>2013</v>
      </c>
      <c r="G117" s="66" t="s">
        <v>52</v>
      </c>
      <c r="H117" s="66">
        <v>4</v>
      </c>
      <c r="I117" s="66">
        <v>4</v>
      </c>
      <c r="J117" s="67">
        <v>1627.9</v>
      </c>
      <c r="K117" s="67">
        <v>1480.7</v>
      </c>
      <c r="L117" s="67">
        <v>0</v>
      </c>
      <c r="M117" s="68">
        <v>80</v>
      </c>
      <c r="N117" s="76">
        <f t="shared" si="51"/>
        <v>435458</v>
      </c>
      <c r="O117" s="67"/>
      <c r="P117" s="77">
        <v>185262.05</v>
      </c>
      <c r="Q117" s="77"/>
      <c r="R117" s="77">
        <v>250195.95</v>
      </c>
      <c r="S117" s="77"/>
      <c r="T117" s="77"/>
      <c r="U117" s="77">
        <f>+'Приложение №2'!F117-'Приложение №1'!P117-'Приложение №1'!Q117-'Приложение №1'!R117-'Приложение №1'!S117</f>
        <v>0</v>
      </c>
      <c r="V117" s="77">
        <f t="shared" si="54"/>
        <v>294.08928209630579</v>
      </c>
      <c r="W117" s="77">
        <f t="shared" si="54"/>
        <v>294.08928209630579</v>
      </c>
      <c r="X117" s="70">
        <v>2022</v>
      </c>
      <c r="Y117" s="71" t="e">
        <f>+#REF!-'[1]Приложение №1'!$P716</f>
        <v>#REF!</v>
      </c>
      <c r="AA117" s="76">
        <f t="shared" si="5"/>
        <v>670440.25</v>
      </c>
      <c r="AB117" s="67">
        <v>0</v>
      </c>
      <c r="AC117" s="67">
        <v>0</v>
      </c>
      <c r="AD117" s="67">
        <v>0</v>
      </c>
      <c r="AE117" s="67">
        <v>0</v>
      </c>
      <c r="AF117" s="67">
        <v>475262.77</v>
      </c>
      <c r="AG117" s="67"/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178933.79</v>
      </c>
      <c r="AO117" s="77">
        <v>10000</v>
      </c>
      <c r="AP117" s="78">
        <v>6243.69</v>
      </c>
      <c r="AQ117" s="62">
        <f>+'Приложение №2'!F117-'Приложение №1'!N117</f>
        <v>0</v>
      </c>
      <c r="AR117" s="1">
        <v>1179424.97</v>
      </c>
      <c r="AS117" s="1">
        <f>+(K117*10+L117*20)*12*0.85</f>
        <v>151031.4</v>
      </c>
      <c r="AT117" s="1">
        <f>+(K117*10+L117*20)*12*30</f>
        <v>5330520</v>
      </c>
      <c r="AU117" s="71">
        <f>+P117+Q117+R117+S117+U117-'Приложение №2'!F117</f>
        <v>0</v>
      </c>
    </row>
    <row r="118" spans="1:47" x14ac:dyDescent="0.25">
      <c r="A118" s="74">
        <f t="shared" si="44"/>
        <v>104</v>
      </c>
      <c r="B118" s="75">
        <f t="shared" si="45"/>
        <v>104</v>
      </c>
      <c r="C118" s="65" t="s">
        <v>73</v>
      </c>
      <c r="D118" s="65" t="s">
        <v>214</v>
      </c>
      <c r="E118" s="66">
        <v>1977</v>
      </c>
      <c r="F118" s="66">
        <v>2013</v>
      </c>
      <c r="G118" s="66" t="s">
        <v>45</v>
      </c>
      <c r="H118" s="66">
        <v>9</v>
      </c>
      <c r="I118" s="66">
        <v>1</v>
      </c>
      <c r="J118" s="67">
        <v>2365.9899999999998</v>
      </c>
      <c r="K118" s="67">
        <v>1903.9</v>
      </c>
      <c r="L118" s="67">
        <v>0</v>
      </c>
      <c r="M118" s="68">
        <v>70</v>
      </c>
      <c r="N118" s="76">
        <f t="shared" si="51"/>
        <v>7305116.4376961812</v>
      </c>
      <c r="O118" s="67"/>
      <c r="P118" s="77">
        <v>741455.22860000038</v>
      </c>
      <c r="Q118" s="77"/>
      <c r="R118" s="77">
        <f>+AR118+AS118</f>
        <v>835021.85899999982</v>
      </c>
      <c r="S118" s="77">
        <f>+'Приложение №2'!F118-'Приложение №1'!P118-'Приложение №1'!Q118-'Приложение №1'!R118</f>
        <v>5728639.350096181</v>
      </c>
      <c r="T118" s="77"/>
      <c r="U118" s="77">
        <f>+'Приложение №2'!F118-'Приложение №1'!P118-'Приложение №1'!Q118-'Приложение №1'!R118-'Приложение №1'!S118</f>
        <v>0</v>
      </c>
      <c r="V118" s="77">
        <f t="shared" si="54"/>
        <v>3836.9223371480543</v>
      </c>
      <c r="W118" s="77">
        <f t="shared" si="54"/>
        <v>3836.9223371480543</v>
      </c>
      <c r="X118" s="70">
        <v>2022</v>
      </c>
      <c r="Y118" s="71" t="e">
        <f>+#REF!-'[1]Приложение №1'!$P721</f>
        <v>#REF!</v>
      </c>
      <c r="AA118" s="76">
        <f t="shared" si="5"/>
        <v>26854433.359999996</v>
      </c>
      <c r="AB118" s="67">
        <v>3681294.5645548799</v>
      </c>
      <c r="AC118" s="67">
        <v>2450899.70770344</v>
      </c>
      <c r="AD118" s="67">
        <v>0</v>
      </c>
      <c r="AE118" s="67">
        <v>1346040.4200070801</v>
      </c>
      <c r="AF118" s="67">
        <v>491527.90003842005</v>
      </c>
      <c r="AG118" s="67"/>
      <c r="AH118" s="67">
        <v>205504.30800059999</v>
      </c>
      <c r="AI118" s="67">
        <v>0</v>
      </c>
      <c r="AJ118" s="67">
        <v>0</v>
      </c>
      <c r="AK118" s="67">
        <v>0</v>
      </c>
      <c r="AL118" s="67">
        <v>15124062.916324738</v>
      </c>
      <c r="AM118" s="67">
        <v>0</v>
      </c>
      <c r="AN118" s="67">
        <v>2777050.0558000002</v>
      </c>
      <c r="AO118" s="77">
        <v>268544.33360000001</v>
      </c>
      <c r="AP118" s="78">
        <v>509509.15397084004</v>
      </c>
      <c r="AQ118" s="62">
        <f>+'Приложение №2'!F118-'Приложение №1'!N118</f>
        <v>0</v>
      </c>
      <c r="AR118" s="1">
        <f>1333569.91-680973.2372-75663.69</f>
        <v>576932.98279999988</v>
      </c>
      <c r="AS118" s="1">
        <f>+(K118*13.29+L118*22.52)*12*0.85</f>
        <v>258088.87619999994</v>
      </c>
      <c r="AT118" s="1">
        <f>+(K118*13.29+L118*22.52)*12*30-6485.14-39928.49</f>
        <v>9062605.5299999975</v>
      </c>
      <c r="AU118" s="71">
        <f>+P118+Q118+R118+S118+U118-'Приложение №2'!F118</f>
        <v>0</v>
      </c>
    </row>
    <row r="119" spans="1:47" x14ac:dyDescent="0.25">
      <c r="A119" s="74">
        <f t="shared" si="44"/>
        <v>105</v>
      </c>
      <c r="B119" s="75">
        <f t="shared" si="45"/>
        <v>105</v>
      </c>
      <c r="C119" s="65" t="s">
        <v>73</v>
      </c>
      <c r="D119" s="65" t="s">
        <v>215</v>
      </c>
      <c r="E119" s="66">
        <v>1977</v>
      </c>
      <c r="F119" s="66">
        <v>2013</v>
      </c>
      <c r="G119" s="66" t="s">
        <v>45</v>
      </c>
      <c r="H119" s="66">
        <v>9</v>
      </c>
      <c r="I119" s="66">
        <v>1</v>
      </c>
      <c r="J119" s="67">
        <v>2366.89</v>
      </c>
      <c r="K119" s="67">
        <v>1904.8</v>
      </c>
      <c r="L119" s="67">
        <v>0</v>
      </c>
      <c r="M119" s="68">
        <v>59</v>
      </c>
      <c r="N119" s="76">
        <f t="shared" si="51"/>
        <v>8192336.6376865003</v>
      </c>
      <c r="O119" s="67"/>
      <c r="P119" s="77">
        <v>576207.20324600069</v>
      </c>
      <c r="Q119" s="77"/>
      <c r="R119" s="77">
        <f t="shared" si="46"/>
        <v>760130.33799999999</v>
      </c>
      <c r="S119" s="77">
        <f>+'Приложение №2'!F119-'Приложение №1'!P119-'Приложение №1'!Q119-'Приложение №1'!R119</f>
        <v>6855999.0964404996</v>
      </c>
      <c r="T119" s="77"/>
      <c r="U119" s="77">
        <f>+'Приложение №2'!F119-'Приложение №1'!P119-'Приложение №1'!Q119-'Приложение №1'!R119-'Приложение №1'!S119</f>
        <v>0</v>
      </c>
      <c r="V119" s="77">
        <f t="shared" si="54"/>
        <v>4300.8907169710737</v>
      </c>
      <c r="W119" s="77">
        <f t="shared" si="54"/>
        <v>4300.8907169710737</v>
      </c>
      <c r="X119" s="70">
        <v>2022</v>
      </c>
      <c r="Y119" s="71" t="e">
        <f>+#REF!-'[1]Приложение №1'!$P722</f>
        <v>#REF!</v>
      </c>
      <c r="AA119" s="76">
        <f t="shared" si="5"/>
        <v>28541976.041246004</v>
      </c>
      <c r="AB119" s="67">
        <v>3719699.05</v>
      </c>
      <c r="AC119" s="67">
        <v>2452058.27684286</v>
      </c>
      <c r="AD119" s="67">
        <v>1492645.9296378</v>
      </c>
      <c r="AE119" s="67">
        <v>1346676.7170788401</v>
      </c>
      <c r="AF119" s="67">
        <v>491760.24805782002</v>
      </c>
      <c r="AG119" s="67"/>
      <c r="AH119" s="67">
        <v>205601.44794671997</v>
      </c>
      <c r="AI119" s="67">
        <v>0</v>
      </c>
      <c r="AJ119" s="67">
        <v>0</v>
      </c>
      <c r="AK119" s="67">
        <v>0</v>
      </c>
      <c r="AL119" s="67">
        <v>15131212.272876842</v>
      </c>
      <c r="AM119" s="67">
        <v>0</v>
      </c>
      <c r="AN119" s="67">
        <v>2959194.6140999999</v>
      </c>
      <c r="AO119" s="77">
        <v>245562.47510000001</v>
      </c>
      <c r="AP119" s="78">
        <v>497565.00960512011</v>
      </c>
      <c r="AQ119" s="62">
        <f>+'Приложение №2'!F119-'Приложение №1'!N119</f>
        <v>0</v>
      </c>
      <c r="AR119" s="1">
        <f>1227927.06-726007.6004</f>
        <v>501919.45960000006</v>
      </c>
      <c r="AS119" s="1">
        <f>+(K119*13.29+L119*22.52)*12*0.85</f>
        <v>258210.87839999996</v>
      </c>
      <c r="AT119" s="1">
        <f>+(K119*13.29+L119*22.52)*12*30-9115.31</f>
        <v>9104209.8099999987</v>
      </c>
      <c r="AU119" s="71">
        <f>+P119+Q119+R119+S119+U119-'Приложение №2'!F119</f>
        <v>0</v>
      </c>
    </row>
    <row r="120" spans="1:47" x14ac:dyDescent="0.25">
      <c r="A120" s="74">
        <f t="shared" si="44"/>
        <v>106</v>
      </c>
      <c r="B120" s="75">
        <f t="shared" si="45"/>
        <v>106</v>
      </c>
      <c r="C120" s="65" t="s">
        <v>73</v>
      </c>
      <c r="D120" s="65" t="s">
        <v>216</v>
      </c>
      <c r="E120" s="66">
        <v>1964</v>
      </c>
      <c r="F120" s="66">
        <v>2016</v>
      </c>
      <c r="G120" s="66" t="s">
        <v>45</v>
      </c>
      <c r="H120" s="66">
        <v>4</v>
      </c>
      <c r="I120" s="66">
        <v>4</v>
      </c>
      <c r="J120" s="67">
        <v>2622.1</v>
      </c>
      <c r="K120" s="67">
        <v>2437.3000000000002</v>
      </c>
      <c r="L120" s="67">
        <v>0</v>
      </c>
      <c r="M120" s="68">
        <v>107</v>
      </c>
      <c r="N120" s="76">
        <f t="shared" si="51"/>
        <v>994811.65</v>
      </c>
      <c r="O120" s="67"/>
      <c r="P120" s="77">
        <v>613613.93000000005</v>
      </c>
      <c r="Q120" s="77"/>
      <c r="R120" s="77">
        <v>381197.72</v>
      </c>
      <c r="S120" s="77">
        <f>+'Приложение №2'!F120-'Приложение №1'!P120-'Приложение №1'!R120</f>
        <v>0</v>
      </c>
      <c r="T120" s="77"/>
      <c r="U120" s="77">
        <f>+'Приложение №2'!F120-'Приложение №1'!P120-'Приложение №1'!Q120-'Приложение №1'!R120-'Приложение №1'!S120</f>
        <v>0</v>
      </c>
      <c r="V120" s="77">
        <f t="shared" si="54"/>
        <v>408.16134657202639</v>
      </c>
      <c r="W120" s="77">
        <f t="shared" si="54"/>
        <v>408.16134657202639</v>
      </c>
      <c r="X120" s="70">
        <v>2022</v>
      </c>
      <c r="Y120" s="71" t="e">
        <f>+#REF!-'[1]Приложение №1'!$P723</f>
        <v>#REF!</v>
      </c>
      <c r="AA120" s="76">
        <f t="shared" si="5"/>
        <v>1186752.2</v>
      </c>
      <c r="AB120" s="67">
        <v>0</v>
      </c>
      <c r="AC120" s="67">
        <v>0</v>
      </c>
      <c r="AD120" s="67">
        <v>0</v>
      </c>
      <c r="AE120" s="67">
        <v>0</v>
      </c>
      <c r="AF120" s="67">
        <v>994811.73</v>
      </c>
      <c r="AG120" s="67"/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176245.47</v>
      </c>
      <c r="AO120" s="77">
        <v>10000</v>
      </c>
      <c r="AP120" s="78">
        <v>5695</v>
      </c>
      <c r="AQ120" s="62">
        <f>+'Приложение №2'!F120-'Приложение №1'!N120</f>
        <v>0</v>
      </c>
      <c r="AR120" s="1">
        <v>1171903.8500000001</v>
      </c>
      <c r="AS120" s="1">
        <f>+(K120*10+L120*20)*12*0.85</f>
        <v>248604.6</v>
      </c>
      <c r="AT120" s="1">
        <f>+(K120*10+L120*20)*12*30</f>
        <v>8774280</v>
      </c>
    </row>
    <row r="121" spans="1:47" x14ac:dyDescent="0.25">
      <c r="A121" s="74">
        <f t="shared" si="44"/>
        <v>107</v>
      </c>
      <c r="B121" s="75">
        <f t="shared" si="45"/>
        <v>107</v>
      </c>
      <c r="C121" s="65" t="s">
        <v>73</v>
      </c>
      <c r="D121" s="65" t="s">
        <v>380</v>
      </c>
      <c r="E121" s="66">
        <v>1974</v>
      </c>
      <c r="F121" s="66">
        <v>2013</v>
      </c>
      <c r="G121" s="66" t="s">
        <v>52</v>
      </c>
      <c r="H121" s="66">
        <v>4</v>
      </c>
      <c r="I121" s="66">
        <v>4</v>
      </c>
      <c r="J121" s="67">
        <v>3940.9</v>
      </c>
      <c r="K121" s="67">
        <v>3442.9</v>
      </c>
      <c r="L121" s="67">
        <v>0</v>
      </c>
      <c r="M121" s="68">
        <v>140</v>
      </c>
      <c r="N121" s="76">
        <f>+P121+Q121+R121+S121+U121</f>
        <v>34909415.370994538</v>
      </c>
      <c r="O121" s="67"/>
      <c r="P121" s="77">
        <v>8000260.5940787997</v>
      </c>
      <c r="Q121" s="77"/>
      <c r="R121" s="77">
        <f t="shared" si="46"/>
        <v>1945989.36</v>
      </c>
      <c r="S121" s="77">
        <f>+AT121</f>
        <v>11584228.35</v>
      </c>
      <c r="T121" s="77">
        <v>11382815.021578802</v>
      </c>
      <c r="U121" s="77">
        <f>+'Приложение №2'!F121-'Приложение №1'!P121-'Приложение №1'!Q121-'Приложение №1'!R121-'Приложение №1'!S121</f>
        <v>13378937.066915737</v>
      </c>
      <c r="V121" s="77">
        <f>$N121/($K121+$L121)</f>
        <v>10139.537997326248</v>
      </c>
      <c r="W121" s="77">
        <f>$N121/($K121+$L121)</f>
        <v>10139.537997326248</v>
      </c>
      <c r="X121" s="70">
        <v>2022</v>
      </c>
      <c r="Y121" s="71" t="e">
        <f>+#REF!-'[1]Приложение №1'!$P1108</f>
        <v>#REF!</v>
      </c>
      <c r="AA121" s="76">
        <f>SUM(AB121:AP121)</f>
        <v>62533714.207893997</v>
      </c>
      <c r="AB121" s="67">
        <v>6056878.3300000001</v>
      </c>
      <c r="AC121" s="67">
        <v>3324136.3562038802</v>
      </c>
      <c r="AD121" s="67">
        <v>3513858.2605085401</v>
      </c>
      <c r="AE121" s="67">
        <v>2679346.7940094802</v>
      </c>
      <c r="AF121" s="67">
        <v>1070344.1973180603</v>
      </c>
      <c r="AG121" s="67"/>
      <c r="AH121" s="67">
        <v>285608.94385380001</v>
      </c>
      <c r="AI121" s="67">
        <v>0</v>
      </c>
      <c r="AJ121" s="67">
        <v>10232040.652318798</v>
      </c>
      <c r="AK121" s="67">
        <v>0</v>
      </c>
      <c r="AL121" s="67">
        <v>19865564.963811003</v>
      </c>
      <c r="AM121" s="67">
        <v>7812871.9105562996</v>
      </c>
      <c r="AN121" s="67">
        <v>5963728.8811999997</v>
      </c>
      <c r="AO121" s="77">
        <v>570673.40870000003</v>
      </c>
      <c r="AP121" s="78">
        <v>1158661.5094141401</v>
      </c>
      <c r="AQ121" s="62">
        <f>+'Приложение №2'!F121-'Приложение №1'!N121</f>
        <v>0</v>
      </c>
      <c r="AR121" s="1">
        <f>1707386.79-112573.23</f>
        <v>1594813.56</v>
      </c>
      <c r="AS121" s="1">
        <f>+(K121*10+L121*20)*12*0.85</f>
        <v>351175.8</v>
      </c>
      <c r="AT121" s="1">
        <f>+(K121*10+L121*20)*12*30-810211.65</f>
        <v>11584228.35</v>
      </c>
      <c r="AU121" s="71">
        <f>+P121+Q121+R121+S121+U121-'Приложение №2'!F121</f>
        <v>0</v>
      </c>
    </row>
    <row r="122" spans="1:47" x14ac:dyDescent="0.25">
      <c r="A122" s="74">
        <f t="shared" si="44"/>
        <v>108</v>
      </c>
      <c r="B122" s="75">
        <f t="shared" si="45"/>
        <v>108</v>
      </c>
      <c r="C122" s="65" t="s">
        <v>73</v>
      </c>
      <c r="D122" s="65" t="s">
        <v>217</v>
      </c>
      <c r="E122" s="66">
        <v>1977</v>
      </c>
      <c r="F122" s="66">
        <v>2013</v>
      </c>
      <c r="G122" s="66" t="s">
        <v>45</v>
      </c>
      <c r="H122" s="66">
        <v>9</v>
      </c>
      <c r="I122" s="66">
        <v>1</v>
      </c>
      <c r="J122" s="67">
        <v>2362.6</v>
      </c>
      <c r="K122" s="67">
        <v>1901.6</v>
      </c>
      <c r="L122" s="67">
        <v>0</v>
      </c>
      <c r="M122" s="68">
        <v>72</v>
      </c>
      <c r="N122" s="76">
        <f t="shared" ref="N122:N131" si="56">SUM(O122:U122)</f>
        <v>8519603.0538321789</v>
      </c>
      <c r="O122" s="67"/>
      <c r="P122" s="77">
        <v>453282.31858799781</v>
      </c>
      <c r="Q122" s="77"/>
      <c r="R122" s="77">
        <f t="shared" si="46"/>
        <v>887508.29280000005</v>
      </c>
      <c r="S122" s="77">
        <f>+'Приложение №2'!F122-'Приложение №1'!P122-'Приложение №1'!Q122-'Приложение №1'!R122</f>
        <v>7178812.4424441811</v>
      </c>
      <c r="T122" s="77"/>
      <c r="U122" s="77">
        <f>+'Приложение №2'!F122-'Приложение №1'!P122-'Приложение №1'!Q122-'Приложение №1'!R122-'Приложение №1'!S122</f>
        <v>0</v>
      </c>
      <c r="V122" s="77">
        <f t="shared" si="54"/>
        <v>4480.2287830417436</v>
      </c>
      <c r="W122" s="77">
        <f t="shared" si="54"/>
        <v>4480.2287830417436</v>
      </c>
      <c r="X122" s="70">
        <v>2022</v>
      </c>
      <c r="Y122" s="71" t="e">
        <f>+#REF!-'[1]Приложение №1'!$P725</f>
        <v>#REF!</v>
      </c>
      <c r="AA122" s="76">
        <f t="shared" si="5"/>
        <v>28501175.670387998</v>
      </c>
      <c r="AB122" s="67">
        <v>3719699.05</v>
      </c>
      <c r="AC122" s="67">
        <v>2447938.8995804396</v>
      </c>
      <c r="AD122" s="67">
        <v>1490138.3398477801</v>
      </c>
      <c r="AE122" s="67">
        <v>1344414.3471276001</v>
      </c>
      <c r="AF122" s="67">
        <v>490934.10601116001</v>
      </c>
      <c r="AG122" s="67"/>
      <c r="AH122" s="67">
        <v>205256.04442223997</v>
      </c>
      <c r="AI122" s="67">
        <v>0</v>
      </c>
      <c r="AJ122" s="67">
        <v>0</v>
      </c>
      <c r="AK122" s="67">
        <v>0</v>
      </c>
      <c r="AL122" s="67">
        <v>15105792.339437097</v>
      </c>
      <c r="AM122" s="67">
        <v>0</v>
      </c>
      <c r="AN122" s="67">
        <v>2953956.3437999999</v>
      </c>
      <c r="AO122" s="77">
        <v>246262.91500000001</v>
      </c>
      <c r="AP122" s="78">
        <v>496783.28516168008</v>
      </c>
      <c r="AQ122" s="62">
        <f>+'Приложение №2'!F122-'Приложение №1'!N122</f>
        <v>0</v>
      </c>
      <c r="AR122" s="1">
        <f>1288619.08-658887.88</f>
        <v>629731.20000000007</v>
      </c>
      <c r="AS122" s="1">
        <f>+(K122*13.29+L122*22.52)*12*0.85</f>
        <v>257777.09279999995</v>
      </c>
      <c r="AT122" s="1">
        <f>+(K122*13.29+L122*22.52)*12*30-8648.871</f>
        <v>9089366.1689999998</v>
      </c>
      <c r="AU122" s="71">
        <f>+P122+Q122+R122+S122+U122-'Приложение №2'!F122</f>
        <v>0</v>
      </c>
    </row>
    <row r="123" spans="1:47" x14ac:dyDescent="0.25">
      <c r="A123" s="74">
        <f t="shared" si="44"/>
        <v>109</v>
      </c>
      <c r="B123" s="75">
        <f t="shared" si="45"/>
        <v>109</v>
      </c>
      <c r="C123" s="65" t="s">
        <v>46</v>
      </c>
      <c r="D123" s="65" t="s">
        <v>381</v>
      </c>
      <c r="E123" s="66">
        <v>1979</v>
      </c>
      <c r="F123" s="66">
        <v>1979</v>
      </c>
      <c r="G123" s="66" t="s">
        <v>45</v>
      </c>
      <c r="H123" s="66">
        <v>4</v>
      </c>
      <c r="I123" s="66">
        <v>6</v>
      </c>
      <c r="J123" s="67">
        <v>3867.8</v>
      </c>
      <c r="K123" s="67">
        <v>3538.3</v>
      </c>
      <c r="L123" s="67">
        <v>0</v>
      </c>
      <c r="M123" s="68">
        <v>193</v>
      </c>
      <c r="N123" s="76">
        <f t="shared" si="56"/>
        <v>11538725.878097599</v>
      </c>
      <c r="O123" s="67"/>
      <c r="P123" s="77">
        <v>7358449.5100000007</v>
      </c>
      <c r="Q123" s="77"/>
      <c r="R123" s="77"/>
      <c r="S123" s="77">
        <f>+'Приложение №2'!F123-'Приложение №1'!R123-P123</f>
        <v>4180276.3680975987</v>
      </c>
      <c r="T123" s="77"/>
      <c r="U123" s="77">
        <f>+'Приложение №2'!F123-'Приложение №1'!P123-'Приложение №1'!Q123-'Приложение №1'!R123-'Приложение №1'!S123</f>
        <v>0</v>
      </c>
      <c r="V123" s="77">
        <f>$N123/($K123+$L123)</f>
        <v>3261.0931458885902</v>
      </c>
      <c r="W123" s="77">
        <f>$N123/($K123+$L123)</f>
        <v>3261.0931458885902</v>
      </c>
      <c r="X123" s="70">
        <v>2022</v>
      </c>
      <c r="Y123" s="71" t="e">
        <f>+#REF!-'[1]Приложение №1'!$P1498</f>
        <v>#REF!</v>
      </c>
      <c r="AA123" s="76">
        <f>SUM(AB123:AP123)</f>
        <v>36672038.07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/>
      <c r="AH123" s="67">
        <v>0</v>
      </c>
      <c r="AI123" s="67">
        <v>0</v>
      </c>
      <c r="AJ123" s="67">
        <v>15443839.101902403</v>
      </c>
      <c r="AK123" s="67">
        <v>0</v>
      </c>
      <c r="AL123" s="67">
        <v>8018512.7549818195</v>
      </c>
      <c r="AM123" s="67">
        <v>8648904.6005779207</v>
      </c>
      <c r="AN123" s="67">
        <v>3491853.0894000004</v>
      </c>
      <c r="AO123" s="77">
        <v>366720.3807000001</v>
      </c>
      <c r="AP123" s="78">
        <v>702208.14243786025</v>
      </c>
      <c r="AQ123" s="62">
        <f>+'Приложение №2'!F123-'Приложение №1'!N123</f>
        <v>0</v>
      </c>
      <c r="AR123" s="1">
        <v>1735682.5</v>
      </c>
      <c r="AS123" s="1">
        <f t="shared" ref="AS123:AS143" si="57">+(K123*10+L123*20)*12*0.85</f>
        <v>360906.6</v>
      </c>
      <c r="AT123" s="1">
        <f>+(K123*10+L123*20)*12*30</f>
        <v>12737880</v>
      </c>
      <c r="AU123" s="71">
        <f>+P123+Q123+R123+S123+U123-'Приложение №2'!F123</f>
        <v>0</v>
      </c>
    </row>
    <row r="124" spans="1:47" x14ac:dyDescent="0.25">
      <c r="A124" s="74">
        <f t="shared" si="44"/>
        <v>110</v>
      </c>
      <c r="B124" s="75">
        <f t="shared" si="45"/>
        <v>110</v>
      </c>
      <c r="C124" s="65" t="s">
        <v>46</v>
      </c>
      <c r="D124" s="65" t="s">
        <v>219</v>
      </c>
      <c r="E124" s="66">
        <v>1966</v>
      </c>
      <c r="F124" s="66">
        <v>1966</v>
      </c>
      <c r="G124" s="66" t="s">
        <v>45</v>
      </c>
      <c r="H124" s="66">
        <v>4</v>
      </c>
      <c r="I124" s="66">
        <v>2</v>
      </c>
      <c r="J124" s="67">
        <v>1327.2</v>
      </c>
      <c r="K124" s="67">
        <v>1232.7</v>
      </c>
      <c r="L124" s="67">
        <v>0</v>
      </c>
      <c r="M124" s="68">
        <v>61</v>
      </c>
      <c r="N124" s="76">
        <f t="shared" si="56"/>
        <v>459932.97</v>
      </c>
      <c r="O124" s="67"/>
      <c r="P124" s="77">
        <v>226913.39</v>
      </c>
      <c r="Q124" s="77"/>
      <c r="R124" s="77">
        <v>192796.30000000002</v>
      </c>
      <c r="S124" s="77">
        <f>+'Приложение №2'!F124-'Приложение №1'!P124-'Приложение №1'!R124</f>
        <v>40223.279999999941</v>
      </c>
      <c r="T124" s="77"/>
      <c r="U124" s="77">
        <v>0</v>
      </c>
      <c r="V124" s="77">
        <f t="shared" si="54"/>
        <v>373.11022146507662</v>
      </c>
      <c r="W124" s="77">
        <f t="shared" si="54"/>
        <v>373.11022146507662</v>
      </c>
      <c r="X124" s="70">
        <v>2022</v>
      </c>
      <c r="Y124" s="71" t="e">
        <f>+#REF!-'[1]Приложение №1'!$P727</f>
        <v>#REF!</v>
      </c>
      <c r="AA124" s="76">
        <f t="shared" si="5"/>
        <v>621576.65</v>
      </c>
      <c r="AB124" s="67">
        <v>0</v>
      </c>
      <c r="AC124" s="67">
        <v>0</v>
      </c>
      <c r="AD124" s="67">
        <v>0</v>
      </c>
      <c r="AE124" s="67">
        <v>0</v>
      </c>
      <c r="AF124" s="67">
        <v>419709.68768610002</v>
      </c>
      <c r="AG124" s="67"/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186472.995</v>
      </c>
      <c r="AO124" s="77">
        <v>6215.7665000000006</v>
      </c>
      <c r="AP124" s="78">
        <v>9178.2008139000009</v>
      </c>
      <c r="AQ124" s="62">
        <f>+'Приложение №2'!F124-'Приложение №1'!N124</f>
        <v>0</v>
      </c>
      <c r="AR124" s="1">
        <v>512184.69</v>
      </c>
      <c r="AS124" s="1">
        <f t="shared" si="57"/>
        <v>125735.4</v>
      </c>
      <c r="AT124" s="1">
        <f>+(K124*10+L124*20)*12*30</f>
        <v>4437720</v>
      </c>
      <c r="AU124" s="71">
        <f>+P124+Q124+R124+S124+U124-'Приложение №2'!F124</f>
        <v>0</v>
      </c>
    </row>
    <row r="125" spans="1:47" x14ac:dyDescent="0.25">
      <c r="A125" s="74">
        <f t="shared" si="44"/>
        <v>111</v>
      </c>
      <c r="B125" s="75">
        <f t="shared" si="45"/>
        <v>111</v>
      </c>
      <c r="C125" s="65" t="s">
        <v>46</v>
      </c>
      <c r="D125" s="65" t="s">
        <v>382</v>
      </c>
      <c r="E125" s="66">
        <v>1969</v>
      </c>
      <c r="F125" s="66">
        <v>2013</v>
      </c>
      <c r="G125" s="66" t="s">
        <v>45</v>
      </c>
      <c r="H125" s="66">
        <v>4</v>
      </c>
      <c r="I125" s="66">
        <v>4</v>
      </c>
      <c r="J125" s="67">
        <v>3016.9</v>
      </c>
      <c r="K125" s="67">
        <v>2778.9</v>
      </c>
      <c r="L125" s="67">
        <v>0</v>
      </c>
      <c r="M125" s="68">
        <v>148</v>
      </c>
      <c r="N125" s="76">
        <f t="shared" si="56"/>
        <v>7741470.9756144602</v>
      </c>
      <c r="O125" s="67"/>
      <c r="P125" s="77">
        <v>1196060.5199999998</v>
      </c>
      <c r="Q125" s="77"/>
      <c r="R125" s="77">
        <f>+AR125+AS125</f>
        <v>847858.40000000014</v>
      </c>
      <c r="S125" s="77">
        <f>+AT125</f>
        <v>2166993.5300000003</v>
      </c>
      <c r="T125" s="77"/>
      <c r="U125" s="77">
        <f>+'Приложение №2'!F125-'Приложение №1'!P125-'Приложение №1'!Q125-'Приложение №1'!R125-'Приложение №1'!S125</f>
        <v>3530558.52561446</v>
      </c>
      <c r="V125" s="77">
        <f t="shared" ref="V125:W127" si="58">$N125/($K125+$L125)</f>
        <v>2785.8040863703118</v>
      </c>
      <c r="W125" s="77">
        <f t="shared" si="58"/>
        <v>2785.8040863703118</v>
      </c>
      <c r="X125" s="70">
        <v>2022</v>
      </c>
      <c r="Y125" s="71" t="e">
        <f>+#REF!-'[1]Приложение №1'!$P1113</f>
        <v>#REF!</v>
      </c>
      <c r="Z125" s="1" t="s">
        <v>551</v>
      </c>
      <c r="AA125" s="76">
        <f>SUM(AB125:AP125)</f>
        <v>43468971.049999997</v>
      </c>
      <c r="AB125" s="67">
        <v>6634698.5656060204</v>
      </c>
      <c r="AC125" s="67">
        <v>2364215.8595970604</v>
      </c>
      <c r="AD125" s="67">
        <v>2470079.5170193799</v>
      </c>
      <c r="AE125" s="67">
        <v>0</v>
      </c>
      <c r="AF125" s="67">
        <v>946159.85291436012</v>
      </c>
      <c r="AG125" s="67"/>
      <c r="AH125" s="67">
        <v>254591.55199295998</v>
      </c>
      <c r="AI125" s="67">
        <v>0</v>
      </c>
      <c r="AJ125" s="67">
        <v>12129238.4675742</v>
      </c>
      <c r="AK125" s="67">
        <v>0</v>
      </c>
      <c r="AL125" s="67">
        <v>6297556.7640778795</v>
      </c>
      <c r="AM125" s="67">
        <v>6792652.1243855394</v>
      </c>
      <c r="AN125" s="67">
        <v>4316528.7305000005</v>
      </c>
      <c r="AO125" s="77">
        <v>434689.71049999999</v>
      </c>
      <c r="AP125" s="78">
        <v>828559.90583259996</v>
      </c>
      <c r="AQ125" s="62">
        <f>+'Приложение №2'!F125-'Приложение №1'!N125</f>
        <v>0</v>
      </c>
      <c r="AR125" s="1">
        <f>1200544.79-636134.19</f>
        <v>564410.60000000009</v>
      </c>
      <c r="AS125" s="1">
        <f t="shared" si="57"/>
        <v>283447.8</v>
      </c>
      <c r="AT125" s="1">
        <f>+(K125*10+L125*20)*12*30-7837046.47</f>
        <v>2166993.5300000003</v>
      </c>
      <c r="AU125" s="71">
        <f>+P125+Q125+R125+S125+U125-'Приложение №2'!F125</f>
        <v>0</v>
      </c>
    </row>
    <row r="126" spans="1:47" x14ac:dyDescent="0.25">
      <c r="A126" s="74">
        <f t="shared" si="44"/>
        <v>112</v>
      </c>
      <c r="B126" s="75">
        <f t="shared" si="45"/>
        <v>112</v>
      </c>
      <c r="C126" s="65" t="s">
        <v>46</v>
      </c>
      <c r="D126" s="65" t="s">
        <v>47</v>
      </c>
      <c r="E126" s="66">
        <v>1971</v>
      </c>
      <c r="F126" s="66">
        <v>1971</v>
      </c>
      <c r="G126" s="66" t="s">
        <v>45</v>
      </c>
      <c r="H126" s="66">
        <v>4</v>
      </c>
      <c r="I126" s="66">
        <v>4</v>
      </c>
      <c r="J126" s="67">
        <v>2851.3</v>
      </c>
      <c r="K126" s="67">
        <v>2630.5</v>
      </c>
      <c r="L126" s="67">
        <v>0</v>
      </c>
      <c r="M126" s="68">
        <v>126</v>
      </c>
      <c r="N126" s="76">
        <f t="shared" si="56"/>
        <v>1352299.4133419401</v>
      </c>
      <c r="O126" s="67"/>
      <c r="P126" s="77"/>
      <c r="Q126" s="77"/>
      <c r="R126" s="77">
        <f>+'Приложение №2'!F126</f>
        <v>1352299.4133419401</v>
      </c>
      <c r="S126" s="77">
        <f>+'Приложение №2'!F126-'Приложение №1'!R126</f>
        <v>0</v>
      </c>
      <c r="T126" s="77"/>
      <c r="U126" s="77">
        <f>+'Приложение №2'!F126-'Приложение №1'!P126-'Приложение №1'!Q126-'Приложение №1'!R126-'Приложение №1'!S126</f>
        <v>0</v>
      </c>
      <c r="V126" s="77">
        <f t="shared" si="58"/>
        <v>514.08455173614902</v>
      </c>
      <c r="W126" s="77">
        <f t="shared" si="58"/>
        <v>514.08455173614902</v>
      </c>
      <c r="X126" s="70">
        <v>2022</v>
      </c>
      <c r="Y126" s="71" t="e">
        <f>+#REF!-'[1]Приложение №1'!$P436</f>
        <v>#REF!</v>
      </c>
      <c r="AA126" s="76">
        <f>SUM(AB126:AP126)</f>
        <v>6580564.0300000003</v>
      </c>
      <c r="AB126" s="67">
        <v>0</v>
      </c>
      <c r="AC126" s="67">
        <v>2237961.00035928</v>
      </c>
      <c r="AD126" s="67">
        <v>2338171.2866580603</v>
      </c>
      <c r="AE126" s="67">
        <v>0</v>
      </c>
      <c r="AF126" s="67">
        <v>895632.61937688012</v>
      </c>
      <c r="AG126" s="67"/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923337.06700000004</v>
      </c>
      <c r="AO126" s="77">
        <v>65805.640299999999</v>
      </c>
      <c r="AP126" s="78">
        <v>119656.41630578002</v>
      </c>
      <c r="AQ126" s="62">
        <f>+'Приложение №2'!F126-'Приложение №1'!N126</f>
        <v>0</v>
      </c>
      <c r="AR126" s="1">
        <v>1216435.44</v>
      </c>
      <c r="AS126" s="1">
        <f t="shared" si="57"/>
        <v>268311</v>
      </c>
      <c r="AT126" s="1">
        <f>+(K126*10+L126*20)*12*30</f>
        <v>9469800</v>
      </c>
    </row>
    <row r="127" spans="1:47" x14ac:dyDescent="0.25">
      <c r="A127" s="74">
        <f t="shared" si="44"/>
        <v>113</v>
      </c>
      <c r="B127" s="75">
        <f t="shared" si="45"/>
        <v>113</v>
      </c>
      <c r="C127" s="65" t="s">
        <v>46</v>
      </c>
      <c r="D127" s="65" t="s">
        <v>87</v>
      </c>
      <c r="E127" s="66">
        <v>1962</v>
      </c>
      <c r="F127" s="66">
        <v>1962</v>
      </c>
      <c r="G127" s="66" t="s">
        <v>45</v>
      </c>
      <c r="H127" s="66">
        <v>2</v>
      </c>
      <c r="I127" s="66">
        <v>1</v>
      </c>
      <c r="J127" s="67">
        <v>618.70000000000005</v>
      </c>
      <c r="K127" s="67">
        <v>467.9</v>
      </c>
      <c r="L127" s="67">
        <v>0</v>
      </c>
      <c r="M127" s="68">
        <v>45</v>
      </c>
      <c r="N127" s="76">
        <f t="shared" si="56"/>
        <v>2691134.6847621994</v>
      </c>
      <c r="O127" s="67"/>
      <c r="P127" s="77">
        <v>705615.63750000019</v>
      </c>
      <c r="Q127" s="77"/>
      <c r="R127" s="77">
        <f t="shared" si="46"/>
        <v>253656.55</v>
      </c>
      <c r="S127" s="77">
        <f>+AT127</f>
        <v>1550639.87</v>
      </c>
      <c r="T127" s="77"/>
      <c r="U127" s="77">
        <f>+'Приложение №2'!F127-'Приложение №1'!P127-'Приложение №1'!Q127-'Приложение №1'!R127-'Приложение №1'!S127</f>
        <v>181222.62726219953</v>
      </c>
      <c r="V127" s="77">
        <f t="shared" si="58"/>
        <v>5751.5167445227598</v>
      </c>
      <c r="W127" s="77">
        <f t="shared" si="58"/>
        <v>5751.5167445227598</v>
      </c>
      <c r="X127" s="70">
        <v>2022</v>
      </c>
      <c r="Y127" s="71" t="e">
        <f>+#REF!-'[1]Приложение №1'!$P440</f>
        <v>#REF!</v>
      </c>
      <c r="AA127" s="76">
        <f>SUM(AB127:AP127)</f>
        <v>6521557.4500000002</v>
      </c>
      <c r="AB127" s="67">
        <v>0</v>
      </c>
      <c r="AC127" s="67">
        <v>875995.49980991997</v>
      </c>
      <c r="AD127" s="67">
        <v>411337.83054587996</v>
      </c>
      <c r="AE127" s="67">
        <v>350714.74954488</v>
      </c>
      <c r="AF127" s="67">
        <v>0</v>
      </c>
      <c r="AG127" s="67"/>
      <c r="AH127" s="67">
        <v>0</v>
      </c>
      <c r="AI127" s="67">
        <v>0</v>
      </c>
      <c r="AJ127" s="67">
        <v>4074971.6952377995</v>
      </c>
      <c r="AK127" s="67">
        <v>0</v>
      </c>
      <c r="AL127" s="67">
        <v>0</v>
      </c>
      <c r="AM127" s="67">
        <v>0</v>
      </c>
      <c r="AN127" s="67">
        <v>618389.92870000005</v>
      </c>
      <c r="AO127" s="77">
        <v>65215.574499999995</v>
      </c>
      <c r="AP127" s="78">
        <v>124932.17166151998</v>
      </c>
      <c r="AQ127" s="62">
        <f>+'Приложение №2'!F127-'Приложение №1'!N127</f>
        <v>0</v>
      </c>
      <c r="AR127" s="1">
        <v>205930.75</v>
      </c>
      <c r="AS127" s="1">
        <f t="shared" si="57"/>
        <v>47725.799999999996</v>
      </c>
      <c r="AT127" s="1">
        <f>+(K127*10+L127*20)*12*30-133800.13</f>
        <v>1550639.87</v>
      </c>
      <c r="AU127" s="71">
        <f>+P127+Q127+R127+S127+U127-'Приложение №2'!F127</f>
        <v>0</v>
      </c>
    </row>
    <row r="128" spans="1:47" x14ac:dyDescent="0.25">
      <c r="A128" s="74">
        <f t="shared" si="44"/>
        <v>114</v>
      </c>
      <c r="B128" s="75">
        <f t="shared" si="45"/>
        <v>114</v>
      </c>
      <c r="C128" s="65" t="s">
        <v>221</v>
      </c>
      <c r="D128" s="65" t="s">
        <v>223</v>
      </c>
      <c r="E128" s="66">
        <v>1983</v>
      </c>
      <c r="F128" s="66">
        <v>1983</v>
      </c>
      <c r="G128" s="66" t="s">
        <v>45</v>
      </c>
      <c r="H128" s="66">
        <v>2</v>
      </c>
      <c r="I128" s="66">
        <v>2</v>
      </c>
      <c r="J128" s="67">
        <v>910.77</v>
      </c>
      <c r="K128" s="67">
        <v>843.29</v>
      </c>
      <c r="L128" s="67">
        <v>0</v>
      </c>
      <c r="M128" s="68">
        <v>34</v>
      </c>
      <c r="N128" s="76">
        <f t="shared" si="56"/>
        <v>1692485.4715847799</v>
      </c>
      <c r="O128" s="67"/>
      <c r="P128" s="77">
        <v>54031.710000000661</v>
      </c>
      <c r="Q128" s="77"/>
      <c r="R128" s="77">
        <f>+AR128+AS128</f>
        <v>393525.19999999995</v>
      </c>
      <c r="S128" s="77">
        <f>+'Приложение №2'!F128-'Приложение №1'!P128-'Приложение №1'!Q128-'Приложение №1'!R128</f>
        <v>1244928.5615847793</v>
      </c>
      <c r="T128" s="77"/>
      <c r="U128" s="77">
        <f>+'Приложение №2'!F128-'Приложение №1'!P128-'Приложение №1'!Q128-'Приложение №1'!R128-'Приложение №1'!S128</f>
        <v>0</v>
      </c>
      <c r="V128" s="77">
        <f t="shared" si="54"/>
        <v>2007.0028953085889</v>
      </c>
      <c r="W128" s="77">
        <f t="shared" si="54"/>
        <v>2007.0028953085889</v>
      </c>
      <c r="X128" s="70">
        <v>2022</v>
      </c>
      <c r="Y128" s="71" t="e">
        <f>+#REF!-'[1]Приложение №1'!$P742</f>
        <v>#REF!</v>
      </c>
      <c r="AA128" s="76">
        <f t="shared" si="5"/>
        <v>6295969.4100000001</v>
      </c>
      <c r="AB128" s="67">
        <v>2467129.6784152202</v>
      </c>
      <c r="AC128" s="67">
        <v>1501213.4170404002</v>
      </c>
      <c r="AD128" s="67">
        <v>707372.31680261996</v>
      </c>
      <c r="AE128" s="67">
        <v>602841.43419444002</v>
      </c>
      <c r="AF128" s="67">
        <v>0</v>
      </c>
      <c r="AG128" s="67"/>
      <c r="AH128" s="67">
        <v>262217.35903776006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571070.00050000008</v>
      </c>
      <c r="AO128" s="77">
        <v>62959.694100000001</v>
      </c>
      <c r="AP128" s="78">
        <v>121165.50990956002</v>
      </c>
      <c r="AQ128" s="62">
        <f>+'Приложение №2'!F128-'Приложение №1'!N128</f>
        <v>0</v>
      </c>
      <c r="AR128" s="1">
        <f>380898.3-73388.68</f>
        <v>307509.62</v>
      </c>
      <c r="AS128" s="1">
        <f t="shared" si="57"/>
        <v>86015.579999999987</v>
      </c>
      <c r="AT128" s="1">
        <f>+(K128*10+L128*20)*12*30-439562.52</f>
        <v>2596281.4799999995</v>
      </c>
      <c r="AU128" s="71">
        <f>+P128+Q128+R128+S128+U128-'Приложение №2'!F128</f>
        <v>0</v>
      </c>
    </row>
    <row r="129" spans="1:47" x14ac:dyDescent="0.25">
      <c r="A129" s="74">
        <f t="shared" si="44"/>
        <v>115</v>
      </c>
      <c r="B129" s="75">
        <f t="shared" si="45"/>
        <v>115</v>
      </c>
      <c r="C129" s="65" t="s">
        <v>235</v>
      </c>
      <c r="D129" s="65" t="s">
        <v>237</v>
      </c>
      <c r="E129" s="66">
        <v>1984</v>
      </c>
      <c r="F129" s="66">
        <v>2010</v>
      </c>
      <c r="G129" s="66" t="s">
        <v>45</v>
      </c>
      <c r="H129" s="66">
        <v>5</v>
      </c>
      <c r="I129" s="66">
        <v>4</v>
      </c>
      <c r="J129" s="67">
        <v>3209.1</v>
      </c>
      <c r="K129" s="67">
        <v>1849.9</v>
      </c>
      <c r="L129" s="67">
        <v>0</v>
      </c>
      <c r="M129" s="68">
        <v>66</v>
      </c>
      <c r="N129" s="76">
        <f t="shared" si="56"/>
        <v>787613.54863127018</v>
      </c>
      <c r="O129" s="67"/>
      <c r="P129" s="77"/>
      <c r="Q129" s="77"/>
      <c r="R129" s="77">
        <f>+'Приложение №2'!F129</f>
        <v>787613.54863127018</v>
      </c>
      <c r="S129" s="77">
        <f>+'Приложение №2'!F129-'Приложение №1'!R129</f>
        <v>0</v>
      </c>
      <c r="T129" s="77"/>
      <c r="U129" s="77">
        <f>+'Приложение №2'!F129-'Приложение №1'!P129-'Приложение №1'!Q129-'Приложение №1'!R129-'Приложение №1'!S129</f>
        <v>0</v>
      </c>
      <c r="V129" s="77">
        <f t="shared" ref="V129:W131" si="59">$N129/($K129+$L129)</f>
        <v>425.76006737189584</v>
      </c>
      <c r="W129" s="77">
        <f t="shared" si="59"/>
        <v>425.76006737189584</v>
      </c>
      <c r="X129" s="70">
        <v>2022</v>
      </c>
      <c r="Y129" s="71" t="e">
        <f>+#REF!-'[1]Приложение №1'!$P1537</f>
        <v>#REF!</v>
      </c>
      <c r="AA129" s="76">
        <f>SUM(AB129:AP129)</f>
        <v>1865966.0654482848</v>
      </c>
      <c r="AB129" s="67"/>
      <c r="AC129" s="67"/>
      <c r="AD129" s="67"/>
      <c r="AE129" s="67">
        <v>1570389.5768170147</v>
      </c>
      <c r="AF129" s="67">
        <v>0</v>
      </c>
      <c r="AG129" s="67"/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242575.58850827703</v>
      </c>
      <c r="AO129" s="77">
        <v>18659.66065448285</v>
      </c>
      <c r="AP129" s="78">
        <v>34341.239468510234</v>
      </c>
      <c r="AQ129" s="62">
        <f>+'Приложение №2'!F129-'Приложение №1'!N129</f>
        <v>0</v>
      </c>
      <c r="AR129" s="1">
        <v>1304593.93</v>
      </c>
      <c r="AS129" s="1">
        <f t="shared" si="57"/>
        <v>188689.8</v>
      </c>
      <c r="AT129" s="1">
        <f>+(K129*10+L129*20)*12*30</f>
        <v>6659640</v>
      </c>
    </row>
    <row r="130" spans="1:47" x14ac:dyDescent="0.25">
      <c r="A130" s="74">
        <f t="shared" si="44"/>
        <v>116</v>
      </c>
      <c r="B130" s="75">
        <f t="shared" si="45"/>
        <v>116</v>
      </c>
      <c r="C130" s="65" t="s">
        <v>235</v>
      </c>
      <c r="D130" s="65" t="s">
        <v>238</v>
      </c>
      <c r="E130" s="66">
        <v>1979</v>
      </c>
      <c r="F130" s="66">
        <v>2013</v>
      </c>
      <c r="G130" s="66" t="s">
        <v>45</v>
      </c>
      <c r="H130" s="66">
        <v>5</v>
      </c>
      <c r="I130" s="66">
        <v>4</v>
      </c>
      <c r="J130" s="67">
        <v>3313.8</v>
      </c>
      <c r="K130" s="67">
        <v>2365.9</v>
      </c>
      <c r="L130" s="67">
        <v>0</v>
      </c>
      <c r="M130" s="68">
        <v>83</v>
      </c>
      <c r="N130" s="76">
        <f t="shared" si="56"/>
        <v>800556.81985659874</v>
      </c>
      <c r="O130" s="67"/>
      <c r="P130" s="77"/>
      <c r="Q130" s="77"/>
      <c r="R130" s="77">
        <f>+'Приложение №2'!F130</f>
        <v>800556.81985659874</v>
      </c>
      <c r="S130" s="77">
        <f>+'Приложение №2'!F130-'Приложение №1'!R130</f>
        <v>0</v>
      </c>
      <c r="T130" s="77"/>
      <c r="U130" s="77">
        <f>+'Приложение №2'!F130-'Приложение №1'!P130-'Приложение №1'!Q130-'Приложение №1'!R130-'Приложение №1'!S130</f>
        <v>0</v>
      </c>
      <c r="V130" s="77">
        <f t="shared" si="59"/>
        <v>338.37305881761642</v>
      </c>
      <c r="W130" s="77">
        <f t="shared" si="59"/>
        <v>338.37305881761642</v>
      </c>
      <c r="X130" s="70">
        <v>2022</v>
      </c>
      <c r="Y130" s="71" t="e">
        <f>+#REF!-'[1]Приложение №1'!$P1539</f>
        <v>#REF!</v>
      </c>
      <c r="AA130" s="76">
        <f>SUM(AB130:AP130)</f>
        <v>2386447.4372907174</v>
      </c>
      <c r="AB130" s="67"/>
      <c r="AC130" s="67"/>
      <c r="AD130" s="67"/>
      <c r="AE130" s="67">
        <v>2008424.6174341184</v>
      </c>
      <c r="AF130" s="67">
        <v>0</v>
      </c>
      <c r="AG130" s="67"/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310238.16684779321</v>
      </c>
      <c r="AO130" s="77">
        <v>23864.474372907171</v>
      </c>
      <c r="AP130" s="78">
        <v>43920.178635898366</v>
      </c>
      <c r="AQ130" s="62">
        <f>+'Приложение №2'!F130-'Приложение №1'!N130</f>
        <v>0</v>
      </c>
      <c r="AR130" s="1">
        <f>846724.36-198805.3544</f>
        <v>647919.00560000003</v>
      </c>
      <c r="AS130" s="1">
        <f t="shared" si="57"/>
        <v>241321.8</v>
      </c>
      <c r="AT130" s="1">
        <f>+(K130*10+L130*20)*12*30-658098.6</f>
        <v>7859141.4000000004</v>
      </c>
    </row>
    <row r="131" spans="1:47" x14ac:dyDescent="0.25">
      <c r="A131" s="74">
        <f t="shared" si="44"/>
        <v>117</v>
      </c>
      <c r="B131" s="75">
        <f t="shared" si="45"/>
        <v>117</v>
      </c>
      <c r="C131" s="65" t="s">
        <v>235</v>
      </c>
      <c r="D131" s="65" t="s">
        <v>239</v>
      </c>
      <c r="E131" s="66">
        <v>1983</v>
      </c>
      <c r="F131" s="66">
        <v>2013</v>
      </c>
      <c r="G131" s="66" t="s">
        <v>45</v>
      </c>
      <c r="H131" s="66">
        <v>5</v>
      </c>
      <c r="I131" s="66">
        <v>4</v>
      </c>
      <c r="J131" s="67">
        <v>3317.4</v>
      </c>
      <c r="K131" s="67">
        <v>2391.6</v>
      </c>
      <c r="L131" s="67">
        <v>0</v>
      </c>
      <c r="M131" s="68">
        <v>71</v>
      </c>
      <c r="N131" s="76">
        <f t="shared" si="56"/>
        <v>930265.41844669753</v>
      </c>
      <c r="O131" s="67"/>
      <c r="P131" s="77"/>
      <c r="Q131" s="77"/>
      <c r="R131" s="77">
        <f>+'Приложение №2'!F131</f>
        <v>930265.41844669753</v>
      </c>
      <c r="S131" s="77">
        <f>+'Приложение №2'!F131-'Приложение №1'!R131</f>
        <v>0</v>
      </c>
      <c r="T131" s="77"/>
      <c r="U131" s="77">
        <f>+'Приложение №2'!F131-'Приложение №1'!P131-'Приложение №1'!Q131-'Приложение №1'!R131-'Приложение №1'!S131</f>
        <v>0</v>
      </c>
      <c r="V131" s="77">
        <f t="shared" si="59"/>
        <v>388.97199299493963</v>
      </c>
      <c r="W131" s="77">
        <f t="shared" si="59"/>
        <v>388.97199299493963</v>
      </c>
      <c r="X131" s="70">
        <v>2022</v>
      </c>
      <c r="Y131" s="71" t="e">
        <f>+#REF!-'[1]Приложение №1'!$P1144</f>
        <v>#REF!</v>
      </c>
      <c r="AA131" s="76">
        <f>SUM(AB131:AP131)</f>
        <v>2412370.6373999235</v>
      </c>
      <c r="AB131" s="67">
        <v>0</v>
      </c>
      <c r="AC131" s="67">
        <v>0</v>
      </c>
      <c r="AD131" s="67">
        <v>0</v>
      </c>
      <c r="AE131" s="67">
        <v>2030241.478953226</v>
      </c>
      <c r="AF131" s="67">
        <v>0</v>
      </c>
      <c r="AG131" s="67"/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313608.18286199</v>
      </c>
      <c r="AO131" s="77">
        <v>24123.70637399923</v>
      </c>
      <c r="AP131" s="78">
        <v>44397.269210708189</v>
      </c>
      <c r="AQ131" s="62">
        <f>+'Приложение №2'!F131-'Приложение №1'!N131</f>
        <v>0</v>
      </c>
      <c r="AR131" s="1">
        <v>701008.17</v>
      </c>
      <c r="AS131" s="1">
        <f t="shared" si="57"/>
        <v>243943.19999999998</v>
      </c>
      <c r="AT131" s="1">
        <f>+(K131*10+L131*20)*12*30</f>
        <v>8609760</v>
      </c>
    </row>
    <row r="132" spans="1:47" x14ac:dyDescent="0.25">
      <c r="A132" s="74">
        <f t="shared" si="44"/>
        <v>118</v>
      </c>
      <c r="B132" s="75">
        <f t="shared" si="45"/>
        <v>118</v>
      </c>
      <c r="C132" s="65" t="s">
        <v>96</v>
      </c>
      <c r="D132" s="65" t="s">
        <v>241</v>
      </c>
      <c r="E132" s="66">
        <v>1977</v>
      </c>
      <c r="F132" s="66">
        <v>1977</v>
      </c>
      <c r="G132" s="66" t="s">
        <v>45</v>
      </c>
      <c r="H132" s="66">
        <v>5</v>
      </c>
      <c r="I132" s="66">
        <v>1</v>
      </c>
      <c r="J132" s="67">
        <v>1730.3</v>
      </c>
      <c r="K132" s="67">
        <v>1443.5</v>
      </c>
      <c r="L132" s="67">
        <v>0</v>
      </c>
      <c r="M132" s="68">
        <v>49</v>
      </c>
      <c r="N132" s="76">
        <f>+P132+Q132+R132+S132+U132</f>
        <v>24653410.150745321</v>
      </c>
      <c r="O132" s="67"/>
      <c r="P132" s="77">
        <v>4835574.5426863292</v>
      </c>
      <c r="Q132" s="77"/>
      <c r="R132" s="77">
        <v>737257.37</v>
      </c>
      <c r="S132" s="77">
        <v>5196600</v>
      </c>
      <c r="T132" s="77">
        <v>13883978.238058992</v>
      </c>
      <c r="U132" s="77">
        <f>+'Приложение №2'!F132-'Приложение №1'!P132-'Приложение №1'!Q132-'Приложение №1'!R132-'Приложение №1'!S132</f>
        <v>13883978.238058992</v>
      </c>
      <c r="V132" s="77">
        <f t="shared" si="54"/>
        <v>17078.912470208052</v>
      </c>
      <c r="W132" s="77">
        <f t="shared" si="54"/>
        <v>17078.912470208052</v>
      </c>
      <c r="X132" s="70">
        <v>2022</v>
      </c>
      <c r="Y132" s="71" t="e">
        <f>+#REF!-'[1]Приложение №1'!$P791</f>
        <v>#REF!</v>
      </c>
      <c r="AA132" s="76">
        <f t="shared" si="5"/>
        <v>38072067.120000005</v>
      </c>
      <c r="AB132" s="67">
        <v>4710479.1050062198</v>
      </c>
      <c r="AC132" s="67">
        <v>2176226.3089270201</v>
      </c>
      <c r="AD132" s="67">
        <v>2204614.3839224395</v>
      </c>
      <c r="AE132" s="67">
        <v>1424137.1203432798</v>
      </c>
      <c r="AF132" s="67">
        <v>0</v>
      </c>
      <c r="AG132" s="67"/>
      <c r="AH132" s="67">
        <v>146063.50321331999</v>
      </c>
      <c r="AI132" s="67">
        <v>0</v>
      </c>
      <c r="AJ132" s="67">
        <v>11068738.746596999</v>
      </c>
      <c r="AK132" s="67">
        <v>0</v>
      </c>
      <c r="AL132" s="67">
        <v>5717896.3951359605</v>
      </c>
      <c r="AM132" s="67">
        <v>5901111.3759779995</v>
      </c>
      <c r="AN132" s="67">
        <v>3612798.5854000002</v>
      </c>
      <c r="AO132" s="77">
        <v>380720.67119999998</v>
      </c>
      <c r="AP132" s="78">
        <v>729280.92427675996</v>
      </c>
      <c r="AQ132" s="62">
        <f>+'Приложение №2'!F132-'Приложение №1'!N132</f>
        <v>0</v>
      </c>
      <c r="AR132" s="1">
        <v>590020.37</v>
      </c>
      <c r="AS132" s="1">
        <f t="shared" si="57"/>
        <v>147237</v>
      </c>
      <c r="AT132" s="1">
        <f>+(K132*10+L132*20)*12*30</f>
        <v>5196600</v>
      </c>
      <c r="AU132" s="71">
        <f>+P132+Q132+R132+S132+U132-'Приложение №2'!F132</f>
        <v>0</v>
      </c>
    </row>
    <row r="133" spans="1:47" x14ac:dyDescent="0.25">
      <c r="A133" s="74">
        <f t="shared" si="44"/>
        <v>119</v>
      </c>
      <c r="B133" s="75">
        <f t="shared" si="45"/>
        <v>119</v>
      </c>
      <c r="C133" s="65" t="s">
        <v>96</v>
      </c>
      <c r="D133" s="65" t="s">
        <v>97</v>
      </c>
      <c r="E133" s="66">
        <v>1976</v>
      </c>
      <c r="F133" s="66">
        <v>1976</v>
      </c>
      <c r="G133" s="66" t="s">
        <v>45</v>
      </c>
      <c r="H133" s="66">
        <v>3</v>
      </c>
      <c r="I133" s="66">
        <v>4</v>
      </c>
      <c r="J133" s="67">
        <v>2192.3000000000002</v>
      </c>
      <c r="K133" s="67">
        <v>2028.5</v>
      </c>
      <c r="L133" s="67">
        <v>0</v>
      </c>
      <c r="M133" s="68">
        <v>85</v>
      </c>
      <c r="N133" s="76">
        <f>+P133+Q133+R133+S133+U133</f>
        <v>9554345.8542836998</v>
      </c>
      <c r="O133" s="67"/>
      <c r="P133" s="77">
        <v>4095300.4328430006</v>
      </c>
      <c r="Q133" s="77"/>
      <c r="R133" s="77">
        <f t="shared" si="46"/>
        <v>1127288.0699999998</v>
      </c>
      <c r="S133" s="77">
        <f>+'Приложение №2'!F133-'Приложение №1'!P133-'Приложение №1'!Q133-'Приложение №1'!R133</f>
        <v>4331757.3514406998</v>
      </c>
      <c r="T133" s="77"/>
      <c r="U133" s="77"/>
      <c r="V133" s="77">
        <f t="shared" ref="V133:W135" si="60">$N133/($K133+$L133)</f>
        <v>4710.0546484021197</v>
      </c>
      <c r="W133" s="77">
        <f t="shared" si="60"/>
        <v>4710.0546484021197</v>
      </c>
      <c r="X133" s="70">
        <v>2022</v>
      </c>
      <c r="Y133" s="71" t="e">
        <f>+#REF!-'[1]Приложение №1'!$P466</f>
        <v>#REF!</v>
      </c>
      <c r="AA133" s="76">
        <f>SUM(AB133:AP133)</f>
        <v>31013862.251715004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/>
      <c r="AH133" s="67">
        <v>0</v>
      </c>
      <c r="AI133" s="67">
        <v>0</v>
      </c>
      <c r="AJ133" s="67"/>
      <c r="AK133" s="67">
        <v>0</v>
      </c>
      <c r="AL133" s="67">
        <v>0</v>
      </c>
      <c r="AM133" s="67">
        <v>23285097.547431301</v>
      </c>
      <c r="AN133" s="67">
        <v>5902452.2175000003</v>
      </c>
      <c r="AO133" s="77">
        <v>626122.28700000001</v>
      </c>
      <c r="AP133" s="78">
        <v>1200190.1997837001</v>
      </c>
      <c r="AQ133" s="62">
        <f>+'Приложение №2'!F133-'Приложение №1'!N133</f>
        <v>0</v>
      </c>
      <c r="AR133" s="1">
        <v>920381.07</v>
      </c>
      <c r="AS133" s="1">
        <f t="shared" si="57"/>
        <v>206907</v>
      </c>
      <c r="AT133" s="1">
        <f>+(K133*10+L133*20)*12*30</f>
        <v>7302600</v>
      </c>
      <c r="AU133" s="71">
        <f>+P133+Q133+R133+S133+U133-'Приложение №2'!F133</f>
        <v>0</v>
      </c>
    </row>
    <row r="134" spans="1:47" x14ac:dyDescent="0.25">
      <c r="A134" s="74">
        <f t="shared" si="44"/>
        <v>120</v>
      </c>
      <c r="B134" s="75">
        <f t="shared" si="45"/>
        <v>120</v>
      </c>
      <c r="C134" s="65" t="s">
        <v>96</v>
      </c>
      <c r="D134" s="65" t="s">
        <v>485</v>
      </c>
      <c r="E134" s="66">
        <v>1974</v>
      </c>
      <c r="F134" s="66">
        <v>1974</v>
      </c>
      <c r="G134" s="66" t="s">
        <v>45</v>
      </c>
      <c r="H134" s="66">
        <v>2</v>
      </c>
      <c r="I134" s="66">
        <v>2</v>
      </c>
      <c r="J134" s="67">
        <v>473.3</v>
      </c>
      <c r="K134" s="67">
        <v>439.1</v>
      </c>
      <c r="L134" s="67">
        <v>0</v>
      </c>
      <c r="M134" s="68">
        <v>9</v>
      </c>
      <c r="N134" s="76">
        <f>SUM(O134:U134)</f>
        <v>1422083.61</v>
      </c>
      <c r="O134" s="67"/>
      <c r="P134" s="77">
        <v>707152.37000000011</v>
      </c>
      <c r="Q134" s="77"/>
      <c r="R134" s="77">
        <f>+AR134+AS134-101353.8</f>
        <v>34830.220000000016</v>
      </c>
      <c r="S134" s="77">
        <f>+AT134</f>
        <v>680101.02</v>
      </c>
      <c r="T134" s="77"/>
      <c r="U134" s="77">
        <f>+'Приложение №2'!F134-'Приложение №1'!P134-'Приложение №1'!Q134-'Приложение №1'!R134-'Приложение №1'!S134</f>
        <v>0</v>
      </c>
      <c r="V134" s="77">
        <f t="shared" si="60"/>
        <v>3238.6326804828059</v>
      </c>
      <c r="W134" s="77">
        <f t="shared" si="60"/>
        <v>3238.6326804828059</v>
      </c>
      <c r="X134" s="70">
        <v>2022</v>
      </c>
      <c r="Y134" s="71" t="e">
        <f>+#REF!-'[1]Приложение №1'!$P1543</f>
        <v>#REF!</v>
      </c>
      <c r="AA134" s="76">
        <f>SUM(AB134:AP134)</f>
        <v>1576901.3985240001</v>
      </c>
      <c r="AB134" s="67"/>
      <c r="AC134" s="67"/>
      <c r="AD134" s="67">
        <v>758098.38</v>
      </c>
      <c r="AE134" s="67">
        <v>627792.72</v>
      </c>
      <c r="AF134" s="67">
        <v>0</v>
      </c>
      <c r="AG134" s="67"/>
      <c r="AH134" s="67">
        <v>154817.788524</v>
      </c>
      <c r="AI134" s="67">
        <v>0</v>
      </c>
      <c r="AJ134" s="67"/>
      <c r="AK134" s="67">
        <v>0</v>
      </c>
      <c r="AL134" s="67">
        <v>0</v>
      </c>
      <c r="AM134" s="67">
        <v>0</v>
      </c>
      <c r="AN134" s="80"/>
      <c r="AO134" s="80"/>
      <c r="AP134" s="78">
        <v>36192.51</v>
      </c>
      <c r="AQ134" s="62">
        <f>+'Приложение №2'!F134-'Приложение №1'!N134</f>
        <v>0</v>
      </c>
      <c r="AR134" s="1">
        <v>91395.82</v>
      </c>
      <c r="AS134" s="1">
        <f t="shared" si="57"/>
        <v>44788.2</v>
      </c>
      <c r="AT134" s="1">
        <f>+(K134*10+L134*20)*12*30-900658.98</f>
        <v>680101.02</v>
      </c>
      <c r="AU134" s="71">
        <f>+P134+Q134+R134+S134+U134-'Приложение №2'!F134</f>
        <v>0</v>
      </c>
    </row>
    <row r="135" spans="1:47" x14ac:dyDescent="0.25">
      <c r="A135" s="74">
        <f t="shared" si="44"/>
        <v>121</v>
      </c>
      <c r="B135" s="75">
        <f t="shared" si="45"/>
        <v>121</v>
      </c>
      <c r="C135" s="65" t="s">
        <v>242</v>
      </c>
      <c r="D135" s="65" t="s">
        <v>401</v>
      </c>
      <c r="E135" s="66">
        <v>1984</v>
      </c>
      <c r="F135" s="66">
        <v>1984</v>
      </c>
      <c r="G135" s="66" t="s">
        <v>45</v>
      </c>
      <c r="H135" s="66">
        <v>5</v>
      </c>
      <c r="I135" s="66">
        <v>4</v>
      </c>
      <c r="J135" s="67">
        <v>3359.4</v>
      </c>
      <c r="K135" s="67">
        <v>2435.8000000000002</v>
      </c>
      <c r="L135" s="67">
        <v>553.20000000000005</v>
      </c>
      <c r="M135" s="68">
        <v>62</v>
      </c>
      <c r="N135" s="76">
        <f>+P135+Q135+R135+S135+U135</f>
        <v>36252526.179098003</v>
      </c>
      <c r="O135" s="67"/>
      <c r="P135" s="77">
        <v>8256452.290922001</v>
      </c>
      <c r="Q135" s="77"/>
      <c r="R135" s="77">
        <f>+AR135+AS135-492779.17</f>
        <v>979390.85999999987</v>
      </c>
      <c r="S135" s="77">
        <f>+AT135</f>
        <v>9639860.5500000007</v>
      </c>
      <c r="T135" s="77">
        <v>15919185.998175997</v>
      </c>
      <c r="U135" s="77">
        <f>+'Приложение №2'!F135-'Приложение №1'!P135-'Приложение №1'!Q135-'Приложение №1'!R135-'Приложение №1'!S135</f>
        <v>17376822.478176001</v>
      </c>
      <c r="V135" s="77">
        <f t="shared" si="60"/>
        <v>12128.647099062564</v>
      </c>
      <c r="W135" s="77">
        <f t="shared" si="60"/>
        <v>12128.647099062564</v>
      </c>
      <c r="X135" s="70">
        <v>2022</v>
      </c>
      <c r="Y135" s="71" t="e">
        <f>+#REF!-'[1]Приложение №1'!$P1544</f>
        <v>#REF!</v>
      </c>
      <c r="AA135" s="76">
        <f>SUM(AB135:AP135)</f>
        <v>24399375.708956141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/>
      <c r="AH135" s="67">
        <v>0</v>
      </c>
      <c r="AI135" s="67">
        <v>0</v>
      </c>
      <c r="AJ135" s="67">
        <v>0</v>
      </c>
      <c r="AK135" s="67">
        <v>0</v>
      </c>
      <c r="AL135" s="67">
        <v>10229706.1</v>
      </c>
      <c r="AM135" s="67">
        <v>13577874.103206001</v>
      </c>
      <c r="AN135" s="67">
        <v>258631.32</v>
      </c>
      <c r="AO135" s="67">
        <v>39488.83</v>
      </c>
      <c r="AP135" s="78">
        <v>293675.35575013998</v>
      </c>
      <c r="AQ135" s="62">
        <f>+'Приложение №2'!F135-'Приложение №1'!N135</f>
        <v>0</v>
      </c>
      <c r="AR135" s="1">
        <v>1110865.6299999999</v>
      </c>
      <c r="AS135" s="1">
        <f t="shared" si="57"/>
        <v>361304.39999999997</v>
      </c>
      <c r="AT135" s="1">
        <f>+(K135*10+L135*20)*12*30-3112059.45</f>
        <v>9639860.5500000007</v>
      </c>
      <c r="AU135" s="71">
        <f>+P135+Q135+R135+S135+U135-'Приложение №2'!F135</f>
        <v>0</v>
      </c>
    </row>
    <row r="136" spans="1:47" x14ac:dyDescent="0.25">
      <c r="A136" s="74">
        <f t="shared" ref="A136:A143" si="61">+A135+1</f>
        <v>122</v>
      </c>
      <c r="B136" s="75">
        <f t="shared" ref="B136:B143" si="62">+B135+1</f>
        <v>122</v>
      </c>
      <c r="C136" s="65" t="s">
        <v>242</v>
      </c>
      <c r="D136" s="65" t="s">
        <v>243</v>
      </c>
      <c r="E136" s="66">
        <v>1980</v>
      </c>
      <c r="F136" s="66">
        <v>2013</v>
      </c>
      <c r="G136" s="66" t="s">
        <v>45</v>
      </c>
      <c r="H136" s="66">
        <v>5</v>
      </c>
      <c r="I136" s="66">
        <v>4</v>
      </c>
      <c r="J136" s="67">
        <v>3517.3</v>
      </c>
      <c r="K136" s="67">
        <v>2476.6</v>
      </c>
      <c r="L136" s="67">
        <v>670.3</v>
      </c>
      <c r="M136" s="68">
        <v>55</v>
      </c>
      <c r="N136" s="76">
        <f t="shared" ref="N136:N155" si="63">SUM(O136:U136)</f>
        <v>14492948.68038216</v>
      </c>
      <c r="O136" s="67"/>
      <c r="P136" s="77"/>
      <c r="Q136" s="77"/>
      <c r="R136" s="77">
        <f t="shared" si="46"/>
        <v>1501911.68</v>
      </c>
      <c r="S136" s="77">
        <f>+'Приложение №2'!F136-'Приложение №1'!R136</f>
        <v>12991037.000382161</v>
      </c>
      <c r="T136" s="77"/>
      <c r="U136" s="77">
        <f>+'Приложение №2'!F136-'Приложение №1'!P136-'Приложение №1'!Q136-'Приложение №1'!R136-'Приложение №1'!S136</f>
        <v>0</v>
      </c>
      <c r="V136" s="77">
        <f t="shared" si="54"/>
        <v>4605.4684547911156</v>
      </c>
      <c r="W136" s="77">
        <f t="shared" si="54"/>
        <v>4605.4684547911156</v>
      </c>
      <c r="X136" s="70">
        <v>2022</v>
      </c>
      <c r="Y136" s="71" t="e">
        <f>+#REF!-'[1]Приложение №1'!$P794</f>
        <v>#REF!</v>
      </c>
      <c r="Z136" s="1" t="s">
        <v>552</v>
      </c>
      <c r="AA136" s="76">
        <f t="shared" si="5"/>
        <v>14492948.68038216</v>
      </c>
      <c r="AB136" s="67">
        <v>0</v>
      </c>
      <c r="AC136" s="67">
        <v>0</v>
      </c>
      <c r="AD136" s="67"/>
      <c r="AE136" s="67">
        <v>0</v>
      </c>
      <c r="AF136" s="67">
        <v>0</v>
      </c>
      <c r="AG136" s="67"/>
      <c r="AH136" s="67">
        <v>0</v>
      </c>
      <c r="AI136" s="67">
        <v>0</v>
      </c>
      <c r="AJ136" s="67">
        <v>0</v>
      </c>
      <c r="AK136" s="67">
        <v>0</v>
      </c>
      <c r="AL136" s="67">
        <v>13313168.82</v>
      </c>
      <c r="AM136" s="67">
        <v>0</v>
      </c>
      <c r="AN136" s="67">
        <v>947969.25600000005</v>
      </c>
      <c r="AO136" s="77">
        <v>59182.779600000002</v>
      </c>
      <c r="AP136" s="78">
        <v>172627.82478215999</v>
      </c>
      <c r="AQ136" s="62">
        <f>+'Приложение №2'!F136-'Приложение №1'!N136</f>
        <v>0</v>
      </c>
      <c r="AR136" s="1">
        <v>1112557.28</v>
      </c>
      <c r="AS136" s="1">
        <f t="shared" si="57"/>
        <v>389354.39999999997</v>
      </c>
      <c r="AT136" s="1">
        <f>+(K136*10+L136*20)*12*30</f>
        <v>13741920</v>
      </c>
    </row>
    <row r="137" spans="1:47" x14ac:dyDescent="0.25">
      <c r="A137" s="74">
        <f t="shared" si="61"/>
        <v>123</v>
      </c>
      <c r="B137" s="75">
        <f t="shared" si="62"/>
        <v>123</v>
      </c>
      <c r="C137" s="65" t="s">
        <v>48</v>
      </c>
      <c r="D137" s="65" t="s">
        <v>49</v>
      </c>
      <c r="E137" s="66">
        <v>1964</v>
      </c>
      <c r="F137" s="66">
        <v>1964</v>
      </c>
      <c r="G137" s="66" t="s">
        <v>45</v>
      </c>
      <c r="H137" s="66">
        <v>3</v>
      </c>
      <c r="I137" s="66">
        <v>3</v>
      </c>
      <c r="J137" s="67">
        <v>977.7</v>
      </c>
      <c r="K137" s="67">
        <v>821.5</v>
      </c>
      <c r="L137" s="67">
        <v>156.19999999999999</v>
      </c>
      <c r="M137" s="68">
        <v>40</v>
      </c>
      <c r="N137" s="76">
        <f t="shared" si="63"/>
        <v>275546.21000000002</v>
      </c>
      <c r="O137" s="67"/>
      <c r="P137" s="77"/>
      <c r="Q137" s="77"/>
      <c r="R137" s="77">
        <v>204954.46</v>
      </c>
      <c r="S137" s="77">
        <v>70591.750000000029</v>
      </c>
      <c r="T137" s="77"/>
      <c r="U137" s="77">
        <f>+'Приложение №2'!F137-'Приложение №1'!P137-'Приложение №1'!Q137-'Приложение №1'!R137-'Приложение №1'!S137</f>
        <v>0</v>
      </c>
      <c r="V137" s="77">
        <f t="shared" ref="V137:W142" si="64">$N137/($K137+$L137)</f>
        <v>281.83104224199656</v>
      </c>
      <c r="W137" s="77">
        <f t="shared" si="64"/>
        <v>281.83104224199656</v>
      </c>
      <c r="X137" s="70">
        <v>2022</v>
      </c>
      <c r="Y137" s="71" t="e">
        <f>+#REF!-'[1]Приложение №1'!$P344</f>
        <v>#REF!</v>
      </c>
      <c r="AA137" s="76">
        <f t="shared" ref="AA137:AA142" si="65">SUM(AB137:AP137)</f>
        <v>8343290.9400000013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/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7266622.6173567604</v>
      </c>
      <c r="AN137" s="67">
        <v>834329.09400000004</v>
      </c>
      <c r="AO137" s="77">
        <v>83432.909400000004</v>
      </c>
      <c r="AP137" s="78">
        <v>158906.31924324002</v>
      </c>
      <c r="AQ137" s="62">
        <f>+'Приложение №2'!F137-'Приложение №1'!N137</f>
        <v>0</v>
      </c>
      <c r="AR137" s="1">
        <f>314113.02-85397.7</f>
        <v>228715.32</v>
      </c>
      <c r="AS137" s="1">
        <f t="shared" si="57"/>
        <v>115657.8</v>
      </c>
      <c r="AT137" s="1">
        <f>+(K137*10+L137*20)*12*30</f>
        <v>4082040</v>
      </c>
    </row>
    <row r="138" spans="1:47" x14ac:dyDescent="0.25">
      <c r="A138" s="74">
        <f t="shared" si="61"/>
        <v>124</v>
      </c>
      <c r="B138" s="75">
        <f t="shared" si="62"/>
        <v>124</v>
      </c>
      <c r="C138" s="65" t="s">
        <v>48</v>
      </c>
      <c r="D138" s="65" t="s">
        <v>50</v>
      </c>
      <c r="E138" s="66">
        <v>1973</v>
      </c>
      <c r="F138" s="66">
        <v>1973</v>
      </c>
      <c r="G138" s="66" t="s">
        <v>45</v>
      </c>
      <c r="H138" s="66">
        <v>4</v>
      </c>
      <c r="I138" s="66">
        <v>3</v>
      </c>
      <c r="J138" s="67">
        <v>1399</v>
      </c>
      <c r="K138" s="67">
        <v>1081.3</v>
      </c>
      <c r="L138" s="67">
        <v>317.7</v>
      </c>
      <c r="M138" s="68">
        <v>41</v>
      </c>
      <c r="N138" s="76">
        <f t="shared" si="63"/>
        <v>2485206.75</v>
      </c>
      <c r="O138" s="67"/>
      <c r="P138" s="77">
        <v>404178.60000000009</v>
      </c>
      <c r="Q138" s="77"/>
      <c r="R138" s="77">
        <v>325425.82</v>
      </c>
      <c r="S138" s="77">
        <v>1755602.33</v>
      </c>
      <c r="T138" s="77"/>
      <c r="U138" s="77">
        <f>+'Приложение №2'!F138-'Приложение №1'!P138-'Приложение №1'!Q138-'Приложение №1'!R138-'Приложение №1'!S138</f>
        <v>0</v>
      </c>
      <c r="V138" s="77">
        <f t="shared" si="64"/>
        <v>1776.4165475339528</v>
      </c>
      <c r="W138" s="77">
        <f t="shared" si="64"/>
        <v>1776.4165475339528</v>
      </c>
      <c r="X138" s="70">
        <v>2022</v>
      </c>
      <c r="Y138" s="71" t="e">
        <f>+#REF!-'[1]Приложение №1'!$P345</f>
        <v>#REF!</v>
      </c>
      <c r="AA138" s="76">
        <f t="shared" si="65"/>
        <v>11828796.82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/>
      <c r="AH138" s="67">
        <v>0</v>
      </c>
      <c r="AI138" s="67">
        <v>0</v>
      </c>
      <c r="AJ138" s="67">
        <v>6651371.2383216005</v>
      </c>
      <c r="AK138" s="67">
        <v>0</v>
      </c>
      <c r="AL138" s="67">
        <v>0</v>
      </c>
      <c r="AM138" s="67">
        <v>3724870.7921149204</v>
      </c>
      <c r="AN138" s="67">
        <v>1107359.4236000001</v>
      </c>
      <c r="AO138" s="77">
        <v>118287.9682</v>
      </c>
      <c r="AP138" s="78">
        <v>226907.39776348002</v>
      </c>
      <c r="AQ138" s="62">
        <f>+'Приложение №2'!F138-'Приложение №1'!N138</f>
        <v>0</v>
      </c>
      <c r="AR138" s="1">
        <f>414772.6-182047.66</f>
        <v>232724.93999999997</v>
      </c>
      <c r="AS138" s="1">
        <f t="shared" si="57"/>
        <v>175103.4</v>
      </c>
      <c r="AT138" s="1">
        <f>+(K138*10+L138*20)*12*30</f>
        <v>6180120</v>
      </c>
      <c r="AU138" s="71">
        <f>+P138+Q138+R138+S138+U138-'Приложение №2'!F138</f>
        <v>0</v>
      </c>
    </row>
    <row r="139" spans="1:47" x14ac:dyDescent="0.25">
      <c r="A139" s="74">
        <f t="shared" si="61"/>
        <v>125</v>
      </c>
      <c r="B139" s="75">
        <f t="shared" si="62"/>
        <v>125</v>
      </c>
      <c r="C139" s="65" t="s">
        <v>48</v>
      </c>
      <c r="D139" s="65" t="s">
        <v>405</v>
      </c>
      <c r="E139" s="66">
        <v>1969</v>
      </c>
      <c r="F139" s="66">
        <v>1969</v>
      </c>
      <c r="G139" s="66" t="s">
        <v>45</v>
      </c>
      <c r="H139" s="66">
        <v>4</v>
      </c>
      <c r="I139" s="66">
        <v>4</v>
      </c>
      <c r="J139" s="67">
        <v>1301.0999999999999</v>
      </c>
      <c r="K139" s="67">
        <v>1206.5</v>
      </c>
      <c r="L139" s="67">
        <v>0</v>
      </c>
      <c r="M139" s="68">
        <v>55</v>
      </c>
      <c r="N139" s="76">
        <f t="shared" si="63"/>
        <v>3463651.5274964795</v>
      </c>
      <c r="O139" s="67"/>
      <c r="P139" s="77">
        <v>985967.48999999906</v>
      </c>
      <c r="Q139" s="77"/>
      <c r="R139" s="77">
        <f t="shared" si="46"/>
        <v>591519.03</v>
      </c>
      <c r="S139" s="77">
        <f>+'Приложение №2'!F139-'Приложение №1'!P139-'Приложение №1'!Q139-'Приложение №1'!R139</f>
        <v>1886165.0074964801</v>
      </c>
      <c r="T139" s="77"/>
      <c r="U139" s="77">
        <f>+'Приложение №2'!F139-'Приложение №1'!P139-'Приложение №1'!Q139-'Приложение №1'!R139-'Приложение №1'!S139</f>
        <v>0</v>
      </c>
      <c r="V139" s="77">
        <f t="shared" si="64"/>
        <v>2870.825965600066</v>
      </c>
      <c r="W139" s="77">
        <f t="shared" si="64"/>
        <v>2870.825965600066</v>
      </c>
      <c r="X139" s="70">
        <v>2022</v>
      </c>
      <c r="Y139" s="71" t="e">
        <f>+#REF!-'[1]Приложение №1'!$P1171</f>
        <v>#REF!</v>
      </c>
      <c r="AA139" s="76">
        <f t="shared" si="65"/>
        <v>20711430.510000002</v>
      </c>
      <c r="AB139" s="67">
        <v>3099206.3677902599</v>
      </c>
      <c r="AC139" s="67">
        <v>1118078.6011840198</v>
      </c>
      <c r="AD139" s="67">
        <v>1168117.9829516402</v>
      </c>
      <c r="AE139" s="67">
        <v>731341.61352924001</v>
      </c>
      <c r="AF139" s="67">
        <v>0</v>
      </c>
      <c r="AG139" s="67"/>
      <c r="AH139" s="67">
        <v>111818.98213248001</v>
      </c>
      <c r="AI139" s="67">
        <v>0</v>
      </c>
      <c r="AJ139" s="67">
        <v>5736153.9664296005</v>
      </c>
      <c r="AK139" s="67">
        <v>0</v>
      </c>
      <c r="AL139" s="67">
        <v>2978257.4163942602</v>
      </c>
      <c r="AM139" s="67">
        <v>3212334.9611770199</v>
      </c>
      <c r="AN139" s="67">
        <v>1951986.4567</v>
      </c>
      <c r="AO139" s="77">
        <v>207114.30510000003</v>
      </c>
      <c r="AP139" s="78">
        <v>397019.85661148006</v>
      </c>
      <c r="AQ139" s="62">
        <f>+'Приложение №2'!F139-'Приложение №1'!N139</f>
        <v>0</v>
      </c>
      <c r="AR139" s="1">
        <v>468456.03</v>
      </c>
      <c r="AS139" s="1">
        <f t="shared" si="57"/>
        <v>123063</v>
      </c>
      <c r="AT139" s="1">
        <f>+(K139*10+L139*20)*12*30-171359.03</f>
        <v>4172040.97</v>
      </c>
      <c r="AU139" s="71">
        <f>+P139+Q139+R139+S139+U139-'Приложение №2'!F139</f>
        <v>0</v>
      </c>
    </row>
    <row r="140" spans="1:47" x14ac:dyDescent="0.25">
      <c r="A140" s="74">
        <f t="shared" si="61"/>
        <v>126</v>
      </c>
      <c r="B140" s="75">
        <f t="shared" si="62"/>
        <v>126</v>
      </c>
      <c r="C140" s="65" t="s">
        <v>48</v>
      </c>
      <c r="D140" s="65" t="s">
        <v>409</v>
      </c>
      <c r="E140" s="66">
        <v>1967</v>
      </c>
      <c r="F140" s="66">
        <v>1967</v>
      </c>
      <c r="G140" s="66" t="s">
        <v>45</v>
      </c>
      <c r="H140" s="66">
        <v>3</v>
      </c>
      <c r="I140" s="66">
        <v>2</v>
      </c>
      <c r="J140" s="67">
        <v>994.3</v>
      </c>
      <c r="K140" s="67">
        <v>776.1</v>
      </c>
      <c r="L140" s="67">
        <v>146.1</v>
      </c>
      <c r="M140" s="68">
        <v>26</v>
      </c>
      <c r="N140" s="76">
        <f>SUM(O140:U140)</f>
        <v>4647701.0344376396</v>
      </c>
      <c r="O140" s="67"/>
      <c r="P140" s="77">
        <v>2587231.0775000001</v>
      </c>
      <c r="Q140" s="77"/>
      <c r="R140" s="77">
        <f t="shared" si="46"/>
        <v>482257.68</v>
      </c>
      <c r="S140" s="77">
        <f>+'Приложение №2'!F140-'Приложение №1'!P140-'Приложение №1'!Q140-'Приложение №1'!R140</f>
        <v>1578212.2769376396</v>
      </c>
      <c r="T140" s="77"/>
      <c r="U140" s="77">
        <f>+'Приложение №2'!F140-'Приложение №1'!P140-'Приложение №1'!Q140-'Приложение №1'!R140-'Приложение №1'!S140</f>
        <v>0</v>
      </c>
      <c r="V140" s="77">
        <f t="shared" si="64"/>
        <v>5039.7972613724132</v>
      </c>
      <c r="W140" s="77">
        <f t="shared" si="64"/>
        <v>5039.7972613724132</v>
      </c>
      <c r="X140" s="70">
        <v>2022</v>
      </c>
      <c r="Y140" s="71" t="e">
        <f>+#REF!-'[1]Приложение №1'!$P1175</f>
        <v>#REF!</v>
      </c>
      <c r="AA140" s="76">
        <f t="shared" si="65"/>
        <v>34167233.340000004</v>
      </c>
      <c r="AB140" s="67">
        <v>3079218.0664572599</v>
      </c>
      <c r="AC140" s="67">
        <v>1873658.3176915799</v>
      </c>
      <c r="AD140" s="67">
        <v>882894.70095414005</v>
      </c>
      <c r="AE140" s="67">
        <v>752401.6108417199</v>
      </c>
      <c r="AF140" s="67">
        <v>0</v>
      </c>
      <c r="AG140" s="67"/>
      <c r="AH140" s="67">
        <v>291874.83960432006</v>
      </c>
      <c r="AI140" s="67">
        <v>0</v>
      </c>
      <c r="AJ140" s="67">
        <v>8907648.2312202007</v>
      </c>
      <c r="AK140" s="67">
        <v>0</v>
      </c>
      <c r="AL140" s="67">
        <v>7283473.6350293402</v>
      </c>
      <c r="AM140" s="67">
        <v>6854126.4005717998</v>
      </c>
      <c r="AN140" s="67">
        <v>3245859.5940000005</v>
      </c>
      <c r="AO140" s="77">
        <v>341672.33340000006</v>
      </c>
      <c r="AP140" s="78">
        <v>654405.61022964003</v>
      </c>
      <c r="AQ140" s="62">
        <f>+'Приложение №2'!F140-'Приложение №1'!N140</f>
        <v>0</v>
      </c>
      <c r="AR140" s="1">
        <v>373291.08</v>
      </c>
      <c r="AS140" s="1">
        <f t="shared" si="57"/>
        <v>108966.59999999999</v>
      </c>
      <c r="AT140" s="1">
        <f>+(K140*10+L140*20)*12*30</f>
        <v>3845880</v>
      </c>
      <c r="AU140" s="71">
        <f>+P140+Q140+R140+S140+U140-'Приложение №2'!F140</f>
        <v>0</v>
      </c>
    </row>
    <row r="141" spans="1:47" x14ac:dyDescent="0.25">
      <c r="A141" s="74">
        <f t="shared" si="61"/>
        <v>127</v>
      </c>
      <c r="B141" s="75">
        <f t="shared" si="62"/>
        <v>127</v>
      </c>
      <c r="C141" s="65" t="s">
        <v>48</v>
      </c>
      <c r="D141" s="65" t="s">
        <v>411</v>
      </c>
      <c r="E141" s="66">
        <v>1974</v>
      </c>
      <c r="F141" s="66">
        <v>1974</v>
      </c>
      <c r="G141" s="66" t="s">
        <v>45</v>
      </c>
      <c r="H141" s="66">
        <v>4</v>
      </c>
      <c r="I141" s="66">
        <v>3</v>
      </c>
      <c r="J141" s="67">
        <v>1380.9</v>
      </c>
      <c r="K141" s="67">
        <v>1346.8</v>
      </c>
      <c r="L141" s="67">
        <v>0</v>
      </c>
      <c r="M141" s="68">
        <v>43</v>
      </c>
      <c r="N141" s="76">
        <f>SUM(O141:U141)</f>
        <v>3684884.0934183598</v>
      </c>
      <c r="O141" s="67"/>
      <c r="P141" s="77">
        <v>2074172.8201042502</v>
      </c>
      <c r="Q141" s="77"/>
      <c r="R141" s="77">
        <f t="shared" si="46"/>
        <v>650666.16</v>
      </c>
      <c r="S141" s="77">
        <f>+'Приложение №2'!F141-'Приложение №1'!P141-'Приложение №1'!Q141-'Приложение №1'!R141</f>
        <v>960045.11331410951</v>
      </c>
      <c r="T141" s="77"/>
      <c r="U141" s="77">
        <f>+'Приложение №2'!F141-'Приложение №1'!P141-'Приложение №1'!Q141-'Приложение №1'!R141-'Приложение №1'!S141</f>
        <v>0</v>
      </c>
      <c r="V141" s="77">
        <f t="shared" si="64"/>
        <v>2736.0291753923075</v>
      </c>
      <c r="W141" s="77">
        <f t="shared" si="64"/>
        <v>2736.0291753923075</v>
      </c>
      <c r="X141" s="70">
        <v>2022</v>
      </c>
      <c r="Y141" s="71" t="e">
        <f>+#REF!-'[1]Приложение №1'!$P1177</f>
        <v>#REF!</v>
      </c>
      <c r="AA141" s="76">
        <f t="shared" si="65"/>
        <v>24082184.68</v>
      </c>
      <c r="AB141" s="67">
        <v>3459603.0948952204</v>
      </c>
      <c r="AC141" s="67">
        <v>1248096.36492156</v>
      </c>
      <c r="AD141" s="67">
        <v>1303954.6600395001</v>
      </c>
      <c r="AE141" s="67">
        <v>816386.97648732003</v>
      </c>
      <c r="AF141" s="67">
        <v>0</v>
      </c>
      <c r="AG141" s="67"/>
      <c r="AH141" s="67">
        <v>124822.049583</v>
      </c>
      <c r="AI141" s="67">
        <v>0</v>
      </c>
      <c r="AJ141" s="67">
        <v>6403192.8421985991</v>
      </c>
      <c r="AK141" s="67">
        <v>838109.10532439989</v>
      </c>
      <c r="AL141" s="67">
        <v>3324589.38292698</v>
      </c>
      <c r="AM141" s="67">
        <v>3585887.05339116</v>
      </c>
      <c r="AN141" s="67">
        <v>2275205.5373000004</v>
      </c>
      <c r="AO141" s="77">
        <v>240821.8468</v>
      </c>
      <c r="AP141" s="78">
        <v>461515.76613225997</v>
      </c>
      <c r="AQ141" s="62">
        <f>+'Приложение №2'!F141-'Приложение №1'!N141</f>
        <v>0</v>
      </c>
      <c r="AR141" s="1">
        <v>513292.56</v>
      </c>
      <c r="AS141" s="1">
        <f t="shared" si="57"/>
        <v>137373.6</v>
      </c>
      <c r="AT141" s="1">
        <f>+(K141*10+L141*20)*12*30</f>
        <v>4848480</v>
      </c>
      <c r="AU141" s="71">
        <f>+P141+Q141+R141+S141+U141-'Приложение №2'!F141</f>
        <v>0</v>
      </c>
    </row>
    <row r="142" spans="1:47" x14ac:dyDescent="0.25">
      <c r="A142" s="74">
        <f t="shared" si="61"/>
        <v>128</v>
      </c>
      <c r="B142" s="75">
        <f t="shared" si="62"/>
        <v>128</v>
      </c>
      <c r="C142" s="65" t="s">
        <v>48</v>
      </c>
      <c r="D142" s="65" t="s">
        <v>412</v>
      </c>
      <c r="E142" s="66">
        <v>1962</v>
      </c>
      <c r="F142" s="66">
        <v>1962</v>
      </c>
      <c r="G142" s="66" t="s">
        <v>45</v>
      </c>
      <c r="H142" s="66">
        <v>3</v>
      </c>
      <c r="I142" s="66">
        <v>2</v>
      </c>
      <c r="J142" s="67">
        <v>792.7</v>
      </c>
      <c r="K142" s="67">
        <v>720</v>
      </c>
      <c r="L142" s="67">
        <v>0</v>
      </c>
      <c r="M142" s="68">
        <v>26</v>
      </c>
      <c r="N142" s="76">
        <f t="shared" si="63"/>
        <v>4618873.3282479998</v>
      </c>
      <c r="O142" s="67"/>
      <c r="P142" s="77">
        <v>3366982.7442991999</v>
      </c>
      <c r="Q142" s="77"/>
      <c r="R142" s="77">
        <f t="shared" si="46"/>
        <v>367856.56</v>
      </c>
      <c r="S142" s="77">
        <f>+'Приложение №2'!F142-'Приложение №1'!P142-'Приложение №1'!Q142-'Приложение №1'!R142</f>
        <v>884034.02394879982</v>
      </c>
      <c r="T142" s="77"/>
      <c r="U142" s="77">
        <f>+'Приложение №2'!F142-'Приложение №1'!P142-'Приложение №1'!Q142-'Приложение №1'!R142-'Приложение №1'!S142</f>
        <v>0</v>
      </c>
      <c r="V142" s="77">
        <f t="shared" si="64"/>
        <v>6415.1018447888882</v>
      </c>
      <c r="W142" s="77">
        <f t="shared" si="64"/>
        <v>6415.1018447888882</v>
      </c>
      <c r="X142" s="70">
        <v>2022</v>
      </c>
      <c r="Y142" s="71" t="e">
        <f>+#REF!-'[1]Приложение №1'!$P1178</f>
        <v>#REF!</v>
      </c>
      <c r="AA142" s="76">
        <f t="shared" si="65"/>
        <v>26675784</v>
      </c>
      <c r="AB142" s="67">
        <v>2404073.9634912</v>
      </c>
      <c r="AC142" s="67">
        <v>1462843.1901888</v>
      </c>
      <c r="AD142" s="67">
        <v>689312.71110239998</v>
      </c>
      <c r="AE142" s="67">
        <v>587431.31489280006</v>
      </c>
      <c r="AF142" s="67">
        <v>0</v>
      </c>
      <c r="AG142" s="67"/>
      <c r="AH142" s="67">
        <v>227878.8628032</v>
      </c>
      <c r="AI142" s="67">
        <v>0</v>
      </c>
      <c r="AJ142" s="67">
        <v>6954572.4655679995</v>
      </c>
      <c r="AK142" s="67">
        <v>0</v>
      </c>
      <c r="AL142" s="67">
        <v>5686511.6200032001</v>
      </c>
      <c r="AM142" s="67">
        <v>5351302.3282992002</v>
      </c>
      <c r="AN142" s="67">
        <v>2534177.952</v>
      </c>
      <c r="AO142" s="77">
        <v>266757.84000000003</v>
      </c>
      <c r="AP142" s="78">
        <v>510921.75165120006</v>
      </c>
      <c r="AQ142" s="62">
        <f>+'Приложение №2'!F142-'Приложение №1'!N142</f>
        <v>0</v>
      </c>
      <c r="AR142" s="1">
        <v>294416.56</v>
      </c>
      <c r="AS142" s="1">
        <f t="shared" si="57"/>
        <v>73440</v>
      </c>
      <c r="AT142" s="1">
        <f>+(K142*10+L142*20)*12*30</f>
        <v>2592000</v>
      </c>
      <c r="AU142" s="71">
        <f>+P142+Q142+R142+S142+U142-'Приложение №2'!F142</f>
        <v>0</v>
      </c>
    </row>
    <row r="143" spans="1:47" x14ac:dyDescent="0.25">
      <c r="A143" s="74">
        <f t="shared" si="61"/>
        <v>129</v>
      </c>
      <c r="B143" s="75">
        <f t="shared" si="62"/>
        <v>129</v>
      </c>
      <c r="C143" s="65" t="s">
        <v>51</v>
      </c>
      <c r="D143" s="65" t="s">
        <v>244</v>
      </c>
      <c r="E143" s="66">
        <v>1993</v>
      </c>
      <c r="F143" s="66">
        <v>2015</v>
      </c>
      <c r="G143" s="66" t="s">
        <v>45</v>
      </c>
      <c r="H143" s="66">
        <v>4</v>
      </c>
      <c r="I143" s="66">
        <v>2</v>
      </c>
      <c r="J143" s="67">
        <v>2573</v>
      </c>
      <c r="K143" s="67">
        <v>1774.7</v>
      </c>
      <c r="L143" s="67">
        <v>584.1</v>
      </c>
      <c r="M143" s="68">
        <v>79</v>
      </c>
      <c r="N143" s="76">
        <f t="shared" si="63"/>
        <v>3377813.0065389066</v>
      </c>
      <c r="O143" s="67"/>
      <c r="P143" s="77">
        <v>1496471.33</v>
      </c>
      <c r="Q143" s="77"/>
      <c r="R143" s="77">
        <f t="shared" si="46"/>
        <v>923770.54</v>
      </c>
      <c r="S143" s="77">
        <f>+'Приложение №2'!F143-'Приложение №1'!P143-'Приложение №1'!Q143-'Приложение №1'!R143</f>
        <v>957571.13653890649</v>
      </c>
      <c r="T143" s="77"/>
      <c r="U143" s="77">
        <f>+'Приложение №2'!F143-'Приложение №1'!P143-'Приложение №1'!Q143-'Приложение №1'!R143-'Приложение №1'!S143</f>
        <v>0</v>
      </c>
      <c r="V143" s="77">
        <f t="shared" si="54"/>
        <v>1432.0048357380474</v>
      </c>
      <c r="W143" s="77">
        <f t="shared" si="54"/>
        <v>1432.0048357380474</v>
      </c>
      <c r="X143" s="70">
        <v>2022</v>
      </c>
      <c r="Y143" s="71" t="e">
        <f>+#REF!-'[1]Приложение №1'!$P818</f>
        <v>#REF!</v>
      </c>
      <c r="Z143" s="1" t="s">
        <v>550</v>
      </c>
      <c r="AA143" s="76">
        <f t="shared" si="5"/>
        <v>18343019.5</v>
      </c>
      <c r="AB143" s="67">
        <v>6746829.5476327194</v>
      </c>
      <c r="AC143" s="67">
        <v>0</v>
      </c>
      <c r="AD143" s="67">
        <v>2584833.4548157803</v>
      </c>
      <c r="AE143" s="67">
        <v>0</v>
      </c>
      <c r="AF143" s="67">
        <v>0</v>
      </c>
      <c r="AG143" s="67"/>
      <c r="AH143" s="67">
        <v>222731.80747859998</v>
      </c>
      <c r="AI143" s="67">
        <v>0</v>
      </c>
      <c r="AJ143" s="67">
        <v>0</v>
      </c>
      <c r="AK143" s="67">
        <v>0</v>
      </c>
      <c r="AL143" s="67">
        <v>6590268.3256670404</v>
      </c>
      <c r="AM143" s="67">
        <v>0</v>
      </c>
      <c r="AN143" s="67">
        <v>1661875.0851000003</v>
      </c>
      <c r="AO143" s="77">
        <v>183430.19500000001</v>
      </c>
      <c r="AP143" s="78">
        <v>353051.08430586004</v>
      </c>
      <c r="AQ143" s="62">
        <f>+'Приложение №2'!F143-'Приложение №1'!N143</f>
        <v>0</v>
      </c>
      <c r="AR143" s="1">
        <f>1272443.19-648848.45</f>
        <v>623594.74</v>
      </c>
      <c r="AS143" s="1">
        <f t="shared" si="57"/>
        <v>300175.8</v>
      </c>
      <c r="AT143" s="1">
        <f>+(K143*10+L143*20)*12*30-5206204.7</f>
        <v>5388235.2999999998</v>
      </c>
      <c r="AU143" s="71">
        <f>+P143+Q143+R143+S143+U143-'Приложение №2'!F143</f>
        <v>0</v>
      </c>
    </row>
    <row r="144" spans="1:47" x14ac:dyDescent="0.25">
      <c r="A144" s="74">
        <f t="shared" ref="A144:A199" si="66">+A143+1</f>
        <v>130</v>
      </c>
      <c r="B144" s="75">
        <f t="shared" ref="B144:B199" si="67">+B143+1</f>
        <v>130</v>
      </c>
      <c r="C144" s="65" t="s">
        <v>51</v>
      </c>
      <c r="D144" s="65" t="s">
        <v>414</v>
      </c>
      <c r="E144" s="66">
        <v>1986</v>
      </c>
      <c r="F144" s="66">
        <v>2013</v>
      </c>
      <c r="G144" s="66" t="s">
        <v>45</v>
      </c>
      <c r="H144" s="66">
        <v>9</v>
      </c>
      <c r="I144" s="66">
        <v>1</v>
      </c>
      <c r="J144" s="67">
        <v>2272.3000000000002</v>
      </c>
      <c r="K144" s="67">
        <v>2002.9</v>
      </c>
      <c r="L144" s="67">
        <v>0</v>
      </c>
      <c r="M144" s="68">
        <v>70</v>
      </c>
      <c r="N144" s="76">
        <f t="shared" si="63"/>
        <v>1859547.9743570399</v>
      </c>
      <c r="O144" s="67"/>
      <c r="P144" s="77"/>
      <c r="Q144" s="77"/>
      <c r="R144" s="77">
        <f>+AR144+AS144-289630.07</f>
        <v>1151990.4382</v>
      </c>
      <c r="S144" s="77">
        <f>+'Приложение №2'!F144-'Приложение №1'!R144</f>
        <v>707557.53615703993</v>
      </c>
      <c r="T144" s="77"/>
      <c r="U144" s="77">
        <f>+'Приложение №2'!F144-'Приложение №1'!P144-'Приложение №1'!Q144-'Приложение №1'!R144-'Приложение №1'!S144</f>
        <v>0</v>
      </c>
      <c r="V144" s="77">
        <f>$N144/($K144+$L144)</f>
        <v>928.42776691649101</v>
      </c>
      <c r="W144" s="77">
        <f>$N144/($K144+$L144)</f>
        <v>928.42776691649101</v>
      </c>
      <c r="X144" s="70">
        <v>2022</v>
      </c>
      <c r="Y144" s="71" t="e">
        <f>+#REF!-'[1]Приложение №1'!$P1186</f>
        <v>#REF!</v>
      </c>
      <c r="AA144" s="76">
        <f>SUM(AB144:AP144)</f>
        <v>21594584.64801088</v>
      </c>
      <c r="AB144" s="67">
        <v>4631599.4465777399</v>
      </c>
      <c r="AC144" s="67"/>
      <c r="AD144" s="67">
        <v>1934925.9339127201</v>
      </c>
      <c r="AE144" s="67">
        <v>1745759.1417302401</v>
      </c>
      <c r="AF144" s="67">
        <v>0</v>
      </c>
      <c r="AG144" s="67"/>
      <c r="AH144" s="67">
        <v>222817.11301919998</v>
      </c>
      <c r="AI144" s="67">
        <v>0</v>
      </c>
      <c r="AJ144" s="67">
        <v>2259410.2166411998</v>
      </c>
      <c r="AK144" s="67">
        <v>0</v>
      </c>
      <c r="AL144" s="67"/>
      <c r="AM144" s="67">
        <v>5158377.8738793004</v>
      </c>
      <c r="AN144" s="67">
        <v>4350496.0856000008</v>
      </c>
      <c r="AO144" s="77">
        <v>443884.90120000008</v>
      </c>
      <c r="AP144" s="78">
        <v>847313.93545048009</v>
      </c>
      <c r="AQ144" s="62">
        <f>+'Приложение №2'!F144-'Приложение №1'!N144</f>
        <v>0</v>
      </c>
      <c r="AR144" s="1">
        <v>1170111.3899999999</v>
      </c>
      <c r="AS144" s="1">
        <f>+(K144*13.29+L144*22.52)*12*0.85</f>
        <v>271509.11820000003</v>
      </c>
      <c r="AT144" s="1">
        <f>+(K144*13.29+L144*22.52)*12*30-6343334.16</f>
        <v>3239340.6000000015</v>
      </c>
    </row>
    <row r="145" spans="1:47" s="81" customFormat="1" x14ac:dyDescent="0.25">
      <c r="A145" s="74">
        <f t="shared" si="66"/>
        <v>131</v>
      </c>
      <c r="B145" s="75">
        <f t="shared" si="67"/>
        <v>131</v>
      </c>
      <c r="C145" s="65" t="s">
        <v>51</v>
      </c>
      <c r="D145" s="65" t="s">
        <v>560</v>
      </c>
      <c r="E145" s="66" t="s">
        <v>575</v>
      </c>
      <c r="F145" s="66"/>
      <c r="G145" s="66" t="s">
        <v>576</v>
      </c>
      <c r="H145" s="66" t="s">
        <v>577</v>
      </c>
      <c r="I145" s="66" t="s">
        <v>582</v>
      </c>
      <c r="J145" s="67">
        <v>2294.4</v>
      </c>
      <c r="K145" s="67">
        <v>2020</v>
      </c>
      <c r="L145" s="67">
        <v>0</v>
      </c>
      <c r="M145" s="68">
        <v>107</v>
      </c>
      <c r="N145" s="76">
        <f t="shared" si="63"/>
        <v>3072511.9939301223</v>
      </c>
      <c r="O145" s="67">
        <v>0</v>
      </c>
      <c r="P145" s="77"/>
      <c r="Q145" s="77">
        <v>0</v>
      </c>
      <c r="R145" s="77">
        <f>+AR145+AS145</f>
        <v>1430983.7999999998</v>
      </c>
      <c r="S145" s="77">
        <f>+'Приложение №2'!F145-'Приложение №1'!R145</f>
        <v>1641528.1939301225</v>
      </c>
      <c r="T145" s="77"/>
      <c r="U145" s="77">
        <f>+'Приложение №2'!F145-'Приложение №1'!P145-'Приложение №1'!Q145-'Приложение №1'!R145-'Приложение №1'!S145</f>
        <v>0</v>
      </c>
      <c r="V145" s="77">
        <f>N145/K145</f>
        <v>1521.0455415495655</v>
      </c>
      <c r="W145" s="77">
        <v>1172.2830200640003</v>
      </c>
      <c r="X145" s="70">
        <v>2022</v>
      </c>
      <c r="Y145" s="81">
        <v>930783.73</v>
      </c>
      <c r="Z145" s="81">
        <f>+(K145*12.08+L145*20.47)*12</f>
        <v>292819.19999999995</v>
      </c>
      <c r="AB145" s="82">
        <f>+N145-'[4]Приложение № 2'!E146</f>
        <v>-1043457.4460698776</v>
      </c>
      <c r="AE145" s="82">
        <f>+N145-'[4]Приложение № 2'!E146</f>
        <v>-1043457.4460698776</v>
      </c>
      <c r="AQ145" s="62">
        <f>+'Приложение №2'!F145-'Приложение №1'!N145</f>
        <v>0</v>
      </c>
      <c r="AR145" s="81">
        <v>1157156.6399999999</v>
      </c>
      <c r="AS145" s="1">
        <f>+(K145*13.29+L145*22.52)*12*0.85</f>
        <v>273827.15999999997</v>
      </c>
      <c r="AT145" s="1">
        <f>+(K145*13.29+L145*22.52)*12*30</f>
        <v>9664488</v>
      </c>
    </row>
    <row r="146" spans="1:47" s="81" customFormat="1" x14ac:dyDescent="0.25">
      <c r="A146" s="74">
        <f t="shared" si="66"/>
        <v>132</v>
      </c>
      <c r="B146" s="75">
        <f t="shared" si="67"/>
        <v>132</v>
      </c>
      <c r="C146" s="65" t="s">
        <v>51</v>
      </c>
      <c r="D146" s="65" t="s">
        <v>561</v>
      </c>
      <c r="E146" s="66" t="s">
        <v>575</v>
      </c>
      <c r="F146" s="66"/>
      <c r="G146" s="66" t="s">
        <v>576</v>
      </c>
      <c r="H146" s="66" t="s">
        <v>577</v>
      </c>
      <c r="I146" s="66" t="s">
        <v>582</v>
      </c>
      <c r="J146" s="67">
        <v>2291.6999999999998</v>
      </c>
      <c r="K146" s="67">
        <v>1954</v>
      </c>
      <c r="L146" s="67">
        <v>65.3</v>
      </c>
      <c r="M146" s="68">
        <v>84</v>
      </c>
      <c r="N146" s="76">
        <f t="shared" si="63"/>
        <v>3072474.8799129105</v>
      </c>
      <c r="O146" s="67">
        <v>0</v>
      </c>
      <c r="P146" s="77"/>
      <c r="Q146" s="77">
        <v>0</v>
      </c>
      <c r="R146" s="77">
        <f>+AR146+AS146</f>
        <v>1323573.1332</v>
      </c>
      <c r="S146" s="77">
        <f>+'Приложение №2'!F146-'Приложение №1'!R146</f>
        <v>1748901.7467129105</v>
      </c>
      <c r="T146" s="77"/>
      <c r="U146" s="77">
        <f>+'Приложение №2'!F146-'Приложение №1'!P146-'Приложение №1'!Q146-'Приложение №1'!R146-'Приложение №1'!S146</f>
        <v>0</v>
      </c>
      <c r="V146" s="77">
        <f>N146/K146</f>
        <v>1572.4027021048671</v>
      </c>
      <c r="W146" s="77">
        <v>1172.2830200640003</v>
      </c>
      <c r="X146" s="70">
        <v>2022</v>
      </c>
      <c r="Y146" s="81">
        <v>879242.71</v>
      </c>
      <c r="Z146" s="81">
        <f>+(K146*12.08+L146*20.47)*12</f>
        <v>299292.13199999998</v>
      </c>
      <c r="AB146" s="82">
        <f>+N146-'[4]Приложение № 2'!E147</f>
        <v>-380788.350087089</v>
      </c>
      <c r="AE146" s="82">
        <f>+N146-'[4]Приложение № 2'!E147</f>
        <v>-380788.350087089</v>
      </c>
      <c r="AQ146" s="62">
        <f>+'Приложение №2'!F146-'Приложение №1'!N146</f>
        <v>0</v>
      </c>
      <c r="AR146" s="81">
        <v>1043693.13</v>
      </c>
      <c r="AS146" s="1">
        <f>+(K146*13.29+L146*22.52)*12*0.85</f>
        <v>279880.00319999998</v>
      </c>
      <c r="AT146" s="1">
        <f>+(K146*13.29+L146*22.52)*12*30</f>
        <v>9878117.7599999998</v>
      </c>
    </row>
    <row r="147" spans="1:47" s="81" customFormat="1" x14ac:dyDescent="0.25">
      <c r="A147" s="74">
        <f t="shared" si="66"/>
        <v>133</v>
      </c>
      <c r="B147" s="75">
        <f t="shared" si="67"/>
        <v>133</v>
      </c>
      <c r="C147" s="65" t="s">
        <v>51</v>
      </c>
      <c r="D147" s="65" t="s">
        <v>562</v>
      </c>
      <c r="E147" s="66" t="s">
        <v>583</v>
      </c>
      <c r="F147" s="66"/>
      <c r="G147" s="66" t="s">
        <v>576</v>
      </c>
      <c r="H147" s="66" t="s">
        <v>577</v>
      </c>
      <c r="I147" s="66" t="s">
        <v>582</v>
      </c>
      <c r="J147" s="67">
        <v>2263.9</v>
      </c>
      <c r="K147" s="67">
        <v>2001.3</v>
      </c>
      <c r="L147" s="67">
        <v>0</v>
      </c>
      <c r="M147" s="68">
        <v>82</v>
      </c>
      <c r="N147" s="76">
        <f t="shared" si="63"/>
        <v>3072835.2361071859</v>
      </c>
      <c r="O147" s="67">
        <v>0</v>
      </c>
      <c r="P147" s="77"/>
      <c r="Q147" s="77">
        <v>0</v>
      </c>
      <c r="R147" s="77">
        <f>+AR147+AS147</f>
        <v>1304709.3654</v>
      </c>
      <c r="S147" s="77">
        <f>+'Приложение №2'!F147-'Приложение №1'!R147</f>
        <v>1768125.8707071859</v>
      </c>
      <c r="T147" s="77"/>
      <c r="U147" s="77">
        <f>+'Приложение №2'!F147-'Приложение №1'!P147-'Приложение №1'!Q147-'Приложение №1'!R147-'Приложение №1'!S147</f>
        <v>0</v>
      </c>
      <c r="V147" s="77">
        <f>N147/K147</f>
        <v>1535.4195953166372</v>
      </c>
      <c r="W147" s="77">
        <v>1172.2830200640003</v>
      </c>
      <c r="X147" s="70">
        <v>2022</v>
      </c>
      <c r="Y147" s="81">
        <v>806093.85</v>
      </c>
      <c r="Z147" s="81">
        <f>+(K147*12.08+L147*20.47)*12</f>
        <v>290108.44799999997</v>
      </c>
      <c r="AB147" s="82">
        <f>+N147-'[4]Приложение № 2'!E148</f>
        <v>-3087466.5862912149</v>
      </c>
      <c r="AE147" s="82">
        <f>+N147-'[4]Приложение № 2'!E148</f>
        <v>-3087466.5862912149</v>
      </c>
      <c r="AQ147" s="62">
        <f>+'Приложение №2'!F147-'Приложение №1'!N147</f>
        <v>0</v>
      </c>
      <c r="AR147" s="81">
        <v>1033417.14</v>
      </c>
      <c r="AS147" s="1">
        <f>+(K147*13.29+L147*22.52)*12*0.85</f>
        <v>271292.22539999994</v>
      </c>
      <c r="AT147" s="1">
        <f>+(K147*13.29+L147*22.52)*12*30</f>
        <v>9575019.7199999988</v>
      </c>
    </row>
    <row r="148" spans="1:47" x14ac:dyDescent="0.25">
      <c r="A148" s="74">
        <f t="shared" si="66"/>
        <v>134</v>
      </c>
      <c r="B148" s="75">
        <f t="shared" si="67"/>
        <v>134</v>
      </c>
      <c r="C148" s="65" t="s">
        <v>51</v>
      </c>
      <c r="D148" s="65" t="s">
        <v>416</v>
      </c>
      <c r="E148" s="66">
        <v>1976</v>
      </c>
      <c r="F148" s="66">
        <v>2011</v>
      </c>
      <c r="G148" s="66" t="s">
        <v>45</v>
      </c>
      <c r="H148" s="66">
        <v>5</v>
      </c>
      <c r="I148" s="66">
        <v>3</v>
      </c>
      <c r="J148" s="67">
        <v>4142.3</v>
      </c>
      <c r="K148" s="67">
        <v>3045.3</v>
      </c>
      <c r="L148" s="67">
        <v>533.29999999999995</v>
      </c>
      <c r="M148" s="68">
        <v>117</v>
      </c>
      <c r="N148" s="76">
        <f t="shared" si="63"/>
        <v>2324205.3473299998</v>
      </c>
      <c r="O148" s="67"/>
      <c r="P148" s="77">
        <v>645040.81000000006</v>
      </c>
      <c r="Q148" s="77"/>
      <c r="R148" s="77">
        <f>+'Приложение №2'!F148-'Приложение №1'!P148-'Приложение №1'!S148</f>
        <v>143569.28732999973</v>
      </c>
      <c r="S148" s="77">
        <v>1535595.25</v>
      </c>
      <c r="T148" s="77"/>
      <c r="U148" s="77">
        <f>+'Приложение №2'!F148-'Приложение №1'!P148-'Приложение №1'!Q148-'Приложение №1'!R148-'Приложение №1'!S148</f>
        <v>0</v>
      </c>
      <c r="V148" s="77">
        <f t="shared" ref="V148:W154" si="68">$N148/($K148+$L148)</f>
        <v>649.47335475604973</v>
      </c>
      <c r="W148" s="77">
        <f t="shared" si="68"/>
        <v>649.47335475604973</v>
      </c>
      <c r="X148" s="70">
        <v>2022</v>
      </c>
      <c r="Y148" s="71" t="e">
        <f>+#REF!-'[1]Приложение №1'!$P1192</f>
        <v>#REF!</v>
      </c>
      <c r="AA148" s="76">
        <f t="shared" ref="AA148:AA154" si="69">SUM(AB148:AP148)</f>
        <v>14409527.60733</v>
      </c>
      <c r="AB148" s="67">
        <v>10235799.652008839</v>
      </c>
      <c r="AC148" s="67">
        <v>0</v>
      </c>
      <c r="AD148" s="67">
        <v>0</v>
      </c>
      <c r="AE148" s="67">
        <v>2771852.98</v>
      </c>
      <c r="AF148" s="67">
        <v>0</v>
      </c>
      <c r="AG148" s="67"/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977830.47720000008</v>
      </c>
      <c r="AO148" s="77">
        <v>142733.0534</v>
      </c>
      <c r="AP148" s="78">
        <v>281311.44472115999</v>
      </c>
      <c r="AQ148" s="62">
        <f>+'Приложение №2'!F148-'Приложение №1'!N148</f>
        <v>0</v>
      </c>
      <c r="AR148" s="1">
        <v>1203751.1100000001</v>
      </c>
      <c r="AS148" s="1">
        <f>+(K148*10+L148*20)*12*0.85</f>
        <v>419413.8</v>
      </c>
      <c r="AT148" s="1">
        <f>+(K148*10+L148*20)*12*30</f>
        <v>14802840</v>
      </c>
    </row>
    <row r="149" spans="1:47" x14ac:dyDescent="0.25">
      <c r="A149" s="74">
        <f t="shared" si="66"/>
        <v>135</v>
      </c>
      <c r="B149" s="75">
        <f t="shared" si="67"/>
        <v>135</v>
      </c>
      <c r="C149" s="65" t="s">
        <v>51</v>
      </c>
      <c r="D149" s="65" t="s">
        <v>98</v>
      </c>
      <c r="E149" s="66">
        <v>1986</v>
      </c>
      <c r="F149" s="66">
        <v>2015</v>
      </c>
      <c r="G149" s="66" t="s">
        <v>45</v>
      </c>
      <c r="H149" s="66">
        <v>9</v>
      </c>
      <c r="I149" s="66">
        <v>1</v>
      </c>
      <c r="J149" s="67">
        <v>2267.6999999999998</v>
      </c>
      <c r="K149" s="67">
        <v>1885.78</v>
      </c>
      <c r="L149" s="67">
        <v>114.8</v>
      </c>
      <c r="M149" s="68">
        <v>71</v>
      </c>
      <c r="N149" s="76">
        <f t="shared" si="63"/>
        <v>2547247.0330587598</v>
      </c>
      <c r="O149" s="67"/>
      <c r="P149" s="77"/>
      <c r="Q149" s="77"/>
      <c r="R149" s="77">
        <f>+AR149+AS149-159717.3</f>
        <v>1505845.8144399999</v>
      </c>
      <c r="S149" s="77">
        <f>+'Приложение №2'!F149-'Приложение №1'!R149</f>
        <v>1041401.2186187599</v>
      </c>
      <c r="T149" s="77">
        <v>0</v>
      </c>
      <c r="U149" s="77">
        <f>+'Приложение №2'!F149-'Приложение №1'!P149-'Приложение №1'!Q149-'Приложение №1'!R149-'Приложение №1'!S149</f>
        <v>0</v>
      </c>
      <c r="V149" s="77">
        <f t="shared" si="68"/>
        <v>1273.2542727902708</v>
      </c>
      <c r="W149" s="77">
        <f t="shared" si="68"/>
        <v>1273.2542727902708</v>
      </c>
      <c r="X149" s="70">
        <v>2022</v>
      </c>
      <c r="Y149" s="71" t="e">
        <f>+#REF!-'[1]Приложение №1'!$P499</f>
        <v>#REF!</v>
      </c>
      <c r="AA149" s="76">
        <f t="shared" si="69"/>
        <v>4290984.03</v>
      </c>
      <c r="AB149" s="67">
        <v>0</v>
      </c>
      <c r="AC149" s="67">
        <v>0</v>
      </c>
      <c r="AD149" s="67">
        <v>1932684.6731463599</v>
      </c>
      <c r="AE149" s="67">
        <v>1743736.9969412398</v>
      </c>
      <c r="AF149" s="67">
        <v>0</v>
      </c>
      <c r="AG149" s="67"/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491256.6237</v>
      </c>
      <c r="AO149" s="77">
        <v>42909.840299999996</v>
      </c>
      <c r="AP149" s="78">
        <v>80395.895912399996</v>
      </c>
      <c r="AQ149" s="62">
        <f>+'Приложение №2'!F149-'Приложение №1'!N149</f>
        <v>0</v>
      </c>
      <c r="AR149" s="1">
        <v>1383560.53</v>
      </c>
      <c r="AS149" s="1">
        <f>+(K149*13.29+L149*22.52)*12*0.85</f>
        <v>282002.58443999995</v>
      </c>
      <c r="AT149" s="1">
        <f>+(K149*13.29+L149*22.52)*12*30-1239264.3</f>
        <v>8713768.0919999983</v>
      </c>
    </row>
    <row r="150" spans="1:47" x14ac:dyDescent="0.25">
      <c r="A150" s="74">
        <f t="shared" si="66"/>
        <v>136</v>
      </c>
      <c r="B150" s="75">
        <f t="shared" si="67"/>
        <v>136</v>
      </c>
      <c r="C150" s="65" t="s">
        <v>51</v>
      </c>
      <c r="D150" s="65" t="s">
        <v>418</v>
      </c>
      <c r="E150" s="66">
        <v>1985</v>
      </c>
      <c r="F150" s="66">
        <v>2015</v>
      </c>
      <c r="G150" s="66" t="s">
        <v>45</v>
      </c>
      <c r="H150" s="66">
        <v>9</v>
      </c>
      <c r="I150" s="66">
        <v>1</v>
      </c>
      <c r="J150" s="67">
        <v>2293.5</v>
      </c>
      <c r="K150" s="67">
        <v>1894.6</v>
      </c>
      <c r="L150" s="67">
        <v>119.5</v>
      </c>
      <c r="M150" s="68">
        <v>75</v>
      </c>
      <c r="N150" s="76">
        <f t="shared" si="63"/>
        <v>4289374.0416313997</v>
      </c>
      <c r="O150" s="67"/>
      <c r="P150" s="77">
        <v>645896.69999999995</v>
      </c>
      <c r="Q150" s="77"/>
      <c r="R150" s="77">
        <f>+'Приложение №2'!F150-P150-'Приложение №1'!S150</f>
        <v>1092323.8216313994</v>
      </c>
      <c r="S150" s="77">
        <v>2551153.52</v>
      </c>
      <c r="T150" s="77"/>
      <c r="U150" s="77">
        <f>+'Приложение №2'!F150-'Приложение №1'!P150-'Приложение №1'!Q150-'Приложение №1'!R150-'Приложение №1'!S150</f>
        <v>0</v>
      </c>
      <c r="V150" s="77">
        <f t="shared" si="68"/>
        <v>2129.672827382652</v>
      </c>
      <c r="W150" s="77">
        <f t="shared" si="68"/>
        <v>2129.672827382652</v>
      </c>
      <c r="X150" s="70">
        <v>2022</v>
      </c>
      <c r="Y150" s="71" t="e">
        <f>+#REF!-'[1]Приложение №1'!$P1195</f>
        <v>#REF!</v>
      </c>
      <c r="AA150" s="76">
        <f t="shared" si="69"/>
        <v>19409539.310000002</v>
      </c>
      <c r="AB150" s="67">
        <v>4657498.8457725001</v>
      </c>
      <c r="AC150" s="67">
        <v>3196464.6551275197</v>
      </c>
      <c r="AD150" s="67">
        <v>1945745.8302928801</v>
      </c>
      <c r="AE150" s="67">
        <v>1755521.2429481999</v>
      </c>
      <c r="AF150" s="67">
        <v>0</v>
      </c>
      <c r="AG150" s="67"/>
      <c r="AH150" s="67">
        <v>224063.08219680001</v>
      </c>
      <c r="AI150" s="67">
        <v>0</v>
      </c>
      <c r="AJ150" s="67">
        <v>0</v>
      </c>
      <c r="AK150" s="67">
        <v>0</v>
      </c>
      <c r="AL150" s="67">
        <v>0</v>
      </c>
      <c r="AM150" s="67">
        <v>5187222.9645671407</v>
      </c>
      <c r="AN150" s="67">
        <v>1877903.9405</v>
      </c>
      <c r="AO150" s="77">
        <v>194095.39309999999</v>
      </c>
      <c r="AP150" s="78">
        <v>371023.35549496004</v>
      </c>
      <c r="AQ150" s="62">
        <f>+'Приложение №2'!F150-'Приложение №1'!N150</f>
        <v>0</v>
      </c>
      <c r="AR150" s="1">
        <v>1237727.3</v>
      </c>
      <c r="AS150" s="1">
        <f>+(K150*13.29+L150*22.52)*12*0.85</f>
        <v>284277.81479999993</v>
      </c>
      <c r="AT150" s="1">
        <f>+(K150*13.29+L150*22.52)*12*30</f>
        <v>10033334.639999999</v>
      </c>
      <c r="AU150" s="71">
        <f>+P150+Q150+R150+S150+U150-'Приложение №2'!F150</f>
        <v>0</v>
      </c>
    </row>
    <row r="151" spans="1:47" x14ac:dyDescent="0.25">
      <c r="A151" s="74">
        <f t="shared" si="66"/>
        <v>137</v>
      </c>
      <c r="B151" s="75">
        <f t="shared" si="67"/>
        <v>137</v>
      </c>
      <c r="C151" s="65" t="s">
        <v>51</v>
      </c>
      <c r="D151" s="65" t="s">
        <v>99</v>
      </c>
      <c r="E151" s="66">
        <v>1975</v>
      </c>
      <c r="F151" s="66">
        <v>2013</v>
      </c>
      <c r="G151" s="66" t="s">
        <v>45</v>
      </c>
      <c r="H151" s="66">
        <v>4</v>
      </c>
      <c r="I151" s="66">
        <v>3</v>
      </c>
      <c r="J151" s="67">
        <v>2231.4</v>
      </c>
      <c r="K151" s="67">
        <v>1996</v>
      </c>
      <c r="L151" s="67">
        <v>57.4</v>
      </c>
      <c r="M151" s="68">
        <v>91</v>
      </c>
      <c r="N151" s="76">
        <f t="shared" si="63"/>
        <v>498098.01</v>
      </c>
      <c r="O151" s="67"/>
      <c r="P151" s="77">
        <v>356316.71</v>
      </c>
      <c r="Q151" s="77"/>
      <c r="R151" s="77"/>
      <c r="S151" s="77">
        <f>+'Приложение №2'!F151-'Приложение №1'!P151-'Приложение №1'!Q151-'Приложение №1'!R151</f>
        <v>141781.29999999999</v>
      </c>
      <c r="T151" s="77"/>
      <c r="U151" s="77">
        <f>+'Приложение №2'!F151-'Приложение №1'!P151-'Приложение №1'!Q151-'Приложение №1'!R151-'Приложение №1'!S151</f>
        <v>0</v>
      </c>
      <c r="V151" s="77">
        <f t="shared" si="68"/>
        <v>242.57232395052108</v>
      </c>
      <c r="W151" s="77">
        <f t="shared" si="68"/>
        <v>242.57232395052108</v>
      </c>
      <c r="X151" s="70">
        <v>2022</v>
      </c>
      <c r="Y151" s="71" t="e">
        <f>+#REF!-'[1]Приложение №1'!$P501</f>
        <v>#REF!</v>
      </c>
      <c r="AA151" s="76">
        <f t="shared" si="69"/>
        <v>31294041.869999997</v>
      </c>
      <c r="AB151" s="67">
        <v>0</v>
      </c>
      <c r="AC151" s="67">
        <v>2153754.7550966996</v>
      </c>
      <c r="AD151" s="67">
        <v>2250168.3177519003</v>
      </c>
      <c r="AE151" s="67">
        <v>0</v>
      </c>
      <c r="AF151" s="67">
        <v>0</v>
      </c>
      <c r="AG151" s="67"/>
      <c r="AH151" s="67">
        <v>0</v>
      </c>
      <c r="AI151" s="67">
        <v>0</v>
      </c>
      <c r="AJ151" s="67">
        <v>11049571.316473201</v>
      </c>
      <c r="AK151" s="67">
        <v>0</v>
      </c>
      <c r="AL151" s="67">
        <v>5737009.0626080399</v>
      </c>
      <c r="AM151" s="67">
        <v>6187940.5055416208</v>
      </c>
      <c r="AN151" s="67">
        <v>3003946.3752000001</v>
      </c>
      <c r="AO151" s="77">
        <v>312940.41869999998</v>
      </c>
      <c r="AP151" s="78">
        <v>598711.11862854008</v>
      </c>
      <c r="AQ151" s="62">
        <f>+'Приложение №2'!F151-'Приложение №1'!N151</f>
        <v>0</v>
      </c>
      <c r="AR151" s="1">
        <v>972243.21</v>
      </c>
      <c r="AS151" s="1">
        <f>+(K151*10+L151*20)*12*0.85</f>
        <v>215301.6</v>
      </c>
      <c r="AT151" s="1">
        <f>+(K151*10+L151*20)*12*30</f>
        <v>7598880</v>
      </c>
      <c r="AU151" s="71">
        <f>+P151+Q151+R151+S151+U151-'Приложение №2'!F151</f>
        <v>0</v>
      </c>
    </row>
    <row r="152" spans="1:47" x14ac:dyDescent="0.25">
      <c r="A152" s="74">
        <f t="shared" si="66"/>
        <v>138</v>
      </c>
      <c r="B152" s="75">
        <f t="shared" si="67"/>
        <v>138</v>
      </c>
      <c r="C152" s="65" t="s">
        <v>51</v>
      </c>
      <c r="D152" s="65" t="s">
        <v>101</v>
      </c>
      <c r="E152" s="66">
        <v>1974</v>
      </c>
      <c r="F152" s="66">
        <v>2014</v>
      </c>
      <c r="G152" s="66" t="s">
        <v>45</v>
      </c>
      <c r="H152" s="66">
        <v>4</v>
      </c>
      <c r="I152" s="66">
        <v>6</v>
      </c>
      <c r="J152" s="67">
        <v>4464.7</v>
      </c>
      <c r="K152" s="67">
        <v>4062.7</v>
      </c>
      <c r="L152" s="67">
        <v>42</v>
      </c>
      <c r="M152" s="68">
        <v>161</v>
      </c>
      <c r="N152" s="76">
        <f t="shared" si="63"/>
        <v>2689617.46</v>
      </c>
      <c r="O152" s="67"/>
      <c r="P152" s="77">
        <v>1182697.55</v>
      </c>
      <c r="Q152" s="77"/>
      <c r="R152" s="77">
        <v>1506919.91</v>
      </c>
      <c r="S152" s="77"/>
      <c r="T152" s="77"/>
      <c r="U152" s="77">
        <f>+'Приложение №2'!F152-'Приложение №1'!P152-'Приложение №1'!Q152-'Приложение №1'!R152-'Приложение №1'!S152</f>
        <v>0</v>
      </c>
      <c r="V152" s="77">
        <f t="shared" si="68"/>
        <v>655.25311472214776</v>
      </c>
      <c r="W152" s="77">
        <f t="shared" si="68"/>
        <v>655.25311472214776</v>
      </c>
      <c r="X152" s="70">
        <v>2022</v>
      </c>
      <c r="Y152" s="71" t="e">
        <f>+#REF!-'[1]Приложение №1'!$P1619</f>
        <v>#REF!</v>
      </c>
      <c r="AA152" s="76">
        <f t="shared" si="69"/>
        <v>5164492.49</v>
      </c>
      <c r="AB152" s="67">
        <v>0</v>
      </c>
      <c r="AC152" s="67">
        <v>0</v>
      </c>
      <c r="AD152" s="67">
        <v>4498035.3921354599</v>
      </c>
      <c r="AE152" s="67">
        <v>0</v>
      </c>
      <c r="AF152" s="67">
        <v>0</v>
      </c>
      <c r="AG152" s="67"/>
      <c r="AH152" s="67">
        <v>0</v>
      </c>
      <c r="AI152" s="67">
        <v>0</v>
      </c>
      <c r="AJ152" s="67">
        <v>0</v>
      </c>
      <c r="AK152" s="67">
        <v>0</v>
      </c>
      <c r="AL152" s="67">
        <v>0</v>
      </c>
      <c r="AM152" s="67">
        <v>0</v>
      </c>
      <c r="AN152" s="67">
        <v>516449.24900000007</v>
      </c>
      <c r="AO152" s="77">
        <v>51644.924900000005</v>
      </c>
      <c r="AP152" s="78">
        <v>98362.923964540008</v>
      </c>
      <c r="AQ152" s="62">
        <f>+'Приложение №2'!F152-'Приложение №1'!N152</f>
        <v>0</v>
      </c>
      <c r="AR152" s="1">
        <v>1783982.53</v>
      </c>
      <c r="AS152" s="1">
        <f>+(K152*10+L152*20)*12*0.85</f>
        <v>422963.39999999997</v>
      </c>
      <c r="AT152" s="1">
        <f>+(K152*10+L152*20)*12*30</f>
        <v>14928120</v>
      </c>
      <c r="AU152" s="71">
        <f>+P152+Q152+R152+S152+U152-'Приложение №2'!F152</f>
        <v>0</v>
      </c>
    </row>
    <row r="153" spans="1:47" x14ac:dyDescent="0.25">
      <c r="A153" s="74">
        <f t="shared" si="66"/>
        <v>139</v>
      </c>
      <c r="B153" s="75">
        <f t="shared" si="67"/>
        <v>139</v>
      </c>
      <c r="C153" s="65" t="s">
        <v>51</v>
      </c>
      <c r="D153" s="65" t="s">
        <v>420</v>
      </c>
      <c r="E153" s="66">
        <v>1991</v>
      </c>
      <c r="F153" s="66">
        <v>2015</v>
      </c>
      <c r="G153" s="66" t="s">
        <v>45</v>
      </c>
      <c r="H153" s="66">
        <v>9</v>
      </c>
      <c r="I153" s="66">
        <v>3</v>
      </c>
      <c r="J153" s="67">
        <v>6893.1</v>
      </c>
      <c r="K153" s="67">
        <v>6038.3</v>
      </c>
      <c r="L153" s="67">
        <v>65.5</v>
      </c>
      <c r="M153" s="68">
        <v>255</v>
      </c>
      <c r="N153" s="76">
        <f t="shared" si="63"/>
        <v>6056105.9333127206</v>
      </c>
      <c r="O153" s="67"/>
      <c r="P153" s="77"/>
      <c r="Q153" s="77"/>
      <c r="R153" s="77">
        <f>+AR153+AS153</f>
        <v>3183520.9534</v>
      </c>
      <c r="S153" s="77">
        <f>+'Приложение №2'!F153-'Приложение №1'!R153</f>
        <v>2872584.9799127206</v>
      </c>
      <c r="T153" s="77"/>
      <c r="U153" s="77">
        <f>+'Приложение №2'!F153-'Приложение №1'!P153-'Приложение №1'!Q153-'Приложение №1'!R153-'Приложение №1'!S153</f>
        <v>0</v>
      </c>
      <c r="V153" s="77">
        <f t="shared" si="68"/>
        <v>992.18616817600844</v>
      </c>
      <c r="W153" s="77">
        <f t="shared" si="68"/>
        <v>992.18616817600844</v>
      </c>
      <c r="X153" s="70">
        <v>2022</v>
      </c>
      <c r="Y153" s="71" t="e">
        <f>+#REF!-'[1]Приложение №1'!$P1197</f>
        <v>#REF!</v>
      </c>
      <c r="AA153" s="76">
        <f t="shared" si="69"/>
        <v>135273087.03</v>
      </c>
      <c r="AB153" s="67">
        <v>14114712.016718039</v>
      </c>
      <c r="AC153" s="67">
        <v>9686997.1466872804</v>
      </c>
      <c r="AD153" s="67">
        <v>5896650.3147518393</v>
      </c>
      <c r="AE153" s="67">
        <v>5320168.0919898003</v>
      </c>
      <c r="AF153" s="67">
        <v>0</v>
      </c>
      <c r="AG153" s="67"/>
      <c r="AH153" s="67">
        <v>679030.95234239998</v>
      </c>
      <c r="AI153" s="67">
        <v>0</v>
      </c>
      <c r="AJ153" s="67">
        <v>6885510.0487487996</v>
      </c>
      <c r="AK153" s="67">
        <v>0</v>
      </c>
      <c r="AL153" s="67">
        <v>59777000.180442296</v>
      </c>
      <c r="AM153" s="67">
        <v>15720059.33396766</v>
      </c>
      <c r="AN153" s="67">
        <v>13258054.825500002</v>
      </c>
      <c r="AO153" s="77">
        <v>1352730.8703000001</v>
      </c>
      <c r="AP153" s="78">
        <v>2582173.2485518805</v>
      </c>
      <c r="AQ153" s="62">
        <f>+'Приложение №2'!F153-'Приложение №1'!N153</f>
        <v>0</v>
      </c>
      <c r="AR153" s="1">
        <f>3490024.25-1140088.78</f>
        <v>2349935.4699999997</v>
      </c>
      <c r="AS153" s="1">
        <f>+(K153*13.29+L153*22.52)*12*0.85</f>
        <v>833585.48340000003</v>
      </c>
      <c r="AT153" s="1">
        <f>+(K153*13.29+L153*22.52)*12*30-9367100.85</f>
        <v>20053563.270000003</v>
      </c>
    </row>
    <row r="154" spans="1:47" x14ac:dyDescent="0.25">
      <c r="A154" s="74">
        <f t="shared" si="66"/>
        <v>140</v>
      </c>
      <c r="B154" s="75">
        <f t="shared" si="67"/>
        <v>140</v>
      </c>
      <c r="C154" s="65" t="s">
        <v>51</v>
      </c>
      <c r="D154" s="65" t="s">
        <v>422</v>
      </c>
      <c r="E154" s="66">
        <v>1990</v>
      </c>
      <c r="F154" s="66">
        <v>2015</v>
      </c>
      <c r="G154" s="66" t="s">
        <v>45</v>
      </c>
      <c r="H154" s="66">
        <v>9</v>
      </c>
      <c r="I154" s="66">
        <v>4</v>
      </c>
      <c r="J154" s="67">
        <v>9225.6</v>
      </c>
      <c r="K154" s="67">
        <v>8091.2</v>
      </c>
      <c r="L154" s="67">
        <v>48</v>
      </c>
      <c r="M154" s="68">
        <v>380</v>
      </c>
      <c r="N154" s="76">
        <f t="shared" si="63"/>
        <v>6976249.8254170995</v>
      </c>
      <c r="O154" s="67"/>
      <c r="P154" s="77"/>
      <c r="Q154" s="77"/>
      <c r="R154" s="77">
        <f>+AR154+AS154</f>
        <v>4715555.2116</v>
      </c>
      <c r="S154" s="77">
        <f>+'Приложение №2'!F154-'Приложение №1'!R154</f>
        <v>2260694.6138170995</v>
      </c>
      <c r="T154" s="77"/>
      <c r="U154" s="77">
        <f>+'Приложение №2'!F154-'Приложение №1'!P154-'Приложение №1'!Q154-'Приложение №1'!R154-'Приложение №1'!S154</f>
        <v>0</v>
      </c>
      <c r="V154" s="77">
        <f t="shared" si="68"/>
        <v>857.11738566653969</v>
      </c>
      <c r="W154" s="77">
        <f t="shared" si="68"/>
        <v>857.11738566653969</v>
      </c>
      <c r="X154" s="70">
        <v>2022</v>
      </c>
      <c r="Y154" s="71" t="e">
        <f>+#REF!-'[1]Приложение №1'!$P1199</f>
        <v>#REF!</v>
      </c>
      <c r="AA154" s="76">
        <f t="shared" si="69"/>
        <v>88860936.86999999</v>
      </c>
      <c r="AB154" s="67">
        <v>18821465.971318923</v>
      </c>
      <c r="AC154" s="67">
        <v>12917265.834582899</v>
      </c>
      <c r="AD154" s="67">
        <v>7862973.2694105599</v>
      </c>
      <c r="AE154" s="67">
        <v>7094254.7407149589</v>
      </c>
      <c r="AF154" s="67">
        <v>0</v>
      </c>
      <c r="AG154" s="67"/>
      <c r="AH154" s="67">
        <v>905463.60092160001</v>
      </c>
      <c r="AI154" s="67">
        <v>0</v>
      </c>
      <c r="AJ154" s="67">
        <v>9181582.5123036001</v>
      </c>
      <c r="AK154" s="67">
        <v>0</v>
      </c>
      <c r="AL154" s="67">
        <v>0</v>
      </c>
      <c r="AM154" s="67">
        <v>20962139.47557744</v>
      </c>
      <c r="AN154" s="67">
        <v>8527053.2270000018</v>
      </c>
      <c r="AO154" s="77">
        <v>888609.36870000011</v>
      </c>
      <c r="AP154" s="78">
        <v>1700128.8694700203</v>
      </c>
      <c r="AQ154" s="62">
        <f>+'Приложение №2'!F154-'Приложение №1'!N154</f>
        <v>0</v>
      </c>
      <c r="AR154" s="1">
        <f>4418354.01-810651.48</f>
        <v>3607702.53</v>
      </c>
      <c r="AS154" s="1">
        <f>+(K154*13.29+L154*22.52)*12*0.85</f>
        <v>1107852.6815999998</v>
      </c>
      <c r="AT154" s="1">
        <f>+(K154*13.29+L154*22.52)*12*30-5021174.83</f>
        <v>34079508.049999997</v>
      </c>
    </row>
    <row r="155" spans="1:47" x14ac:dyDescent="0.25">
      <c r="A155" s="74">
        <f t="shared" si="66"/>
        <v>141</v>
      </c>
      <c r="B155" s="75">
        <f t="shared" si="67"/>
        <v>141</v>
      </c>
      <c r="C155" s="65" t="s">
        <v>51</v>
      </c>
      <c r="D155" s="65" t="s">
        <v>249</v>
      </c>
      <c r="E155" s="66">
        <v>1992</v>
      </c>
      <c r="F155" s="66">
        <v>2015</v>
      </c>
      <c r="G155" s="66" t="s">
        <v>45</v>
      </c>
      <c r="H155" s="66">
        <v>9</v>
      </c>
      <c r="I155" s="66">
        <v>3</v>
      </c>
      <c r="J155" s="67">
        <v>6872</v>
      </c>
      <c r="K155" s="67">
        <v>6025.9</v>
      </c>
      <c r="L155" s="67">
        <v>0</v>
      </c>
      <c r="M155" s="68">
        <v>259</v>
      </c>
      <c r="N155" s="76">
        <f t="shared" si="63"/>
        <v>10268520.613259114</v>
      </c>
      <c r="O155" s="67"/>
      <c r="P155" s="77">
        <v>1498679.4424999999</v>
      </c>
      <c r="Q155" s="77"/>
      <c r="R155" s="77">
        <v>2405542.9034925196</v>
      </c>
      <c r="S155" s="77">
        <v>3644222.59</v>
      </c>
      <c r="T155" s="77"/>
      <c r="U155" s="77">
        <f>+'Приложение №2'!F155-'Приложение №1'!P155-'Приложение №1'!Q155-'Приложение №1'!R155-'Приложение №1'!S155</f>
        <v>2720075.6772665959</v>
      </c>
      <c r="V155" s="77">
        <f t="shared" si="54"/>
        <v>1704.0642249720565</v>
      </c>
      <c r="W155" s="77">
        <f t="shared" si="54"/>
        <v>1704.0642249720565</v>
      </c>
      <c r="X155" s="70">
        <v>2022</v>
      </c>
      <c r="Y155" s="71" t="e">
        <f>+#REF!-'[1]Приложение №1'!$P829</f>
        <v>#REF!</v>
      </c>
      <c r="Z155" s="1" t="s">
        <v>550</v>
      </c>
      <c r="AA155" s="76">
        <f t="shared" si="5"/>
        <v>58070573.899999999</v>
      </c>
      <c r="AB155" s="67">
        <v>13934572.418976301</v>
      </c>
      <c r="AC155" s="67">
        <v>9563366.4457228798</v>
      </c>
      <c r="AD155" s="67">
        <v>5821394.0711791199</v>
      </c>
      <c r="AE155" s="67">
        <v>5252269.220784599</v>
      </c>
      <c r="AF155" s="67">
        <v>0</v>
      </c>
      <c r="AG155" s="67"/>
      <c r="AH155" s="67">
        <v>670364.7917232</v>
      </c>
      <c r="AI155" s="67">
        <v>0</v>
      </c>
      <c r="AJ155" s="67">
        <v>0</v>
      </c>
      <c r="AK155" s="67">
        <v>0</v>
      </c>
      <c r="AL155" s="67">
        <v>0</v>
      </c>
      <c r="AM155" s="67">
        <v>15519431.430770401</v>
      </c>
      <c r="AN155" s="67">
        <v>5618420.8085000012</v>
      </c>
      <c r="AO155" s="77">
        <v>580705.73900000006</v>
      </c>
      <c r="AP155" s="78">
        <v>1110048.9733435002</v>
      </c>
      <c r="AQ155" s="62">
        <f>+'Приложение №2'!F155-'Приложение №1'!N155</f>
        <v>0</v>
      </c>
      <c r="AR155" s="1">
        <f>3336709.09-263343.45</f>
        <v>3073365.6399999997</v>
      </c>
      <c r="AS155" s="1">
        <f>+(K155*13.29+L155*22.52)*12*0.85</f>
        <v>816858.95219999994</v>
      </c>
      <c r="AT155" s="1">
        <f>+(K155*13.29+L155*22.52)*12*30-1442656.44</f>
        <v>27387659.519999996</v>
      </c>
      <c r="AU155" s="71">
        <f>+P155+Q155+R155+S155+U155-'Приложение №2'!F155</f>
        <v>0</v>
      </c>
    </row>
    <row r="156" spans="1:47" x14ac:dyDescent="0.25">
      <c r="A156" s="74">
        <f t="shared" si="66"/>
        <v>142</v>
      </c>
      <c r="B156" s="75">
        <f t="shared" si="67"/>
        <v>142</v>
      </c>
      <c r="C156" s="65" t="s">
        <v>51</v>
      </c>
      <c r="D156" s="65" t="s">
        <v>251</v>
      </c>
      <c r="E156" s="66">
        <v>1984</v>
      </c>
      <c r="F156" s="66">
        <v>2013</v>
      </c>
      <c r="G156" s="66" t="s">
        <v>45</v>
      </c>
      <c r="H156" s="66">
        <v>9</v>
      </c>
      <c r="I156" s="66">
        <v>2</v>
      </c>
      <c r="J156" s="67">
        <v>8198.7000000000007</v>
      </c>
      <c r="K156" s="67">
        <v>7345.11</v>
      </c>
      <c r="L156" s="67">
        <v>0</v>
      </c>
      <c r="M156" s="68">
        <v>272</v>
      </c>
      <c r="N156" s="76">
        <f>+P156+Q156+R156+S156+U156</f>
        <v>61320899.935732737</v>
      </c>
      <c r="O156" s="67"/>
      <c r="P156" s="77">
        <v>11233200.728253871</v>
      </c>
      <c r="Q156" s="77"/>
      <c r="R156" s="77">
        <f t="shared" ref="R156:R162" si="70">+AR156+AS156</f>
        <v>3659223.68138</v>
      </c>
      <c r="S156" s="77">
        <f>+AT156-4336785.54</f>
        <v>26557017.993999995</v>
      </c>
      <c r="T156" s="77">
        <v>19871457.532098871</v>
      </c>
      <c r="U156" s="77">
        <v>19871457.532098871</v>
      </c>
      <c r="V156" s="77">
        <f t="shared" si="54"/>
        <v>8348.5339138192267</v>
      </c>
      <c r="W156" s="77">
        <f t="shared" si="54"/>
        <v>8348.5339138192267</v>
      </c>
      <c r="X156" s="70">
        <v>2022</v>
      </c>
      <c r="Y156" s="71" t="e">
        <f>+#REF!-'[1]Приложение №1'!$P831</f>
        <v>#REF!</v>
      </c>
      <c r="AA156" s="76">
        <f t="shared" si="5"/>
        <v>153375371.99000001</v>
      </c>
      <c r="AB156" s="67">
        <v>16985175.195665035</v>
      </c>
      <c r="AC156" s="67">
        <v>11657010.324734461</v>
      </c>
      <c r="AD156" s="67">
        <v>7095832.9536935398</v>
      </c>
      <c r="AE156" s="67">
        <v>6402113.40647172</v>
      </c>
      <c r="AF156" s="67">
        <v>0</v>
      </c>
      <c r="AG156" s="67"/>
      <c r="AH156" s="67">
        <v>817123.27375728008</v>
      </c>
      <c r="AI156" s="67">
        <v>0</v>
      </c>
      <c r="AJ156" s="67">
        <v>0</v>
      </c>
      <c r="AK156" s="67">
        <v>0</v>
      </c>
      <c r="AL156" s="67">
        <v>71933654.736292869</v>
      </c>
      <c r="AM156" s="67">
        <v>18916996.795183621</v>
      </c>
      <c r="AN156" s="67">
        <v>15107603.671900002</v>
      </c>
      <c r="AO156" s="77">
        <v>1533753.7199000001</v>
      </c>
      <c r="AP156" s="78">
        <v>2926107.9124014801</v>
      </c>
      <c r="AQ156" s="62">
        <f>+'Приложение №2'!F156-'Приложение №1'!N156</f>
        <v>4.1672587394714355E-3</v>
      </c>
      <c r="AR156" s="1">
        <f>4296548.24-1633012.98</f>
        <v>2663535.2600000002</v>
      </c>
      <c r="AS156" s="1">
        <f>+(K156*13.29+L156*22.52)*12*0.85</f>
        <v>995688.42137999984</v>
      </c>
      <c r="AT156" s="1">
        <f>+(K156*13.29+L156*22.52)*12*30-4248140.75</f>
        <v>30893803.533999994</v>
      </c>
      <c r="AU156" s="71">
        <f>+P156+Q156+R156+S156+U156-'Приложение №2'!F156</f>
        <v>-4.1672587394714355E-3</v>
      </c>
    </row>
    <row r="157" spans="1:47" x14ac:dyDescent="0.25">
      <c r="A157" s="74">
        <f t="shared" si="66"/>
        <v>143</v>
      </c>
      <c r="B157" s="75">
        <f t="shared" si="67"/>
        <v>143</v>
      </c>
      <c r="C157" s="65" t="s">
        <v>51</v>
      </c>
      <c r="D157" s="65" t="s">
        <v>426</v>
      </c>
      <c r="E157" s="66">
        <v>1981</v>
      </c>
      <c r="F157" s="66">
        <v>2012</v>
      </c>
      <c r="G157" s="66" t="s">
        <v>45</v>
      </c>
      <c r="H157" s="66">
        <v>5</v>
      </c>
      <c r="I157" s="66">
        <v>7</v>
      </c>
      <c r="J157" s="67">
        <v>6927.5</v>
      </c>
      <c r="K157" s="67">
        <v>5316.86</v>
      </c>
      <c r="L157" s="67">
        <v>995.5</v>
      </c>
      <c r="M157" s="68">
        <v>173</v>
      </c>
      <c r="N157" s="76">
        <f>+P157+Q157+R157+S157+U157</f>
        <v>27069454.473500006</v>
      </c>
      <c r="O157" s="67"/>
      <c r="P157" s="77">
        <v>8466409.3135000002</v>
      </c>
      <c r="Q157" s="77"/>
      <c r="R157" s="77">
        <f t="shared" si="70"/>
        <v>3098789.93</v>
      </c>
      <c r="S157" s="77">
        <f>+AT157-10804040.77</f>
        <v>15504255.230000004</v>
      </c>
      <c r="T157" s="77"/>
      <c r="U157" s="77"/>
      <c r="V157" s="77">
        <f>$N157/($K157+$L157)</f>
        <v>4288.325519061018</v>
      </c>
      <c r="W157" s="77">
        <f>$N157/($K157+$L157)</f>
        <v>4288.325519061018</v>
      </c>
      <c r="X157" s="70">
        <v>2022</v>
      </c>
      <c r="Y157" s="71" t="e">
        <f>+#REF!-'[1]Приложение №1'!$P1205</f>
        <v>#REF!</v>
      </c>
      <c r="AA157" s="76">
        <f>SUM(AB157:AP157)</f>
        <v>106077568.56999999</v>
      </c>
      <c r="AB157" s="67">
        <v>18055119.95713608</v>
      </c>
      <c r="AC157" s="67">
        <v>0</v>
      </c>
      <c r="AD157" s="67">
        <v>0</v>
      </c>
      <c r="AE157" s="67">
        <v>4330714.8848485211</v>
      </c>
      <c r="AF157" s="67">
        <v>0</v>
      </c>
      <c r="AG157" s="67"/>
      <c r="AH157" s="67">
        <v>0</v>
      </c>
      <c r="AI157" s="67">
        <v>0</v>
      </c>
      <c r="AJ157" s="67">
        <v>33967503.6578262</v>
      </c>
      <c r="AK157" s="67">
        <v>0</v>
      </c>
      <c r="AL157" s="67">
        <v>17636148.100577578</v>
      </c>
      <c r="AM157" s="67">
        <v>19022357.136998877</v>
      </c>
      <c r="AN157" s="67">
        <v>9970968.5052000005</v>
      </c>
      <c r="AO157" s="77">
        <v>1060775.6857</v>
      </c>
      <c r="AP157" s="78">
        <v>2033980.6417127401</v>
      </c>
      <c r="AQ157" s="62">
        <f>+'Приложение №2'!F157-'Приложение №1'!N157</f>
        <v>9.6013396978378296E-4</v>
      </c>
      <c r="AR157" s="1">
        <v>2353388.21</v>
      </c>
      <c r="AS157" s="1">
        <f>+(K157*10+L157*20)*12*0.85</f>
        <v>745401.72000000009</v>
      </c>
      <c r="AT157" s="1">
        <f>+(K157*10+L157*20)*12*30</f>
        <v>26308296.000000004</v>
      </c>
      <c r="AU157" s="71">
        <f>+P157+Q157+R157+S157+U157-'Приложение №2'!F157</f>
        <v>-9.6013396978378296E-4</v>
      </c>
    </row>
    <row r="158" spans="1:47" x14ac:dyDescent="0.25">
      <c r="A158" s="74">
        <f t="shared" si="66"/>
        <v>144</v>
      </c>
      <c r="B158" s="75">
        <f t="shared" si="67"/>
        <v>144</v>
      </c>
      <c r="C158" s="65" t="s">
        <v>51</v>
      </c>
      <c r="D158" s="65" t="s">
        <v>253</v>
      </c>
      <c r="E158" s="66">
        <v>1993</v>
      </c>
      <c r="F158" s="66">
        <v>2014</v>
      </c>
      <c r="G158" s="66" t="s">
        <v>45</v>
      </c>
      <c r="H158" s="66">
        <v>9</v>
      </c>
      <c r="I158" s="66">
        <v>1</v>
      </c>
      <c r="J158" s="67">
        <v>2553.4</v>
      </c>
      <c r="K158" s="67">
        <v>2126.1</v>
      </c>
      <c r="L158" s="67">
        <v>0</v>
      </c>
      <c r="M158" s="68">
        <v>78</v>
      </c>
      <c r="N158" s="76">
        <f>+P158+Q158+R158+S158+U158</f>
        <v>6602609.8203793205</v>
      </c>
      <c r="O158" s="67"/>
      <c r="P158" s="77"/>
      <c r="Q158" s="77"/>
      <c r="R158" s="77">
        <v>597799.18099999998</v>
      </c>
      <c r="S158" s="77">
        <f>+'Приложение №2'!F158-'Приложение №1'!P158-'Приложение №1'!Q158-'Приложение №1'!R158</f>
        <v>6004810.6393793207</v>
      </c>
      <c r="T158" s="77">
        <f>3200901.454-3200901.454</f>
        <v>0</v>
      </c>
      <c r="U158" s="67"/>
      <c r="V158" s="77">
        <f t="shared" si="54"/>
        <v>3105.5029492400736</v>
      </c>
      <c r="W158" s="77">
        <f t="shared" si="54"/>
        <v>3105.5029492400736</v>
      </c>
      <c r="X158" s="70">
        <v>2022</v>
      </c>
      <c r="Y158" s="71" t="e">
        <f>+#REF!-'[1]Приложение №1'!$P833</f>
        <v>#REF!</v>
      </c>
      <c r="AA158" s="76">
        <f t="shared" si="5"/>
        <v>44395710.680000007</v>
      </c>
      <c r="AB158" s="67">
        <v>4916492.8733411394</v>
      </c>
      <c r="AC158" s="67">
        <v>3374213.5460846401</v>
      </c>
      <c r="AD158" s="67">
        <v>2053944.7940944801</v>
      </c>
      <c r="AE158" s="67">
        <v>1853142.2046320401</v>
      </c>
      <c r="AF158" s="67">
        <v>0</v>
      </c>
      <c r="AG158" s="67"/>
      <c r="AH158" s="67">
        <v>236522.77397279997</v>
      </c>
      <c r="AI158" s="67">
        <v>0</v>
      </c>
      <c r="AJ158" s="67">
        <v>0</v>
      </c>
      <c r="AK158" s="67">
        <v>0</v>
      </c>
      <c r="AL158" s="67">
        <v>20821763.508175142</v>
      </c>
      <c r="AM158" s="67">
        <v>5475673.8714455394</v>
      </c>
      <c r="AN158" s="67">
        <v>4373014.9959000014</v>
      </c>
      <c r="AO158" s="77">
        <v>443957.10680000001</v>
      </c>
      <c r="AP158" s="78">
        <v>846985.00555422006</v>
      </c>
      <c r="AQ158" s="62">
        <f>+'Приложение №2'!F158-'Приложение №1'!N158</f>
        <v>0</v>
      </c>
      <c r="AR158" s="1">
        <f>1103126.79-79353.74-714183.7328</f>
        <v>309589.31720000005</v>
      </c>
      <c r="AS158" s="1">
        <f>+(K158*13.29+L158*22.52)*12*0.85</f>
        <v>288209.86379999993</v>
      </c>
      <c r="AT158" s="1">
        <f>+(K158*13.29+L158*22.52)*12*30-300950.5-2600695.91</f>
        <v>7270466.4299999978</v>
      </c>
      <c r="AU158" s="71">
        <f>+P158+Q158+R158+S158+U158-'Приложение №2'!F158</f>
        <v>0</v>
      </c>
    </row>
    <row r="159" spans="1:47" x14ac:dyDescent="0.25">
      <c r="A159" s="74">
        <f t="shared" si="66"/>
        <v>145</v>
      </c>
      <c r="B159" s="75">
        <f t="shared" si="67"/>
        <v>145</v>
      </c>
      <c r="C159" s="65" t="s">
        <v>104</v>
      </c>
      <c r="D159" s="65" t="s">
        <v>430</v>
      </c>
      <c r="E159" s="66">
        <v>1988</v>
      </c>
      <c r="F159" s="66">
        <v>1988</v>
      </c>
      <c r="G159" s="66" t="s">
        <v>45</v>
      </c>
      <c r="H159" s="66">
        <v>5</v>
      </c>
      <c r="I159" s="66">
        <v>4</v>
      </c>
      <c r="J159" s="67">
        <v>4649.1000000000004</v>
      </c>
      <c r="K159" s="67">
        <v>3386.7</v>
      </c>
      <c r="L159" s="67">
        <v>892.8</v>
      </c>
      <c r="M159" s="68">
        <v>156</v>
      </c>
      <c r="N159" s="76">
        <f t="shared" ref="N159:N164" si="71">SUM(O159:U159)</f>
        <v>12665123.976139199</v>
      </c>
      <c r="O159" s="67"/>
      <c r="P159" s="77">
        <v>1062601.0675000004</v>
      </c>
      <c r="Q159" s="77"/>
      <c r="R159" s="77">
        <f t="shared" si="70"/>
        <v>3276033.65</v>
      </c>
      <c r="S159" s="77">
        <f>+'Приложение №2'!F159-'Приложение №1'!P159-'Приложение №1'!Q159-'Приложение №1'!R159</f>
        <v>8326489.2586391978</v>
      </c>
      <c r="T159" s="77"/>
      <c r="U159" s="77">
        <f>+'Приложение №2'!F159-'Приложение №1'!P159-'Приложение №1'!Q159-'Приложение №1'!R159-'Приложение №1'!S159</f>
        <v>0</v>
      </c>
      <c r="V159" s="77">
        <f t="shared" ref="V159:W165" si="72">$N159/($K159+$L159)</f>
        <v>2959.4868503655098</v>
      </c>
      <c r="W159" s="77">
        <f t="shared" si="72"/>
        <v>2959.4868503655098</v>
      </c>
      <c r="X159" s="70">
        <v>2022</v>
      </c>
      <c r="Y159" s="71" t="e">
        <f>+#REF!-'[1]Приложение №1'!$P1216</f>
        <v>#REF!</v>
      </c>
      <c r="AA159" s="76">
        <f t="shared" ref="AA159:AA160" si="73">SUM(AB159:AP159)</f>
        <v>50851543.909999996</v>
      </c>
      <c r="AB159" s="67">
        <v>12240570.226002298</v>
      </c>
      <c r="AC159" s="67">
        <v>4488649.7915120395</v>
      </c>
      <c r="AD159" s="67">
        <v>4689585.7163009401</v>
      </c>
      <c r="AE159" s="67">
        <v>0</v>
      </c>
      <c r="AF159" s="67">
        <v>0</v>
      </c>
      <c r="AG159" s="67"/>
      <c r="AH159" s="67">
        <v>404095.62569795997</v>
      </c>
      <c r="AI159" s="67">
        <v>0</v>
      </c>
      <c r="AJ159" s="67">
        <v>23028460.340860799</v>
      </c>
      <c r="AK159" s="67">
        <v>0</v>
      </c>
      <c r="AL159" s="67">
        <v>0</v>
      </c>
      <c r="AM159" s="67">
        <v>0</v>
      </c>
      <c r="AN159" s="67">
        <v>4510858.3295000009</v>
      </c>
      <c r="AO159" s="77">
        <v>508515.43910000008</v>
      </c>
      <c r="AP159" s="78">
        <v>980808.44102596026</v>
      </c>
      <c r="AQ159" s="62">
        <f>+'Приложение №2'!F159-'Приложение №1'!N159</f>
        <v>0</v>
      </c>
      <c r="AR159" s="1">
        <v>2748459.05</v>
      </c>
      <c r="AS159" s="1">
        <f t="shared" ref="AS159:AS199" si="74">+(K159*10+L159*20)*12*0.85</f>
        <v>527574.6</v>
      </c>
      <c r="AT159" s="1">
        <f t="shared" ref="AT159:AT167" si="75">+(K159*10+L159*20)*12*30</f>
        <v>18620280</v>
      </c>
      <c r="AU159" s="71">
        <f>+P159+Q159+R159+S159+U159-'Приложение №2'!F159</f>
        <v>0</v>
      </c>
    </row>
    <row r="160" spans="1:47" x14ac:dyDescent="0.25">
      <c r="A160" s="74">
        <f t="shared" si="66"/>
        <v>146</v>
      </c>
      <c r="B160" s="75">
        <f t="shared" si="67"/>
        <v>146</v>
      </c>
      <c r="C160" s="65" t="s">
        <v>104</v>
      </c>
      <c r="D160" s="65" t="s">
        <v>431</v>
      </c>
      <c r="E160" s="66">
        <v>1985</v>
      </c>
      <c r="F160" s="66">
        <v>1985</v>
      </c>
      <c r="G160" s="66" t="s">
        <v>45</v>
      </c>
      <c r="H160" s="66">
        <v>5</v>
      </c>
      <c r="I160" s="66">
        <v>1</v>
      </c>
      <c r="J160" s="67">
        <v>3093.6</v>
      </c>
      <c r="K160" s="67">
        <v>1863.4</v>
      </c>
      <c r="L160" s="67">
        <v>562.9</v>
      </c>
      <c r="M160" s="68">
        <v>98</v>
      </c>
      <c r="N160" s="76">
        <f t="shared" si="71"/>
        <v>7932994.554039401</v>
      </c>
      <c r="O160" s="67"/>
      <c r="P160" s="77">
        <v>686514.50749999983</v>
      </c>
      <c r="Q160" s="77"/>
      <c r="R160" s="77">
        <f t="shared" si="70"/>
        <v>1316932.6599999999</v>
      </c>
      <c r="S160" s="77">
        <f>+'Приложение №2'!F160-'Приложение №1'!P160-'Приложение №1'!Q160-'Приложение №1'!R160</f>
        <v>5929547.3865394015</v>
      </c>
      <c r="T160" s="77"/>
      <c r="U160" s="77">
        <f>+'Приложение №2'!F160-'Приложение №1'!P160-'Приложение №1'!Q160-'Приложение №1'!R160-'Приложение №1'!S160</f>
        <v>0</v>
      </c>
      <c r="V160" s="77">
        <f t="shared" si="72"/>
        <v>3269.5851931086017</v>
      </c>
      <c r="W160" s="77">
        <f t="shared" si="72"/>
        <v>3269.5851931086017</v>
      </c>
      <c r="X160" s="70">
        <v>2022</v>
      </c>
      <c r="Y160" s="71" t="e">
        <f>+#REF!-'[1]Приложение №1'!$P1227</f>
        <v>#REF!</v>
      </c>
      <c r="AA160" s="76">
        <f t="shared" si="73"/>
        <v>25777981.720000003</v>
      </c>
      <c r="AB160" s="67">
        <v>6939898.4786422197</v>
      </c>
      <c r="AC160" s="67">
        <v>2544879.30231024</v>
      </c>
      <c r="AD160" s="67">
        <v>0</v>
      </c>
      <c r="AE160" s="67">
        <v>0</v>
      </c>
      <c r="AF160" s="67">
        <v>0</v>
      </c>
      <c r="AG160" s="67"/>
      <c r="AH160" s="67">
        <v>229105.55551800001</v>
      </c>
      <c r="AI160" s="67">
        <v>0</v>
      </c>
      <c r="AJ160" s="67">
        <v>13056187.249110602</v>
      </c>
      <c r="AK160" s="67">
        <v>0</v>
      </c>
      <c r="AL160" s="67">
        <v>0</v>
      </c>
      <c r="AM160" s="67">
        <v>0</v>
      </c>
      <c r="AN160" s="67">
        <v>2252195.9907</v>
      </c>
      <c r="AO160" s="77">
        <v>257779.81719999999</v>
      </c>
      <c r="AP160" s="78">
        <v>497935.32651894004</v>
      </c>
      <c r="AQ160" s="62">
        <f>+'Приложение №2'!F160-'Приложение №1'!N160</f>
        <v>0</v>
      </c>
      <c r="AR160" s="1">
        <v>1012034.26</v>
      </c>
      <c r="AS160" s="1">
        <f t="shared" si="74"/>
        <v>304898.39999999997</v>
      </c>
      <c r="AT160" s="1">
        <f t="shared" si="75"/>
        <v>10761120</v>
      </c>
      <c r="AU160" s="71">
        <f>+P160+Q160+R160+S160+U160-'Приложение №2'!F160</f>
        <v>0</v>
      </c>
    </row>
    <row r="161" spans="1:47" x14ac:dyDescent="0.25">
      <c r="A161" s="74">
        <f t="shared" ref="A161:A171" si="76">+A160+1</f>
        <v>147</v>
      </c>
      <c r="B161" s="75">
        <f t="shared" ref="B161:B171" si="77">+B160+1</f>
        <v>147</v>
      </c>
      <c r="C161" s="65" t="s">
        <v>104</v>
      </c>
      <c r="D161" s="65" t="s">
        <v>433</v>
      </c>
      <c r="E161" s="66">
        <v>1987</v>
      </c>
      <c r="F161" s="66">
        <v>1987</v>
      </c>
      <c r="G161" s="66" t="s">
        <v>45</v>
      </c>
      <c r="H161" s="66">
        <v>5</v>
      </c>
      <c r="I161" s="66">
        <v>1</v>
      </c>
      <c r="J161" s="67">
        <v>2928.7</v>
      </c>
      <c r="K161" s="67">
        <v>2372.6999999999998</v>
      </c>
      <c r="L161" s="67">
        <v>0</v>
      </c>
      <c r="M161" s="68">
        <v>125</v>
      </c>
      <c r="N161" s="76">
        <f t="shared" si="71"/>
        <v>8010929.1242630016</v>
      </c>
      <c r="O161" s="67"/>
      <c r="P161" s="77">
        <v>1168269.9550000001</v>
      </c>
      <c r="Q161" s="77"/>
      <c r="R161" s="77">
        <f t="shared" si="70"/>
        <v>1281827.73</v>
      </c>
      <c r="S161" s="77">
        <f>+'Приложение №2'!F161-'Приложение №1'!P161-'Приложение №1'!Q161-'Приложение №1'!R161</f>
        <v>5560831.4392630011</v>
      </c>
      <c r="T161" s="77"/>
      <c r="U161" s="77">
        <f>+'Приложение №2'!F161-'Приложение №1'!P161-'Приложение №1'!Q161-'Приложение №1'!R161-'Приложение №1'!S161</f>
        <v>0</v>
      </c>
      <c r="V161" s="77">
        <f t="shared" si="72"/>
        <v>3376.2924618632792</v>
      </c>
      <c r="W161" s="77">
        <f t="shared" si="72"/>
        <v>3376.2924618632792</v>
      </c>
      <c r="X161" s="70">
        <v>2022</v>
      </c>
      <c r="Y161" s="71" t="e">
        <f>+#REF!-'[1]Приложение №1'!$P1229</f>
        <v>#REF!</v>
      </c>
      <c r="AA161" s="76">
        <f>SUM(AB161:AP161)</f>
        <v>25208513.880000003</v>
      </c>
      <c r="AB161" s="67">
        <v>6786587.4460183801</v>
      </c>
      <c r="AC161" s="67">
        <v>2488659.7441826407</v>
      </c>
      <c r="AD161" s="67">
        <v>0</v>
      </c>
      <c r="AE161" s="67">
        <v>0</v>
      </c>
      <c r="AF161" s="67">
        <v>0</v>
      </c>
      <c r="AG161" s="67"/>
      <c r="AH161" s="67">
        <v>224044.32360912001</v>
      </c>
      <c r="AI161" s="67">
        <v>0</v>
      </c>
      <c r="AJ161" s="67">
        <v>12767759.748387001</v>
      </c>
      <c r="AK161" s="67">
        <v>0</v>
      </c>
      <c r="AL161" s="67">
        <v>0</v>
      </c>
      <c r="AM161" s="67">
        <v>0</v>
      </c>
      <c r="AN161" s="67">
        <v>2202442.1663000002</v>
      </c>
      <c r="AO161" s="77">
        <v>252085.13879999999</v>
      </c>
      <c r="AP161" s="78">
        <v>486935.3127028601</v>
      </c>
      <c r="AQ161" s="62">
        <f>+'Приложение №2'!F161-'Приложение №1'!N161</f>
        <v>0</v>
      </c>
      <c r="AR161" s="1">
        <v>1039812.33</v>
      </c>
      <c r="AS161" s="1">
        <f t="shared" si="74"/>
        <v>242015.4</v>
      </c>
      <c r="AT161" s="1">
        <f t="shared" si="75"/>
        <v>8541720</v>
      </c>
      <c r="AU161" s="71">
        <f>+P161+Q161+R161+S161+U161-'Приложение №2'!F161</f>
        <v>0</v>
      </c>
    </row>
    <row r="162" spans="1:47" x14ac:dyDescent="0.25">
      <c r="A162" s="74">
        <f t="shared" si="76"/>
        <v>148</v>
      </c>
      <c r="B162" s="75">
        <f t="shared" si="77"/>
        <v>148</v>
      </c>
      <c r="C162" s="65" t="s">
        <v>105</v>
      </c>
      <c r="D162" s="65" t="s">
        <v>436</v>
      </c>
      <c r="E162" s="66">
        <v>1995</v>
      </c>
      <c r="F162" s="66">
        <v>2009</v>
      </c>
      <c r="G162" s="66" t="s">
        <v>45</v>
      </c>
      <c r="H162" s="66">
        <v>5</v>
      </c>
      <c r="I162" s="66">
        <v>2</v>
      </c>
      <c r="J162" s="67">
        <v>2134.1999999999998</v>
      </c>
      <c r="K162" s="67">
        <v>1906.4</v>
      </c>
      <c r="L162" s="67">
        <v>0</v>
      </c>
      <c r="M162" s="68">
        <v>75</v>
      </c>
      <c r="N162" s="76">
        <f t="shared" si="71"/>
        <v>4798253.9912695996</v>
      </c>
      <c r="O162" s="67"/>
      <c r="P162" s="77">
        <v>930573.32250000024</v>
      </c>
      <c r="Q162" s="77"/>
      <c r="R162" s="77">
        <f t="shared" si="70"/>
        <v>1062313.17</v>
      </c>
      <c r="S162" s="77">
        <f>+'Приложение №2'!F162-'Приложение №1'!P162-'Приложение №1'!Q162-'Приложение №1'!R162</f>
        <v>2805367.4987695995</v>
      </c>
      <c r="T162" s="77"/>
      <c r="U162" s="77">
        <f>+'Приложение №2'!F162-'Приложение №1'!P162-'Приложение №1'!Q162-'Приложение №1'!R162-'Приложение №1'!S162</f>
        <v>0</v>
      </c>
      <c r="V162" s="77">
        <f t="shared" si="72"/>
        <v>2516.9187952526227</v>
      </c>
      <c r="W162" s="77">
        <f t="shared" si="72"/>
        <v>2516.9187952526227</v>
      </c>
      <c r="X162" s="70">
        <v>2022</v>
      </c>
      <c r="Y162" s="71" t="e">
        <f>+#REF!-'[1]Приложение №1'!$P1240</f>
        <v>#REF!</v>
      </c>
      <c r="AA162" s="76">
        <f>SUM(AB162:AP162)</f>
        <v>11647646.460000001</v>
      </c>
      <c r="AB162" s="67">
        <v>0</v>
      </c>
      <c r="AC162" s="67">
        <v>0</v>
      </c>
      <c r="AD162" s="67">
        <v>0</v>
      </c>
      <c r="AE162" s="67">
        <v>0</v>
      </c>
      <c r="AF162" s="67">
        <v>0</v>
      </c>
      <c r="AG162" s="67"/>
      <c r="AH162" s="67">
        <v>0</v>
      </c>
      <c r="AI162" s="67">
        <v>0</v>
      </c>
      <c r="AJ162" s="67">
        <v>10258548.143180402</v>
      </c>
      <c r="AK162" s="67">
        <v>0</v>
      </c>
      <c r="AL162" s="67">
        <v>0</v>
      </c>
      <c r="AM162" s="67">
        <v>0</v>
      </c>
      <c r="AN162" s="67">
        <v>1048288.1814</v>
      </c>
      <c r="AO162" s="77">
        <v>116476.46460000001</v>
      </c>
      <c r="AP162" s="78">
        <v>224333.67081960003</v>
      </c>
      <c r="AQ162" s="62">
        <f>+'Приложение №2'!F162-'Приложение №1'!N162</f>
        <v>0</v>
      </c>
      <c r="AR162" s="1">
        <v>867860.37</v>
      </c>
      <c r="AS162" s="1">
        <f t="shared" si="74"/>
        <v>194452.8</v>
      </c>
      <c r="AT162" s="1">
        <f t="shared" si="75"/>
        <v>6863040</v>
      </c>
      <c r="AU162" s="71">
        <f>+P162+Q162+R162+S162+U162-'Приложение №2'!F162</f>
        <v>0</v>
      </c>
    </row>
    <row r="163" spans="1:47" x14ac:dyDescent="0.25">
      <c r="A163" s="74">
        <f t="shared" si="76"/>
        <v>149</v>
      </c>
      <c r="B163" s="75">
        <f t="shared" si="77"/>
        <v>149</v>
      </c>
      <c r="C163" s="65" t="s">
        <v>521</v>
      </c>
      <c r="D163" s="65" t="s">
        <v>522</v>
      </c>
      <c r="E163" s="66">
        <v>1994</v>
      </c>
      <c r="F163" s="66">
        <v>1994</v>
      </c>
      <c r="G163" s="66" t="s">
        <v>45</v>
      </c>
      <c r="H163" s="66">
        <v>2</v>
      </c>
      <c r="I163" s="66">
        <v>2</v>
      </c>
      <c r="J163" s="67">
        <v>1089.5</v>
      </c>
      <c r="K163" s="67">
        <v>974.3</v>
      </c>
      <c r="L163" s="67">
        <v>0</v>
      </c>
      <c r="M163" s="68">
        <v>43</v>
      </c>
      <c r="N163" s="76">
        <f t="shared" si="71"/>
        <v>650224.41704400012</v>
      </c>
      <c r="O163" s="67"/>
      <c r="P163" s="77">
        <v>327001.24</v>
      </c>
      <c r="Q163" s="77">
        <v>35153.21</v>
      </c>
      <c r="R163" s="77">
        <v>254872.09</v>
      </c>
      <c r="S163" s="77">
        <f>+'Приложение №2'!F163-P163-'Приложение №1'!Q163-'Приложение №1'!R163</f>
        <v>33197.87704400011</v>
      </c>
      <c r="T163" s="77"/>
      <c r="U163" s="77">
        <f>+'Приложение №2'!F163-'Приложение №1'!P163-'Приложение №1'!Q163-'Приложение №1'!R163-'Приложение №1'!S163</f>
        <v>0</v>
      </c>
      <c r="V163" s="77">
        <f t="shared" si="72"/>
        <v>667.37597972287813</v>
      </c>
      <c r="W163" s="77">
        <f t="shared" si="72"/>
        <v>667.37597972287813</v>
      </c>
      <c r="X163" s="70">
        <v>2022</v>
      </c>
      <c r="Y163" s="71" t="e">
        <f>+#REF!-'[1]Приложение №1'!$P1242</f>
        <v>#REF!</v>
      </c>
      <c r="AA163" s="76">
        <f>SUM(AB163:AP163)</f>
        <v>593748.16</v>
      </c>
      <c r="AB163" s="67">
        <v>0</v>
      </c>
      <c r="AC163" s="67">
        <v>0</v>
      </c>
      <c r="AD163" s="67">
        <v>0</v>
      </c>
      <c r="AE163" s="67">
        <v>0</v>
      </c>
      <c r="AF163" s="67">
        <v>543023.63295600004</v>
      </c>
      <c r="AG163" s="67"/>
      <c r="AH163" s="67">
        <v>0</v>
      </c>
      <c r="AI163" s="67">
        <v>0</v>
      </c>
      <c r="AJ163" s="67">
        <v>0</v>
      </c>
      <c r="AK163" s="67">
        <v>0</v>
      </c>
      <c r="AL163" s="67">
        <v>0</v>
      </c>
      <c r="AM163" s="67">
        <v>0</v>
      </c>
      <c r="AN163" s="67">
        <v>34646.21</v>
      </c>
      <c r="AO163" s="67">
        <v>4203.49</v>
      </c>
      <c r="AP163" s="78">
        <v>11874.827044000001</v>
      </c>
      <c r="AQ163" s="62">
        <f>+'Приложение №2'!F163-'Приложение №1'!N163</f>
        <v>0</v>
      </c>
      <c r="AR163" s="1">
        <v>431386</v>
      </c>
      <c r="AS163" s="1">
        <f t="shared" si="74"/>
        <v>99378.599999999991</v>
      </c>
      <c r="AT163" s="1">
        <f t="shared" si="75"/>
        <v>3507480</v>
      </c>
      <c r="AU163" s="71">
        <f>+P163+Q163+R163+S163+U163-'Приложение №2'!F163</f>
        <v>0</v>
      </c>
    </row>
    <row r="164" spans="1:47" x14ac:dyDescent="0.25">
      <c r="A164" s="74">
        <f t="shared" si="76"/>
        <v>150</v>
      </c>
      <c r="B164" s="75">
        <f t="shared" si="77"/>
        <v>150</v>
      </c>
      <c r="C164" s="65" t="s">
        <v>254</v>
      </c>
      <c r="D164" s="65" t="s">
        <v>523</v>
      </c>
      <c r="E164" s="66">
        <v>1982</v>
      </c>
      <c r="F164" s="66">
        <v>1982</v>
      </c>
      <c r="G164" s="66" t="s">
        <v>45</v>
      </c>
      <c r="H164" s="66">
        <v>5</v>
      </c>
      <c r="I164" s="66">
        <v>1</v>
      </c>
      <c r="J164" s="67">
        <v>902</v>
      </c>
      <c r="K164" s="67">
        <v>902</v>
      </c>
      <c r="L164" s="67">
        <v>0</v>
      </c>
      <c r="M164" s="68">
        <v>23</v>
      </c>
      <c r="N164" s="76">
        <f t="shared" si="71"/>
        <v>5246124.4404846942</v>
      </c>
      <c r="O164" s="67"/>
      <c r="P164" s="77">
        <v>2131595.6605281122</v>
      </c>
      <c r="Q164" s="77"/>
      <c r="R164" s="77">
        <f t="shared" ref="R164:R169" si="78">+AR164+AS164</f>
        <v>436434.27</v>
      </c>
      <c r="S164" s="77">
        <f>+'Приложение №2'!F164-'Приложение №1'!P164-'Приложение №1'!Q164-'Приложение №1'!R164</f>
        <v>2678094.509956582</v>
      </c>
      <c r="T164" s="77"/>
      <c r="U164" s="77">
        <f>+'Приложение №2'!F164-'Приложение №1'!P164-'Приложение №1'!Q164-'Приложение №1'!R164-'Приложение №1'!S164</f>
        <v>0</v>
      </c>
      <c r="V164" s="77">
        <f t="shared" si="72"/>
        <v>5816.1024839076435</v>
      </c>
      <c r="W164" s="77">
        <f t="shared" si="72"/>
        <v>5816.1024839076435</v>
      </c>
      <c r="X164" s="70">
        <v>2022</v>
      </c>
      <c r="Y164" s="71" t="e">
        <f>+#REF!-'[1]Приложение №1'!$P1673</f>
        <v>#REF!</v>
      </c>
      <c r="AA164" s="76">
        <f>SUM(AB164:AP164)</f>
        <v>25846647.639999997</v>
      </c>
      <c r="AB164" s="67">
        <v>3015626.05896552</v>
      </c>
      <c r="AC164" s="67">
        <v>1381996.98965328</v>
      </c>
      <c r="AD164" s="67">
        <v>1398423.8962755599</v>
      </c>
      <c r="AE164" s="67">
        <v>910108.47884880006</v>
      </c>
      <c r="AF164" s="67">
        <v>0</v>
      </c>
      <c r="AG164" s="67"/>
      <c r="AH164" s="67">
        <v>91642.682540640002</v>
      </c>
      <c r="AI164" s="67">
        <v>0</v>
      </c>
      <c r="AJ164" s="67">
        <v>7209302.2726031998</v>
      </c>
      <c r="AK164" s="67">
        <v>0</v>
      </c>
      <c r="AL164" s="67">
        <v>3664064.3373272396</v>
      </c>
      <c r="AM164" s="67">
        <v>4963125.4813509602</v>
      </c>
      <c r="AN164" s="67">
        <v>2458924.8816</v>
      </c>
      <c r="AO164" s="77">
        <v>258466.47640000001</v>
      </c>
      <c r="AP164" s="78">
        <v>494966.08443480008</v>
      </c>
      <c r="AQ164" s="62">
        <f>+'Приложение №2'!F164-'Приложение №1'!N164</f>
        <v>0</v>
      </c>
      <c r="AR164" s="1">
        <v>344430.27</v>
      </c>
      <c r="AS164" s="1">
        <f t="shared" si="74"/>
        <v>92004</v>
      </c>
      <c r="AT164" s="1">
        <f t="shared" si="75"/>
        <v>3247200</v>
      </c>
      <c r="AU164" s="71">
        <f>+P164+Q164+R164+S164+U164-'Приложение №2'!F164</f>
        <v>0</v>
      </c>
    </row>
    <row r="165" spans="1:47" x14ac:dyDescent="0.25">
      <c r="A165" s="74">
        <f t="shared" si="76"/>
        <v>151</v>
      </c>
      <c r="B165" s="75">
        <f t="shared" si="77"/>
        <v>151</v>
      </c>
      <c r="C165" s="65" t="s">
        <v>254</v>
      </c>
      <c r="D165" s="65" t="s">
        <v>437</v>
      </c>
      <c r="E165" s="66">
        <v>1989</v>
      </c>
      <c r="F165" s="66">
        <v>2013</v>
      </c>
      <c r="G165" s="66" t="s">
        <v>45</v>
      </c>
      <c r="H165" s="66">
        <v>5</v>
      </c>
      <c r="I165" s="66">
        <v>3</v>
      </c>
      <c r="J165" s="67">
        <v>2867.1</v>
      </c>
      <c r="K165" s="67">
        <v>2867.1</v>
      </c>
      <c r="L165" s="67">
        <v>0</v>
      </c>
      <c r="M165" s="68">
        <v>82</v>
      </c>
      <c r="N165" s="76">
        <f>+P165+Q165+R165+S165+U165</f>
        <v>15706787.660000002</v>
      </c>
      <c r="O165" s="67"/>
      <c r="P165" s="77">
        <v>7667561.8000000026</v>
      </c>
      <c r="Q165" s="77"/>
      <c r="R165" s="77">
        <f t="shared" si="78"/>
        <v>1146374.3600000001</v>
      </c>
      <c r="S165" s="77">
        <f>+AT165-3428708.5</f>
        <v>6892851.5</v>
      </c>
      <c r="T165" s="77"/>
      <c r="U165" s="77"/>
      <c r="V165" s="77">
        <f t="shared" si="72"/>
        <v>5478.2838617418302</v>
      </c>
      <c r="W165" s="77">
        <f t="shared" si="72"/>
        <v>5478.2838617418302</v>
      </c>
      <c r="X165" s="70">
        <v>2022</v>
      </c>
      <c r="Y165" s="71" t="e">
        <f>+#REF!-'[1]Приложение №1'!$P1243</f>
        <v>#REF!</v>
      </c>
      <c r="AA165" s="76">
        <f>SUM(AB165:AP165)</f>
        <v>8541004.8900000006</v>
      </c>
      <c r="AB165" s="67">
        <v>0</v>
      </c>
      <c r="AC165" s="67">
        <v>0</v>
      </c>
      <c r="AD165" s="67">
        <v>4445034.5403198004</v>
      </c>
      <c r="AE165" s="67">
        <v>2892873.6360392398</v>
      </c>
      <c r="AF165" s="67">
        <v>0</v>
      </c>
      <c r="AG165" s="67"/>
      <c r="AH165" s="67">
        <v>0</v>
      </c>
      <c r="AI165" s="67">
        <v>0</v>
      </c>
      <c r="AJ165" s="67">
        <v>0</v>
      </c>
      <c r="AK165" s="67">
        <v>0</v>
      </c>
      <c r="AL165" s="67">
        <v>0</v>
      </c>
      <c r="AM165" s="67">
        <v>0</v>
      </c>
      <c r="AN165" s="67">
        <v>957221.47470000014</v>
      </c>
      <c r="AO165" s="77">
        <v>85410.048900000009</v>
      </c>
      <c r="AP165" s="78">
        <v>160465.19004096001</v>
      </c>
      <c r="AQ165" s="62">
        <f>+'Приложение №2'!F165-'Приложение №1'!N165</f>
        <v>4.3803602457046509E-3</v>
      </c>
      <c r="AR165" s="1">
        <v>853930.16</v>
      </c>
      <c r="AS165" s="1">
        <f t="shared" si="74"/>
        <v>292444.2</v>
      </c>
      <c r="AT165" s="1">
        <f t="shared" si="75"/>
        <v>10321560</v>
      </c>
      <c r="AU165" s="71">
        <f>+P165+Q165+R165+S165+U165-'Приложение №2'!F165</f>
        <v>-4.3803602457046509E-3</v>
      </c>
    </row>
    <row r="166" spans="1:47" x14ac:dyDescent="0.25">
      <c r="A166" s="74">
        <f t="shared" si="76"/>
        <v>152</v>
      </c>
      <c r="B166" s="75">
        <f t="shared" si="77"/>
        <v>152</v>
      </c>
      <c r="C166" s="65" t="s">
        <v>254</v>
      </c>
      <c r="D166" s="65" t="s">
        <v>255</v>
      </c>
      <c r="E166" s="66">
        <v>1971</v>
      </c>
      <c r="F166" s="66">
        <v>2012</v>
      </c>
      <c r="G166" s="66" t="s">
        <v>45</v>
      </c>
      <c r="H166" s="66">
        <v>4</v>
      </c>
      <c r="I166" s="66">
        <v>4</v>
      </c>
      <c r="J166" s="67">
        <v>2720.25</v>
      </c>
      <c r="K166" s="67">
        <v>2720.25</v>
      </c>
      <c r="L166" s="67">
        <v>0</v>
      </c>
      <c r="M166" s="68">
        <v>105</v>
      </c>
      <c r="N166" s="76">
        <f>+P166+Q166+R166+S166+U166</f>
        <v>11003167.637</v>
      </c>
      <c r="O166" s="67"/>
      <c r="P166" s="77">
        <v>3797418.9970000004</v>
      </c>
      <c r="Q166" s="77"/>
      <c r="R166" s="77">
        <f t="shared" si="78"/>
        <v>1248925.3399999999</v>
      </c>
      <c r="S166" s="77">
        <f>+AT166-3836076.7</f>
        <v>5956823.2999999998</v>
      </c>
      <c r="T166" s="77"/>
      <c r="U166" s="77"/>
      <c r="V166" s="77">
        <f t="shared" si="54"/>
        <v>4044.9104446282513</v>
      </c>
      <c r="W166" s="77">
        <f t="shared" si="54"/>
        <v>4044.9104446282513</v>
      </c>
      <c r="X166" s="70">
        <v>2022</v>
      </c>
      <c r="Y166" s="71" t="e">
        <f>+#REF!-'[1]Приложение №1'!$P856</f>
        <v>#REF!</v>
      </c>
      <c r="AA166" s="76">
        <f t="shared" si="5"/>
        <v>62662210.079999991</v>
      </c>
      <c r="AB166" s="67">
        <v>0</v>
      </c>
      <c r="AC166" s="67">
        <v>0</v>
      </c>
      <c r="AD166" s="67">
        <v>4217364.3079906795</v>
      </c>
      <c r="AE166" s="67">
        <v>2744703.5403370801</v>
      </c>
      <c r="AF166" s="67">
        <v>0</v>
      </c>
      <c r="AG166" s="67"/>
      <c r="AH166" s="67">
        <v>0</v>
      </c>
      <c r="AI166" s="67">
        <v>0</v>
      </c>
      <c r="AJ166" s="67">
        <v>21741801.005597401</v>
      </c>
      <c r="AK166" s="67">
        <v>0</v>
      </c>
      <c r="AL166" s="67">
        <v>11050078.731239939</v>
      </c>
      <c r="AM166" s="67">
        <v>14967785.027242739</v>
      </c>
      <c r="AN166" s="67">
        <v>6117201.9047999997</v>
      </c>
      <c r="AO166" s="77">
        <v>626622.10080000001</v>
      </c>
      <c r="AP166" s="78">
        <v>1196653.4619921602</v>
      </c>
      <c r="AQ166" s="62">
        <f>+'Приложение №2'!F166-'Приложение №1'!N166</f>
        <v>-9.2516094446182251E-4</v>
      </c>
      <c r="AR166" s="1">
        <v>971459.84</v>
      </c>
      <c r="AS166" s="1">
        <f t="shared" si="74"/>
        <v>277465.5</v>
      </c>
      <c r="AT166" s="1">
        <f t="shared" si="75"/>
        <v>9792900</v>
      </c>
      <c r="AU166" s="71">
        <f>+P166+Q166+R166+S166+U166-'Приложение №2'!F166</f>
        <v>9.2516094446182251E-4</v>
      </c>
    </row>
    <row r="167" spans="1:47" x14ac:dyDescent="0.25">
      <c r="A167" s="74">
        <f t="shared" si="76"/>
        <v>153</v>
      </c>
      <c r="B167" s="75">
        <f t="shared" si="77"/>
        <v>153</v>
      </c>
      <c r="C167" s="65" t="s">
        <v>254</v>
      </c>
      <c r="D167" s="65" t="s">
        <v>438</v>
      </c>
      <c r="E167" s="66">
        <v>1979</v>
      </c>
      <c r="F167" s="66">
        <v>2013</v>
      </c>
      <c r="G167" s="66" t="s">
        <v>45</v>
      </c>
      <c r="H167" s="66">
        <v>4</v>
      </c>
      <c r="I167" s="66">
        <v>2</v>
      </c>
      <c r="J167" s="67">
        <v>1242.18</v>
      </c>
      <c r="K167" s="67">
        <v>1242.18</v>
      </c>
      <c r="L167" s="67">
        <v>0</v>
      </c>
      <c r="M167" s="68">
        <v>47</v>
      </c>
      <c r="N167" s="76">
        <f>SUM(O167:U167)</f>
        <v>3923418.7810803605</v>
      </c>
      <c r="O167" s="67"/>
      <c r="P167" s="77">
        <v>1462876.004506039</v>
      </c>
      <c r="Q167" s="77"/>
      <c r="R167" s="77">
        <f t="shared" si="78"/>
        <v>631824.57999999996</v>
      </c>
      <c r="S167" s="77">
        <f>+'Приложение №2'!F167-'Приложение №1'!P167-'Приложение №1'!Q167-'Приложение №1'!R167</f>
        <v>1828718.1965743215</v>
      </c>
      <c r="T167" s="77"/>
      <c r="U167" s="77">
        <f>+'Приложение №2'!F167-'Приложение №1'!P167-'Приложение №1'!Q167-'Приложение №1'!R167-'Приложение №1'!S167</f>
        <v>0</v>
      </c>
      <c r="V167" s="77">
        <f>$N167/($K167+$L167)</f>
        <v>3158.4945668746559</v>
      </c>
      <c r="W167" s="77">
        <f>$N167/($K167+$L167)</f>
        <v>3158.4945668746559</v>
      </c>
      <c r="X167" s="70">
        <v>2022</v>
      </c>
      <c r="Y167" s="71" t="e">
        <f>+#REF!-'[1]Приложение №1'!$P1244</f>
        <v>#REF!</v>
      </c>
      <c r="AA167" s="76">
        <f>SUM(AB167:AP167)</f>
        <v>28614187.700000003</v>
      </c>
      <c r="AB167" s="67">
        <v>0</v>
      </c>
      <c r="AC167" s="67">
        <v>0</v>
      </c>
      <c r="AD167" s="67">
        <v>1925825.0481519001</v>
      </c>
      <c r="AE167" s="67">
        <v>1253346.5063616</v>
      </c>
      <c r="AF167" s="67">
        <v>0</v>
      </c>
      <c r="AG167" s="67"/>
      <c r="AH167" s="67">
        <v>0</v>
      </c>
      <c r="AI167" s="67">
        <v>0</v>
      </c>
      <c r="AJ167" s="67">
        <v>9928216.292715</v>
      </c>
      <c r="AK167" s="67">
        <v>0</v>
      </c>
      <c r="AL167" s="67">
        <v>5045928.4281096598</v>
      </c>
      <c r="AM167" s="67">
        <v>6834917.0833343398</v>
      </c>
      <c r="AN167" s="67">
        <v>2793370.4105000002</v>
      </c>
      <c r="AO167" s="77">
        <v>286141.87699999998</v>
      </c>
      <c r="AP167" s="78">
        <v>546442.05382749997</v>
      </c>
      <c r="AQ167" s="62">
        <f>+'Приложение №2'!F167-'Приложение №1'!N167</f>
        <v>0</v>
      </c>
      <c r="AR167" s="1">
        <v>505122.22</v>
      </c>
      <c r="AS167" s="1">
        <f t="shared" si="74"/>
        <v>126702.36</v>
      </c>
      <c r="AT167" s="1">
        <f t="shared" si="75"/>
        <v>4471848</v>
      </c>
      <c r="AU167" s="71">
        <f>+P167+Q167+R167+S167+U167-'Приложение №2'!F167</f>
        <v>0</v>
      </c>
    </row>
    <row r="168" spans="1:47" x14ac:dyDescent="0.25">
      <c r="A168" s="74">
        <f t="shared" si="76"/>
        <v>154</v>
      </c>
      <c r="B168" s="75">
        <f t="shared" si="77"/>
        <v>154</v>
      </c>
      <c r="C168" s="65" t="s">
        <v>254</v>
      </c>
      <c r="D168" s="65" t="s">
        <v>256</v>
      </c>
      <c r="E168" s="66">
        <v>1979</v>
      </c>
      <c r="F168" s="66">
        <v>1979</v>
      </c>
      <c r="G168" s="66" t="s">
        <v>45</v>
      </c>
      <c r="H168" s="66">
        <v>4</v>
      </c>
      <c r="I168" s="66">
        <v>2</v>
      </c>
      <c r="J168" s="67">
        <v>1245</v>
      </c>
      <c r="K168" s="67">
        <v>1245</v>
      </c>
      <c r="L168" s="67">
        <v>0</v>
      </c>
      <c r="M168" s="68">
        <v>44</v>
      </c>
      <c r="N168" s="76">
        <f>SUM(O168:U168)</f>
        <v>3422542.5143679273</v>
      </c>
      <c r="O168" s="67"/>
      <c r="P168" s="77">
        <v>1189499.2377975201</v>
      </c>
      <c r="Q168" s="77"/>
      <c r="R168" s="77">
        <f t="shared" si="78"/>
        <v>464616.58999999997</v>
      </c>
      <c r="S168" s="77">
        <f>+'Приложение №2'!F168-'Приложение №1'!P168-'Приложение №1'!Q168-'Приложение №1'!R168</f>
        <v>1768426.6865704074</v>
      </c>
      <c r="T168" s="77"/>
      <c r="U168" s="77">
        <f>+'Приложение №2'!F168-'Приложение №1'!P168-'Приложение №1'!Q168-'Приложение №1'!R168-'Приложение №1'!S168</f>
        <v>0</v>
      </c>
      <c r="V168" s="77">
        <f t="shared" si="54"/>
        <v>2749.0301320224316</v>
      </c>
      <c r="W168" s="77">
        <f t="shared" si="54"/>
        <v>2749.0301320224316</v>
      </c>
      <c r="X168" s="70">
        <v>2022</v>
      </c>
      <c r="Y168" s="71" t="e">
        <f>+#REF!-'[1]Приложение №1'!$P857</f>
        <v>#REF!</v>
      </c>
      <c r="AA168" s="76">
        <f t="shared" si="5"/>
        <v>10704920.850000001</v>
      </c>
      <c r="AB168" s="67">
        <v>4162366.3452462004</v>
      </c>
      <c r="AC168" s="67">
        <v>1907523.5611068003</v>
      </c>
      <c r="AD168" s="67">
        <v>1930197.0630411</v>
      </c>
      <c r="AE168" s="67">
        <v>1256191.858278</v>
      </c>
      <c r="AF168" s="67">
        <v>0</v>
      </c>
      <c r="AG168" s="67"/>
      <c r="AH168" s="67">
        <v>126491.2857684</v>
      </c>
      <c r="AI168" s="67">
        <v>0</v>
      </c>
      <c r="AJ168" s="67"/>
      <c r="AK168" s="67">
        <v>0</v>
      </c>
      <c r="AL168" s="67"/>
      <c r="AM168" s="67"/>
      <c r="AN168" s="67">
        <v>1009919.3489999999</v>
      </c>
      <c r="AO168" s="77">
        <v>107049.20850000002</v>
      </c>
      <c r="AP168" s="78">
        <v>205182.17905950005</v>
      </c>
      <c r="AQ168" s="62">
        <f>+'Приложение №2'!F168-'Приложение №1'!N168</f>
        <v>0</v>
      </c>
      <c r="AR168" s="1">
        <f>438075.68-100449.09</f>
        <v>337626.58999999997</v>
      </c>
      <c r="AS168" s="1">
        <f t="shared" si="74"/>
        <v>126990</v>
      </c>
      <c r="AT168" s="1">
        <f>+(K168*10+L168*20)*12*30-1289981.92</f>
        <v>3192018.08</v>
      </c>
      <c r="AU168" s="71">
        <f>+P168+Q168+R168+S168+U168-'Приложение №2'!F168</f>
        <v>0</v>
      </c>
    </row>
    <row r="169" spans="1:47" x14ac:dyDescent="0.25">
      <c r="A169" s="74">
        <f t="shared" si="76"/>
        <v>155</v>
      </c>
      <c r="B169" s="75">
        <f t="shared" si="77"/>
        <v>155</v>
      </c>
      <c r="C169" s="65" t="s">
        <v>260</v>
      </c>
      <c r="D169" s="65" t="s">
        <v>443</v>
      </c>
      <c r="E169" s="66">
        <v>1972</v>
      </c>
      <c r="F169" s="66">
        <v>1984</v>
      </c>
      <c r="G169" s="66" t="s">
        <v>45</v>
      </c>
      <c r="H169" s="66">
        <v>4</v>
      </c>
      <c r="I169" s="66">
        <v>2</v>
      </c>
      <c r="J169" s="67">
        <v>1930.2</v>
      </c>
      <c r="K169" s="67">
        <v>1801.4</v>
      </c>
      <c r="L169" s="67">
        <v>0</v>
      </c>
      <c r="M169" s="68">
        <v>51</v>
      </c>
      <c r="N169" s="76">
        <f>+P169+Q169+R169+S169+U169</f>
        <v>17412708.578144278</v>
      </c>
      <c r="O169" s="67"/>
      <c r="P169" s="77">
        <v>3669216.29</v>
      </c>
      <c r="Q169" s="77"/>
      <c r="R169" s="77">
        <f t="shared" si="78"/>
        <v>820255.92999999993</v>
      </c>
      <c r="S169" s="77">
        <f>+AT169</f>
        <v>6485040</v>
      </c>
      <c r="T169" s="77">
        <v>6438196.3581442796</v>
      </c>
      <c r="U169" s="77">
        <f>+'Приложение №2'!F169-'Приложение №1'!P169-'Приложение №1'!Q169-'Приложение №1'!R169-'Приложение №1'!S169</f>
        <v>6438196.3581442796</v>
      </c>
      <c r="V169" s="77">
        <f>$N169/($K169+$L169)</f>
        <v>9666.208825438147</v>
      </c>
      <c r="W169" s="77">
        <f>$N169/($K169+$L169)</f>
        <v>9666.208825438147</v>
      </c>
      <c r="X169" s="70">
        <v>2022</v>
      </c>
      <c r="Y169" s="71" t="e">
        <f>+#REF!-'[1]Приложение №1'!$P1261</f>
        <v>#REF!</v>
      </c>
      <c r="AA169" s="76">
        <f>SUM(AB169:AP169)</f>
        <v>29490722.483319998</v>
      </c>
      <c r="AB169" s="67">
        <v>3709825.8866268601</v>
      </c>
      <c r="AC169" s="67">
        <v>1713921.9573709802</v>
      </c>
      <c r="AD169" s="67">
        <v>1736279.30300328</v>
      </c>
      <c r="AE169" s="67">
        <v>1121604.8779529999</v>
      </c>
      <c r="AF169" s="67">
        <v>0</v>
      </c>
      <c r="AG169" s="67"/>
      <c r="AH169" s="67">
        <v>0</v>
      </c>
      <c r="AI169" s="67">
        <v>0</v>
      </c>
      <c r="AJ169" s="67">
        <v>8717365.728174597</v>
      </c>
      <c r="AK169" s="67">
        <v>0</v>
      </c>
      <c r="AL169" s="67">
        <v>4503240.0913058994</v>
      </c>
      <c r="AM169" s="67">
        <v>4830668.1100000003</v>
      </c>
      <c r="AN169" s="67">
        <v>2380364.9164</v>
      </c>
      <c r="AO169" s="77">
        <v>273293.73689999996</v>
      </c>
      <c r="AP169" s="78">
        <v>504157.87558537989</v>
      </c>
      <c r="AQ169" s="62">
        <f>+'Приложение №2'!F169-'Приложение №1'!N169</f>
        <v>0</v>
      </c>
      <c r="AR169" s="1">
        <v>636513.13</v>
      </c>
      <c r="AS169" s="1">
        <f t="shared" si="74"/>
        <v>183742.8</v>
      </c>
      <c r="AT169" s="1">
        <f t="shared" ref="AT169:AT183" si="79">+(K169*10+L169*20)*12*30</f>
        <v>6485040</v>
      </c>
      <c r="AU169" s="71">
        <f>+P169+Q169+R169+S169+U169-'Приложение №2'!F169</f>
        <v>0</v>
      </c>
    </row>
    <row r="170" spans="1:47" x14ac:dyDescent="0.25">
      <c r="A170" s="74">
        <f t="shared" si="76"/>
        <v>156</v>
      </c>
      <c r="B170" s="75">
        <f t="shared" si="77"/>
        <v>156</v>
      </c>
      <c r="C170" s="65" t="s">
        <v>543</v>
      </c>
      <c r="D170" s="65" t="s">
        <v>694</v>
      </c>
      <c r="E170" s="66">
        <v>1988</v>
      </c>
      <c r="F170" s="66">
        <v>2011</v>
      </c>
      <c r="G170" s="66" t="s">
        <v>52</v>
      </c>
      <c r="H170" s="66">
        <v>4</v>
      </c>
      <c r="I170" s="66">
        <v>4</v>
      </c>
      <c r="J170" s="67">
        <v>4279.8</v>
      </c>
      <c r="K170" s="67">
        <v>1760.1</v>
      </c>
      <c r="L170" s="67">
        <v>1330.2</v>
      </c>
      <c r="M170" s="68">
        <v>138</v>
      </c>
      <c r="N170" s="76">
        <f>+P170+Q170+R170+S170+U170</f>
        <v>8518990.1499999985</v>
      </c>
      <c r="O170" s="67"/>
      <c r="P170" s="77">
        <v>5253455.6099999994</v>
      </c>
      <c r="Q170" s="77"/>
      <c r="R170" s="77">
        <f>+AR170+AS170-235550.89</f>
        <v>1360453.5899999999</v>
      </c>
      <c r="S170" s="77">
        <v>0</v>
      </c>
      <c r="T170" s="77">
        <v>1905080.95</v>
      </c>
      <c r="U170" s="77">
        <v>1905080.95</v>
      </c>
      <c r="V170" s="77">
        <f>$N170/($K170+$L170)</f>
        <v>2756.6871015758979</v>
      </c>
      <c r="W170" s="77">
        <f>$N170/($K170+$L170)</f>
        <v>2756.6871015758979</v>
      </c>
      <c r="X170" s="70">
        <v>2022</v>
      </c>
      <c r="Y170" s="71" t="e">
        <f>+#REF!-'[1]Приложение №1'!$P1281</f>
        <v>#REF!</v>
      </c>
      <c r="AA170" s="76">
        <f>SUM(AB170:AP170)</f>
        <v>21715352.68</v>
      </c>
      <c r="AB170" s="67">
        <v>8884367.4585665986</v>
      </c>
      <c r="AC170" s="67">
        <v>0</v>
      </c>
      <c r="AD170" s="67">
        <v>5714558.3855451001</v>
      </c>
      <c r="AE170" s="67">
        <v>4357405.7316862792</v>
      </c>
      <c r="AF170" s="67">
        <v>0</v>
      </c>
      <c r="AG170" s="67"/>
      <c r="AH170" s="67">
        <v>0</v>
      </c>
      <c r="AI170" s="67">
        <v>0</v>
      </c>
      <c r="AJ170" s="67">
        <v>0</v>
      </c>
      <c r="AK170" s="67">
        <v>0</v>
      </c>
      <c r="AL170" s="67">
        <v>0</v>
      </c>
      <c r="AM170" s="67">
        <v>0</v>
      </c>
      <c r="AN170" s="67">
        <v>2127330.9989</v>
      </c>
      <c r="AO170" s="77">
        <v>217153.52679999999</v>
      </c>
      <c r="AP170" s="78">
        <v>414536.57850202004</v>
      </c>
      <c r="AQ170" s="62">
        <f>+'Приложение №2'!F170-'Приложение №1'!N170</f>
        <v>4.2020212858915329E-3</v>
      </c>
      <c r="AR170" s="1">
        <v>1145113.48</v>
      </c>
      <c r="AS170" s="1">
        <f t="shared" si="74"/>
        <v>450891</v>
      </c>
      <c r="AT170" s="1">
        <f t="shared" si="79"/>
        <v>15913800</v>
      </c>
      <c r="AU170" s="71">
        <f>+P170+Q170+R170+S170+U170-'Приложение №2'!F170</f>
        <v>-4.2020212858915329E-3</v>
      </c>
    </row>
    <row r="171" spans="1:47" s="81" customFormat="1" x14ac:dyDescent="0.25">
      <c r="A171" s="74">
        <f t="shared" si="76"/>
        <v>157</v>
      </c>
      <c r="B171" s="75">
        <f t="shared" si="77"/>
        <v>157</v>
      </c>
      <c r="C171" s="65" t="s">
        <v>543</v>
      </c>
      <c r="D171" s="65" t="s">
        <v>686</v>
      </c>
      <c r="E171" s="66" t="s">
        <v>584</v>
      </c>
      <c r="F171" s="66"/>
      <c r="G171" s="66" t="s">
        <v>579</v>
      </c>
      <c r="H171" s="66" t="s">
        <v>585</v>
      </c>
      <c r="I171" s="66" t="s">
        <v>585</v>
      </c>
      <c r="J171" s="67">
        <v>4260.8999999999996</v>
      </c>
      <c r="K171" s="67">
        <v>1754.9</v>
      </c>
      <c r="L171" s="67">
        <v>1326.5</v>
      </c>
      <c r="M171" s="68">
        <v>146</v>
      </c>
      <c r="N171" s="76">
        <f>+P171+Q171+R171+S171+U171</f>
        <v>29231452.603229262</v>
      </c>
      <c r="O171" s="67">
        <v>0</v>
      </c>
      <c r="P171" s="77">
        <v>24308186.644583412</v>
      </c>
      <c r="Q171" s="77">
        <v>0</v>
      </c>
      <c r="R171" s="77">
        <f>+AR171+AS171</f>
        <v>1763105.95</v>
      </c>
      <c r="S171" s="77"/>
      <c r="T171" s="77">
        <v>3160160.0086458498</v>
      </c>
      <c r="U171" s="77">
        <f>6517823.14864585-3357663.14</f>
        <v>3160160.0086458498</v>
      </c>
      <c r="V171" s="77">
        <v>6486.13</v>
      </c>
      <c r="W171" s="77">
        <v>6486.13</v>
      </c>
      <c r="X171" s="70">
        <v>2022</v>
      </c>
      <c r="Y171" s="81">
        <v>1133911.74</v>
      </c>
      <c r="Z171" s="81">
        <f>+(K171*9.1+L171*18.19)*12</f>
        <v>481183.5</v>
      </c>
      <c r="AB171" s="82">
        <f>+N171-'[4]Приложение № 2'!E173</f>
        <v>27467904.923229262</v>
      </c>
      <c r="AE171" s="82">
        <f>+N171-'[4]Приложение № 2'!E173</f>
        <v>27467904.923229262</v>
      </c>
      <c r="AQ171" s="62">
        <f>+'Приложение №2'!F171-'Приложение №1'!N171</f>
        <v>0</v>
      </c>
      <c r="AR171" s="81">
        <v>1313500.1499999999</v>
      </c>
      <c r="AS171" s="1">
        <f t="shared" si="74"/>
        <v>449605.8</v>
      </c>
      <c r="AT171" s="1">
        <f t="shared" si="79"/>
        <v>15868440</v>
      </c>
      <c r="AU171" s="71">
        <f>+P171+Q171+R171+S171+U171-'Приложение №2'!F171</f>
        <v>0</v>
      </c>
    </row>
    <row r="172" spans="1:47" s="81" customFormat="1" x14ac:dyDescent="0.25">
      <c r="A172" s="74">
        <f t="shared" si="66"/>
        <v>158</v>
      </c>
      <c r="B172" s="75">
        <f t="shared" si="67"/>
        <v>158</v>
      </c>
      <c r="C172" s="65" t="s">
        <v>543</v>
      </c>
      <c r="D172" s="65" t="s">
        <v>687</v>
      </c>
      <c r="E172" s="66" t="s">
        <v>586</v>
      </c>
      <c r="F172" s="66"/>
      <c r="G172" s="66" t="s">
        <v>579</v>
      </c>
      <c r="H172" s="66" t="s">
        <v>585</v>
      </c>
      <c r="I172" s="66" t="s">
        <v>585</v>
      </c>
      <c r="J172" s="67">
        <v>4263.1000000000004</v>
      </c>
      <c r="K172" s="67">
        <v>1752.3</v>
      </c>
      <c r="L172" s="67">
        <v>1335.2</v>
      </c>
      <c r="M172" s="68">
        <v>130</v>
      </c>
      <c r="N172" s="76">
        <f>+P172+Q172+R172+S172+U172</f>
        <v>20567395.487644948</v>
      </c>
      <c r="O172" s="67">
        <v>0</v>
      </c>
      <c r="P172" s="77">
        <v>17449037.812115956</v>
      </c>
      <c r="Q172" s="77">
        <v>0</v>
      </c>
      <c r="R172" s="77">
        <f>+AR172+AS172</f>
        <v>1798543.5699999998</v>
      </c>
      <c r="S172" s="77"/>
      <c r="T172" s="77">
        <v>1319814.1055289898</v>
      </c>
      <c r="U172" s="77">
        <f>4811895.34552899-3492081.24</f>
        <v>1319814.1055289898</v>
      </c>
      <c r="V172" s="77">
        <v>3634.91</v>
      </c>
      <c r="W172" s="77">
        <v>3634.91</v>
      </c>
      <c r="X172" s="70">
        <v>2022</v>
      </c>
      <c r="Y172" s="81">
        <v>1155454.52</v>
      </c>
      <c r="Z172" s="81">
        <f>+(K172*9.1+L172*18.19)*12</f>
        <v>482798.61600000004</v>
      </c>
      <c r="AB172" s="82">
        <f>+N172-'[4]Приложение № 2'!E174</f>
        <v>18849550.83764495</v>
      </c>
      <c r="AE172" s="82">
        <f>+N172-'[4]Приложение № 2'!E174</f>
        <v>18849550.83764495</v>
      </c>
      <c r="AQ172" s="62">
        <f>+'Приложение №2'!F172-'Приложение №1'!N172</f>
        <v>0</v>
      </c>
      <c r="AR172" s="81">
        <v>1347428.17</v>
      </c>
      <c r="AS172" s="1">
        <f t="shared" si="74"/>
        <v>451115.39999999997</v>
      </c>
      <c r="AT172" s="1">
        <f t="shared" si="79"/>
        <v>15921720</v>
      </c>
      <c r="AU172" s="71">
        <f>+P172+Q172+R172+S172+U172-'Приложение №2'!F172</f>
        <v>0</v>
      </c>
    </row>
    <row r="173" spans="1:47" x14ac:dyDescent="0.25">
      <c r="A173" s="74">
        <f t="shared" si="66"/>
        <v>159</v>
      </c>
      <c r="B173" s="75">
        <f t="shared" si="67"/>
        <v>159</v>
      </c>
      <c r="C173" s="65" t="s">
        <v>543</v>
      </c>
      <c r="D173" s="65" t="s">
        <v>690</v>
      </c>
      <c r="E173" s="66">
        <v>1985</v>
      </c>
      <c r="F173" s="66">
        <v>2011</v>
      </c>
      <c r="G173" s="66" t="s">
        <v>52</v>
      </c>
      <c r="H173" s="66">
        <v>4</v>
      </c>
      <c r="I173" s="66">
        <v>4</v>
      </c>
      <c r="J173" s="67">
        <v>4301.8</v>
      </c>
      <c r="K173" s="67">
        <v>1758</v>
      </c>
      <c r="L173" s="67">
        <v>1356.6</v>
      </c>
      <c r="M173" s="68">
        <v>164</v>
      </c>
      <c r="N173" s="76">
        <f>SUM(O173:U173)</f>
        <v>14993442.855115799</v>
      </c>
      <c r="O173" s="67"/>
      <c r="P173" s="77">
        <f>+'Приложение №2'!F173-'Приложение №1'!R173</f>
        <v>14031563.055115798</v>
      </c>
      <c r="Q173" s="77"/>
      <c r="R173" s="77">
        <f>+AR173+AS173-794657.19</f>
        <v>961879.8</v>
      </c>
      <c r="S173" s="77">
        <f>+'Приложение №2'!F173-'Приложение №1'!P173-'Приложение №1'!Q173-'Приложение №1'!R173</f>
        <v>0</v>
      </c>
      <c r="T173" s="77"/>
      <c r="U173" s="77">
        <f>+'Приложение №2'!F173-'Приложение №1'!P173-'Приложение №1'!Q173-'Приложение №1'!R173-'Приложение №1'!S173</f>
        <v>6.9849193096160889E-10</v>
      </c>
      <c r="V173" s="77">
        <f t="shared" ref="V173:W188" si="80">$N173/($K173+$L173)</f>
        <v>4813.9224475424771</v>
      </c>
      <c r="W173" s="77">
        <f t="shared" si="80"/>
        <v>4813.9224475424771</v>
      </c>
      <c r="X173" s="70">
        <v>2022</v>
      </c>
      <c r="Y173" s="71" t="e">
        <f>+#REF!-'[1]Приложение №1'!$P885</f>
        <v>#REF!</v>
      </c>
      <c r="AA173" s="76">
        <f t="shared" si="5"/>
        <v>18138776.329999998</v>
      </c>
      <c r="AB173" s="67">
        <v>0</v>
      </c>
      <c r="AC173" s="67">
        <v>0</v>
      </c>
      <c r="AD173" s="67">
        <v>0</v>
      </c>
      <c r="AE173" s="67">
        <v>0</v>
      </c>
      <c r="AF173" s="67">
        <v>0</v>
      </c>
      <c r="AG173" s="67"/>
      <c r="AH173" s="67">
        <v>0</v>
      </c>
      <c r="AI173" s="67">
        <v>0</v>
      </c>
      <c r="AJ173" s="67">
        <v>15975545.8648842</v>
      </c>
      <c r="AK173" s="67">
        <v>0</v>
      </c>
      <c r="AL173" s="67">
        <v>0</v>
      </c>
      <c r="AM173" s="67">
        <v>0</v>
      </c>
      <c r="AN173" s="67">
        <v>1632489.8696999997</v>
      </c>
      <c r="AO173" s="77">
        <v>181387.76329999999</v>
      </c>
      <c r="AP173" s="78">
        <v>349352.8321158</v>
      </c>
      <c r="AQ173" s="62">
        <f>+'Приложение №2'!F173-'Приложение №1'!N173</f>
        <v>0</v>
      </c>
      <c r="AR173" s="1">
        <v>1300474.5900000001</v>
      </c>
      <c r="AS173" s="1">
        <f t="shared" si="74"/>
        <v>456062.39999999997</v>
      </c>
      <c r="AT173" s="1">
        <f t="shared" si="79"/>
        <v>16096320</v>
      </c>
      <c r="AU173" s="71">
        <f>+P173+Q173+R173+S173+U173-'Приложение №2'!F173</f>
        <v>0</v>
      </c>
    </row>
    <row r="174" spans="1:47" s="81" customFormat="1" x14ac:dyDescent="0.25">
      <c r="A174" s="74">
        <f t="shared" si="66"/>
        <v>160</v>
      </c>
      <c r="B174" s="75">
        <f t="shared" si="67"/>
        <v>160</v>
      </c>
      <c r="C174" s="65" t="s">
        <v>543</v>
      </c>
      <c r="D174" s="65" t="s">
        <v>688</v>
      </c>
      <c r="E174" s="66" t="s">
        <v>587</v>
      </c>
      <c r="F174" s="66"/>
      <c r="G174" s="66" t="s">
        <v>579</v>
      </c>
      <c r="H174" s="66" t="s">
        <v>588</v>
      </c>
      <c r="I174" s="66" t="s">
        <v>589</v>
      </c>
      <c r="J174" s="67">
        <v>6498.7</v>
      </c>
      <c r="K174" s="67">
        <v>3328.3</v>
      </c>
      <c r="L174" s="67">
        <v>2454.1999999999998</v>
      </c>
      <c r="M174" s="68">
        <v>268</v>
      </c>
      <c r="N174" s="76">
        <f>SUM(O174:U174)</f>
        <v>17671817.470000003</v>
      </c>
      <c r="O174" s="67">
        <v>0</v>
      </c>
      <c r="P174" s="77">
        <v>14610135.370000001</v>
      </c>
      <c r="Q174" s="77">
        <v>0</v>
      </c>
      <c r="R174" s="77">
        <f>+AR174+AS174</f>
        <v>3061682.1</v>
      </c>
      <c r="S174" s="77">
        <v>0</v>
      </c>
      <c r="T174" s="77"/>
      <c r="U174" s="77">
        <v>0</v>
      </c>
      <c r="V174" s="77">
        <v>4392.93</v>
      </c>
      <c r="W174" s="77">
        <v>4392.93</v>
      </c>
      <c r="X174" s="70">
        <v>2022</v>
      </c>
      <c r="Y174" s="81">
        <v>1929907.35</v>
      </c>
      <c r="Z174" s="81">
        <f>+(K174*9.1+L174*18.19)*12</f>
        <v>899153.13599999994</v>
      </c>
      <c r="AB174" s="82">
        <f>+N174-'[4]Приложение № 2'!E176</f>
        <v>17461779.080000002</v>
      </c>
      <c r="AE174" s="82">
        <f>+N174-'[4]Приложение № 2'!E176</f>
        <v>17461779.080000002</v>
      </c>
      <c r="AQ174" s="62">
        <f>+'Приложение №2'!F174-'Приложение №1'!N174</f>
        <v>-2.5209784507751465E-3</v>
      </c>
      <c r="AR174" s="81">
        <v>2221538.7000000002</v>
      </c>
      <c r="AS174" s="1">
        <f t="shared" si="74"/>
        <v>840143.4</v>
      </c>
      <c r="AT174" s="1">
        <f t="shared" si="79"/>
        <v>29652120</v>
      </c>
      <c r="AU174" s="71">
        <f>+P174+Q174+R174+S174+U174-'Приложение №2'!F174</f>
        <v>2.5209784507751465E-3</v>
      </c>
    </row>
    <row r="175" spans="1:47" s="81" customFormat="1" x14ac:dyDescent="0.25">
      <c r="A175" s="74">
        <f t="shared" si="66"/>
        <v>161</v>
      </c>
      <c r="B175" s="75">
        <f t="shared" si="67"/>
        <v>161</v>
      </c>
      <c r="C175" s="65" t="s">
        <v>543</v>
      </c>
      <c r="D175" s="65" t="s">
        <v>689</v>
      </c>
      <c r="E175" s="66" t="s">
        <v>584</v>
      </c>
      <c r="F175" s="66"/>
      <c r="G175" s="66" t="s">
        <v>579</v>
      </c>
      <c r="H175" s="66" t="s">
        <v>588</v>
      </c>
      <c r="I175" s="66" t="s">
        <v>581</v>
      </c>
      <c r="J175" s="67">
        <v>3229.5</v>
      </c>
      <c r="K175" s="67">
        <v>1601</v>
      </c>
      <c r="L175" s="67">
        <v>1180</v>
      </c>
      <c r="M175" s="68">
        <v>132</v>
      </c>
      <c r="N175" s="76">
        <f>SUM(O175:U175)</f>
        <v>11775966.67212354</v>
      </c>
      <c r="O175" s="67">
        <v>0</v>
      </c>
      <c r="P175" s="77">
        <v>10240563.17212354</v>
      </c>
      <c r="Q175" s="77">
        <v>0</v>
      </c>
      <c r="R175" s="77">
        <f>+AR175+AS175</f>
        <v>1535403.5</v>
      </c>
      <c r="S175" s="77"/>
      <c r="T175" s="77"/>
      <c r="U175" s="77">
        <f>+'Приложение №2'!F175-'Приложение №1'!P175-'Приложение №1'!Q175-'Приложение №1'!R175-'Приложение №1'!S175</f>
        <v>0</v>
      </c>
      <c r="V175" s="77">
        <v>4392.93</v>
      </c>
      <c r="W175" s="77">
        <v>4392.93</v>
      </c>
      <c r="X175" s="70">
        <v>2022</v>
      </c>
      <c r="Y175" s="81">
        <v>1020826.36</v>
      </c>
      <c r="Z175" s="81">
        <f>+(K175*9.1+L175*18.19)*12</f>
        <v>432399.60000000003</v>
      </c>
      <c r="AB175" s="82">
        <f>+N175-'[4]Приложение № 2'!E177</f>
        <v>10980074.25212354</v>
      </c>
      <c r="AE175" s="82">
        <f>+N175-'[4]Приложение № 2'!E177</f>
        <v>10980074.25212354</v>
      </c>
      <c r="AQ175" s="62">
        <f>+'Приложение №2'!F175-'Приложение №1'!N175</f>
        <v>0</v>
      </c>
      <c r="AR175" s="81">
        <v>1131381.5</v>
      </c>
      <c r="AS175" s="1">
        <f t="shared" si="74"/>
        <v>404022</v>
      </c>
      <c r="AT175" s="1">
        <f t="shared" si="79"/>
        <v>14259600</v>
      </c>
      <c r="AU175" s="71">
        <f>+P175+Q175+R175+S175+U175-'Приложение №2'!F175</f>
        <v>0</v>
      </c>
    </row>
    <row r="176" spans="1:47" s="81" customFormat="1" x14ac:dyDescent="0.25">
      <c r="A176" s="74">
        <f t="shared" si="66"/>
        <v>162</v>
      </c>
      <c r="B176" s="75">
        <f t="shared" si="67"/>
        <v>162</v>
      </c>
      <c r="C176" s="65" t="s">
        <v>543</v>
      </c>
      <c r="D176" s="65" t="s">
        <v>691</v>
      </c>
      <c r="E176" s="66" t="s">
        <v>587</v>
      </c>
      <c r="F176" s="66"/>
      <c r="G176" s="66" t="s">
        <v>579</v>
      </c>
      <c r="H176" s="66" t="s">
        <v>588</v>
      </c>
      <c r="I176" s="66" t="s">
        <v>589</v>
      </c>
      <c r="J176" s="67">
        <v>6504.7</v>
      </c>
      <c r="K176" s="67">
        <v>3333.6</v>
      </c>
      <c r="L176" s="67">
        <v>2454.9</v>
      </c>
      <c r="M176" s="68">
        <v>264</v>
      </c>
      <c r="N176" s="76">
        <f>+P176+Q176+R176+S176+U176</f>
        <v>22244636.410089906</v>
      </c>
      <c r="O176" s="67">
        <v>0</v>
      </c>
      <c r="P176" s="77">
        <v>18789721.559999999</v>
      </c>
      <c r="Q176" s="77">
        <v>0</v>
      </c>
      <c r="R176" s="77">
        <f>+AR176+AS176</f>
        <v>3184200.61</v>
      </c>
      <c r="S176" s="77"/>
      <c r="T176" s="77">
        <v>270714.24008990778</v>
      </c>
      <c r="U176" s="77">
        <f>+'Приложение №2'!F176-'Приложение №1'!P176-'Приложение №1'!Q176-'Приложение №1'!R176-'Приложение №1'!S176</f>
        <v>270714.24008990778</v>
      </c>
      <c r="V176" s="77">
        <v>4392.93</v>
      </c>
      <c r="W176" s="77">
        <v>4392.93</v>
      </c>
      <c r="X176" s="70">
        <v>2022</v>
      </c>
      <c r="Y176" s="81">
        <v>1958964.9</v>
      </c>
      <c r="Z176" s="81">
        <f>+(K176*9.1+L176*18.19)*12</f>
        <v>899884.69200000004</v>
      </c>
      <c r="AB176" s="82">
        <f>+N176-'[4]Приложение № 2'!E178</f>
        <v>21858612.290089905</v>
      </c>
      <c r="AE176" s="82">
        <f>+N176-'[4]Приложение № 2'!E178</f>
        <v>21858612.290089905</v>
      </c>
      <c r="AQ176" s="62">
        <f>+'Приложение №2'!F176-'Приложение №1'!N176</f>
        <v>0</v>
      </c>
      <c r="AR176" s="81">
        <v>2343373.81</v>
      </c>
      <c r="AS176" s="1">
        <f t="shared" si="74"/>
        <v>840826.79999999993</v>
      </c>
      <c r="AT176" s="1">
        <f t="shared" si="79"/>
        <v>29676240</v>
      </c>
      <c r="AU176" s="71">
        <f>+P176+Q176+R176+S176+U176-'Приложение №2'!F176</f>
        <v>0</v>
      </c>
    </row>
    <row r="177" spans="1:47" s="81" customFormat="1" x14ac:dyDescent="0.25">
      <c r="A177" s="74">
        <f t="shared" si="66"/>
        <v>163</v>
      </c>
      <c r="B177" s="75">
        <f t="shared" si="67"/>
        <v>163</v>
      </c>
      <c r="C177" s="65" t="s">
        <v>543</v>
      </c>
      <c r="D177" s="65" t="s">
        <v>692</v>
      </c>
      <c r="E177" s="66" t="s">
        <v>584</v>
      </c>
      <c r="F177" s="66"/>
      <c r="G177" s="66" t="s">
        <v>579</v>
      </c>
      <c r="H177" s="66" t="s">
        <v>588</v>
      </c>
      <c r="I177" s="66" t="s">
        <v>589</v>
      </c>
      <c r="J177" s="67">
        <v>6498.2</v>
      </c>
      <c r="K177" s="67">
        <v>3331.6</v>
      </c>
      <c r="L177" s="67">
        <v>2450.4</v>
      </c>
      <c r="M177" s="68">
        <v>271</v>
      </c>
      <c r="N177" s="76">
        <f>+P177+Q177+R177+S177+U177</f>
        <v>22243618.238094788</v>
      </c>
      <c r="O177" s="67">
        <v>0</v>
      </c>
      <c r="P177" s="77">
        <v>18913345.629999999</v>
      </c>
      <c r="Q177" s="77">
        <v>0</v>
      </c>
      <c r="R177" s="77">
        <f>+AR177+AS177</f>
        <v>3097829.4099999997</v>
      </c>
      <c r="S177" s="77"/>
      <c r="T177" s="77">
        <v>232443.1980947894</v>
      </c>
      <c r="U177" s="77">
        <f>+'Приложение №2'!F177-'Приложение №1'!P177-'Приложение №1'!Q177-'Приложение №1'!R177-'Приложение №1'!S177</f>
        <v>232443.1980947894</v>
      </c>
      <c r="V177" s="77">
        <v>4392.93</v>
      </c>
      <c r="W177" s="77">
        <v>4392.93</v>
      </c>
      <c r="X177" s="70">
        <v>2022</v>
      </c>
      <c r="Y177" s="81">
        <v>1989915.91</v>
      </c>
      <c r="Z177" s="81">
        <f>+(K177*9.1+L177*18.19)*12</f>
        <v>898684.03200000012</v>
      </c>
      <c r="AB177" s="82">
        <f>+N177-'[4]Приложение № 2'!E179</f>
        <v>21994489.818094786</v>
      </c>
      <c r="AE177" s="82">
        <f>+N177-'[4]Приложение № 2'!E179</f>
        <v>21994489.818094786</v>
      </c>
      <c r="AQ177" s="62">
        <f>+'Приложение №2'!F177-'Приложение №1'!N177</f>
        <v>0</v>
      </c>
      <c r="AR177" s="81">
        <v>2258124.61</v>
      </c>
      <c r="AS177" s="1">
        <f t="shared" si="74"/>
        <v>839704.79999999993</v>
      </c>
      <c r="AT177" s="1">
        <f t="shared" si="79"/>
        <v>29636640</v>
      </c>
      <c r="AU177" s="71">
        <f>+P177+Q177+R177+S177+U177-'Приложение №2'!F177</f>
        <v>0</v>
      </c>
    </row>
    <row r="178" spans="1:47" x14ac:dyDescent="0.25">
      <c r="A178" s="74">
        <f t="shared" si="66"/>
        <v>164</v>
      </c>
      <c r="B178" s="75">
        <f t="shared" si="67"/>
        <v>164</v>
      </c>
      <c r="C178" s="65" t="s">
        <v>543</v>
      </c>
      <c r="D178" s="65" t="s">
        <v>693</v>
      </c>
      <c r="E178" s="66">
        <v>1989</v>
      </c>
      <c r="F178" s="66">
        <v>2011</v>
      </c>
      <c r="G178" s="66" t="s">
        <v>52</v>
      </c>
      <c r="H178" s="66">
        <v>5</v>
      </c>
      <c r="I178" s="66">
        <v>3</v>
      </c>
      <c r="J178" s="67">
        <v>3227.2</v>
      </c>
      <c r="K178" s="67">
        <v>1617.3</v>
      </c>
      <c r="L178" s="67">
        <v>1197.7</v>
      </c>
      <c r="M178" s="68">
        <v>135</v>
      </c>
      <c r="N178" s="76">
        <f t="shared" ref="N178:N241" si="81">SUM(O178:U178)</f>
        <v>5581927.700245399</v>
      </c>
      <c r="O178" s="67"/>
      <c r="P178" s="77">
        <f>+'Приложение №2'!F178-'Приложение №1'!R178</f>
        <v>3934459.7902453989</v>
      </c>
      <c r="Q178" s="77"/>
      <c r="R178" s="77">
        <f>+AR178+AS178</f>
        <v>1647467.91</v>
      </c>
      <c r="S178" s="77">
        <f>+'Приложение №2'!F178-'Приложение №1'!P178-'Приложение №1'!Q178-'Приложение №1'!R178</f>
        <v>0</v>
      </c>
      <c r="T178" s="77"/>
      <c r="U178" s="77">
        <f>+'Приложение №2'!F178-'Приложение №1'!P178-'Приложение №1'!Q178-'Приложение №1'!R178-'Приложение №1'!S178</f>
        <v>2.3283064365386963E-10</v>
      </c>
      <c r="V178" s="77">
        <f>$N178/($K178+$L178)</f>
        <v>1982.9228064814918</v>
      </c>
      <c r="W178" s="77">
        <f>$N178/($K178+$L178)</f>
        <v>1982.9228064814918</v>
      </c>
      <c r="X178" s="70">
        <v>2022</v>
      </c>
      <c r="Y178" s="71" t="e">
        <f>+#REF!-'[1]Приложение №1'!$P1286</f>
        <v>#REF!</v>
      </c>
      <c r="AA178" s="76">
        <f>SUM(AB178:AP178)</f>
        <v>9087777.0999999996</v>
      </c>
      <c r="AB178" s="67">
        <v>8092901.7897546003</v>
      </c>
      <c r="AC178" s="67">
        <v>0</v>
      </c>
      <c r="AD178" s="67">
        <v>0</v>
      </c>
      <c r="AE178" s="67">
        <v>0</v>
      </c>
      <c r="AF178" s="67">
        <v>0</v>
      </c>
      <c r="AG178" s="67"/>
      <c r="AH178" s="67">
        <v>0</v>
      </c>
      <c r="AI178" s="67">
        <v>0</v>
      </c>
      <c r="AJ178" s="67">
        <v>0</v>
      </c>
      <c r="AK178" s="67">
        <v>0</v>
      </c>
      <c r="AL178" s="67">
        <v>0</v>
      </c>
      <c r="AM178" s="67">
        <v>0</v>
      </c>
      <c r="AN178" s="67">
        <v>727022.16799999995</v>
      </c>
      <c r="AO178" s="77">
        <v>90877.770999999993</v>
      </c>
      <c r="AP178" s="78">
        <v>176975.37124540002</v>
      </c>
      <c r="AQ178" s="62">
        <f>+'Приложение №2'!F178-'Приложение №1'!N178</f>
        <v>0</v>
      </c>
      <c r="AR178" s="1">
        <v>1238172.51</v>
      </c>
      <c r="AS178" s="1">
        <f t="shared" si="74"/>
        <v>409295.39999999997</v>
      </c>
      <c r="AT178" s="1">
        <f t="shared" si="79"/>
        <v>14445720</v>
      </c>
      <c r="AU178" s="71">
        <f>+P178+Q178+R178+S178+U178-'Приложение №2'!F178</f>
        <v>0</v>
      </c>
    </row>
    <row r="179" spans="1:47" x14ac:dyDescent="0.25">
      <c r="A179" s="74">
        <f t="shared" si="66"/>
        <v>165</v>
      </c>
      <c r="B179" s="75">
        <f t="shared" si="67"/>
        <v>165</v>
      </c>
      <c r="C179" s="65" t="s">
        <v>543</v>
      </c>
      <c r="D179" s="65" t="s">
        <v>695</v>
      </c>
      <c r="E179" s="66">
        <v>1986</v>
      </c>
      <c r="F179" s="66">
        <v>2011</v>
      </c>
      <c r="G179" s="66" t="s">
        <v>52</v>
      </c>
      <c r="H179" s="66">
        <v>4</v>
      </c>
      <c r="I179" s="66">
        <v>2</v>
      </c>
      <c r="J179" s="67">
        <v>2131.6999999999998</v>
      </c>
      <c r="K179" s="67">
        <v>880.2</v>
      </c>
      <c r="L179" s="67">
        <v>661.2</v>
      </c>
      <c r="M179" s="68">
        <v>88</v>
      </c>
      <c r="N179" s="76">
        <f t="shared" si="81"/>
        <v>7706999.9146666005</v>
      </c>
      <c r="O179" s="67"/>
      <c r="P179" s="77">
        <f>+'Приложение №2'!F179-'Приложение №1'!R179</f>
        <v>7077551.2446666006</v>
      </c>
      <c r="Q179" s="77"/>
      <c r="R179" s="77">
        <f>+AR179+AS179-253705.15</f>
        <v>629448.66999999993</v>
      </c>
      <c r="S179" s="77">
        <f>+'Приложение №2'!F179-'Приложение №1'!P179-'Приложение №1'!Q179-'Приложение №1'!R179</f>
        <v>0</v>
      </c>
      <c r="T179" s="77"/>
      <c r="U179" s="77">
        <f>+'Приложение №2'!F179-'Приложение №1'!P179-'Приложение №1'!Q179-'Приложение №1'!R179-'Приложение №1'!S179</f>
        <v>0</v>
      </c>
      <c r="V179" s="77">
        <f t="shared" si="80"/>
        <v>4999.9999446390293</v>
      </c>
      <c r="W179" s="77">
        <f t="shared" si="80"/>
        <v>4999.9999446390293</v>
      </c>
      <c r="X179" s="70">
        <v>2022</v>
      </c>
      <c r="Y179" s="71" t="e">
        <f>+#REF!-'[1]Приложение №1'!$P886</f>
        <v>#REF!</v>
      </c>
      <c r="AA179" s="76">
        <f t="shared" si="5"/>
        <v>8976789.9100000001</v>
      </c>
      <c r="AB179" s="67">
        <v>0</v>
      </c>
      <c r="AC179" s="67">
        <v>0</v>
      </c>
      <c r="AD179" s="67">
        <v>0</v>
      </c>
      <c r="AE179" s="67">
        <v>0</v>
      </c>
      <c r="AF179" s="67">
        <v>0</v>
      </c>
      <c r="AG179" s="67"/>
      <c r="AH179" s="67">
        <v>0</v>
      </c>
      <c r="AI179" s="67">
        <v>0</v>
      </c>
      <c r="AJ179" s="67">
        <v>7906217.9453333998</v>
      </c>
      <c r="AK179" s="67">
        <v>0</v>
      </c>
      <c r="AL179" s="67">
        <v>0</v>
      </c>
      <c r="AM179" s="67">
        <v>0</v>
      </c>
      <c r="AN179" s="67">
        <v>807911.0919</v>
      </c>
      <c r="AO179" s="77">
        <v>89767.89910000001</v>
      </c>
      <c r="AP179" s="78">
        <v>172892.97366659998</v>
      </c>
      <c r="AQ179" s="62">
        <f>+'Приложение №2'!F179-'Приложение №1'!N179</f>
        <v>0</v>
      </c>
      <c r="AR179" s="1">
        <v>658488.62</v>
      </c>
      <c r="AS179" s="1">
        <f t="shared" si="74"/>
        <v>224665.19999999998</v>
      </c>
      <c r="AT179" s="1">
        <f t="shared" si="79"/>
        <v>7929360</v>
      </c>
      <c r="AU179" s="71">
        <f>+P179+Q179+R179+S179+U179-'Приложение №2'!F179</f>
        <v>0</v>
      </c>
    </row>
    <row r="180" spans="1:47" x14ac:dyDescent="0.25">
      <c r="A180" s="74">
        <f t="shared" ref="A180:A190" si="82">+A179+1</f>
        <v>166</v>
      </c>
      <c r="B180" s="75">
        <f t="shared" ref="B180:B190" si="83">+B179+1</f>
        <v>166</v>
      </c>
      <c r="C180" s="65" t="s">
        <v>110</v>
      </c>
      <c r="D180" s="65" t="s">
        <v>450</v>
      </c>
      <c r="E180" s="66">
        <v>1975</v>
      </c>
      <c r="F180" s="66">
        <v>2010</v>
      </c>
      <c r="G180" s="66" t="s">
        <v>45</v>
      </c>
      <c r="H180" s="66">
        <v>4</v>
      </c>
      <c r="I180" s="66">
        <v>3</v>
      </c>
      <c r="J180" s="67">
        <v>2207.3000000000002</v>
      </c>
      <c r="K180" s="67">
        <v>1472.9</v>
      </c>
      <c r="L180" s="67">
        <v>510.4</v>
      </c>
      <c r="M180" s="68">
        <v>60</v>
      </c>
      <c r="N180" s="76">
        <f t="shared" si="81"/>
        <v>10062713.403524119</v>
      </c>
      <c r="O180" s="67"/>
      <c r="P180" s="77">
        <v>1197377.166906259</v>
      </c>
      <c r="Q180" s="77"/>
      <c r="R180" s="77">
        <f>+AR180+AS180</f>
        <v>1072056.29</v>
      </c>
      <c r="S180" s="77">
        <f>+'Приложение №2'!F180-'Приложение №1'!P180-'Приложение №1'!Q180-'Приложение №1'!R180</f>
        <v>7793279.9466178594</v>
      </c>
      <c r="T180" s="77"/>
      <c r="U180" s="77">
        <f>+'Приложение №2'!F180-'Приложение №1'!P180-'Приложение №1'!Q180-'Приложение №1'!R180-'Приложение №1'!S180</f>
        <v>0</v>
      </c>
      <c r="V180" s="77">
        <f>$N180/($K180+$L180)</f>
        <v>5073.7222828236363</v>
      </c>
      <c r="W180" s="77">
        <f>$N180/($K180+$L180)</f>
        <v>5073.7222828236363</v>
      </c>
      <c r="X180" s="70">
        <v>2022</v>
      </c>
      <c r="Y180" s="71" t="e">
        <f>+#REF!-'[1]Приложение №1'!$P1294</f>
        <v>#REF!</v>
      </c>
      <c r="AA180" s="76">
        <f>SUM(AB180:AP180)</f>
        <v>12862454.159999998</v>
      </c>
      <c r="AB180" s="67">
        <v>0</v>
      </c>
      <c r="AC180" s="67">
        <v>0</v>
      </c>
      <c r="AD180" s="67">
        <v>1651099.99309374</v>
      </c>
      <c r="AE180" s="67">
        <v>0</v>
      </c>
      <c r="AF180" s="67">
        <v>658775.13073595997</v>
      </c>
      <c r="AG180" s="67"/>
      <c r="AH180" s="67">
        <v>0</v>
      </c>
      <c r="AI180" s="67">
        <v>0</v>
      </c>
      <c r="AJ180" s="67">
        <v>0</v>
      </c>
      <c r="AK180" s="67">
        <v>0</v>
      </c>
      <c r="AL180" s="67">
        <v>4282271.2316294406</v>
      </c>
      <c r="AM180" s="67">
        <v>4419510.2317526992</v>
      </c>
      <c r="AN180" s="67">
        <v>1481370.4040000001</v>
      </c>
      <c r="AO180" s="77">
        <v>128624.54160000001</v>
      </c>
      <c r="AP180" s="78">
        <v>240802.62718816006</v>
      </c>
      <c r="AQ180" s="62">
        <f>+'Приложение №2'!F180-'Приложение №1'!N180</f>
        <v>0</v>
      </c>
      <c r="AR180" s="1">
        <v>817698.89</v>
      </c>
      <c r="AS180" s="1">
        <f t="shared" si="74"/>
        <v>254357.4</v>
      </c>
      <c r="AT180" s="1">
        <f t="shared" si="79"/>
        <v>8977320</v>
      </c>
      <c r="AU180" s="71">
        <f>+P180+Q180+R180+S180+U180-'Приложение №2'!F180</f>
        <v>0</v>
      </c>
    </row>
    <row r="181" spans="1:47" x14ac:dyDescent="0.25">
      <c r="A181" s="74">
        <f t="shared" si="82"/>
        <v>167</v>
      </c>
      <c r="B181" s="75">
        <f t="shared" si="83"/>
        <v>167</v>
      </c>
      <c r="C181" s="65" t="s">
        <v>110</v>
      </c>
      <c r="D181" s="65" t="s">
        <v>530</v>
      </c>
      <c r="E181" s="66">
        <v>1978</v>
      </c>
      <c r="F181" s="66">
        <v>2011</v>
      </c>
      <c r="G181" s="66" t="s">
        <v>45</v>
      </c>
      <c r="H181" s="66">
        <v>4</v>
      </c>
      <c r="I181" s="66">
        <v>4</v>
      </c>
      <c r="J181" s="67">
        <v>3928.1</v>
      </c>
      <c r="K181" s="67">
        <v>3069.4</v>
      </c>
      <c r="L181" s="67">
        <v>412.7</v>
      </c>
      <c r="M181" s="68">
        <v>110</v>
      </c>
      <c r="N181" s="76">
        <f t="shared" si="81"/>
        <v>7189435.3096262598</v>
      </c>
      <c r="O181" s="67"/>
      <c r="P181" s="77"/>
      <c r="Q181" s="77"/>
      <c r="R181" s="77">
        <f>+AR181+AS181</f>
        <v>2226284.4500000002</v>
      </c>
      <c r="S181" s="77">
        <f>+'Приложение №2'!F181-'Приложение №1'!R181</f>
        <v>4963150.8596262597</v>
      </c>
      <c r="T181" s="77"/>
      <c r="U181" s="77">
        <f>+'Приложение №2'!F181-'Приложение №1'!P181-'Приложение №1'!Q181-'Приложение №1'!R181-'Приложение №1'!S181</f>
        <v>0</v>
      </c>
      <c r="V181" s="77">
        <f>$N181/($K181+$L181)</f>
        <v>2064.6837568209585</v>
      </c>
      <c r="W181" s="77">
        <f>$N181/($K181+$L181)</f>
        <v>2064.6837568209585</v>
      </c>
      <c r="X181" s="70">
        <v>2022</v>
      </c>
      <c r="Y181" s="71" t="e">
        <f>+#REF!-'[1]Приложение №1'!$P1733</f>
        <v>#REF!</v>
      </c>
      <c r="AA181" s="76">
        <f>SUM(AB181:AP181)</f>
        <v>8909057.3100000005</v>
      </c>
      <c r="AB181" s="67">
        <v>0</v>
      </c>
      <c r="AC181" s="67">
        <v>0</v>
      </c>
      <c r="AD181" s="67">
        <v>0</v>
      </c>
      <c r="AE181" s="67">
        <v>0</v>
      </c>
      <c r="AF181" s="67">
        <v>0</v>
      </c>
      <c r="AG181" s="67"/>
      <c r="AH181" s="67">
        <v>0</v>
      </c>
      <c r="AI181" s="67">
        <v>0</v>
      </c>
      <c r="AJ181" s="67">
        <v>0</v>
      </c>
      <c r="AK181" s="67">
        <v>0</v>
      </c>
      <c r="AL181" s="67">
        <v>0</v>
      </c>
      <c r="AM181" s="67">
        <v>7759379.1003737403</v>
      </c>
      <c r="AN181" s="67">
        <v>890905.73100000015</v>
      </c>
      <c r="AO181" s="77">
        <v>89090.573100000009</v>
      </c>
      <c r="AP181" s="78">
        <v>169681.90552626003</v>
      </c>
      <c r="AQ181" s="62">
        <f>+'Приложение №2'!F181-'Приложение №1'!N181</f>
        <v>0</v>
      </c>
      <c r="AR181" s="1">
        <v>1829014.85</v>
      </c>
      <c r="AS181" s="1">
        <f t="shared" si="74"/>
        <v>397269.6</v>
      </c>
      <c r="AT181" s="1">
        <f t="shared" si="79"/>
        <v>14021280</v>
      </c>
    </row>
    <row r="182" spans="1:47" x14ac:dyDescent="0.25">
      <c r="A182" s="74">
        <f t="shared" si="82"/>
        <v>168</v>
      </c>
      <c r="B182" s="75">
        <f t="shared" si="83"/>
        <v>168</v>
      </c>
      <c r="C182" s="65" t="s">
        <v>110</v>
      </c>
      <c r="D182" s="65" t="s">
        <v>265</v>
      </c>
      <c r="E182" s="66">
        <v>1968</v>
      </c>
      <c r="F182" s="66">
        <v>2010</v>
      </c>
      <c r="G182" s="66" t="s">
        <v>45</v>
      </c>
      <c r="H182" s="66">
        <v>2</v>
      </c>
      <c r="I182" s="66">
        <v>1</v>
      </c>
      <c r="J182" s="67">
        <v>395.2</v>
      </c>
      <c r="K182" s="67">
        <v>371</v>
      </c>
      <c r="L182" s="67">
        <v>0</v>
      </c>
      <c r="M182" s="68">
        <v>21</v>
      </c>
      <c r="N182" s="76">
        <f t="shared" si="81"/>
        <v>1573415.39339412</v>
      </c>
      <c r="O182" s="67"/>
      <c r="P182" s="77">
        <v>463367.23</v>
      </c>
      <c r="Q182" s="77"/>
      <c r="R182" s="77">
        <v>167186.07</v>
      </c>
      <c r="S182" s="77">
        <f>+'Приложение №2'!F182-P182-'Приложение №1'!Q182-'Приложение №1'!R182</f>
        <v>942862.09339411999</v>
      </c>
      <c r="T182" s="77"/>
      <c r="U182" s="77">
        <f>+'Приложение №2'!F182-'Приложение №1'!P182-'Приложение №1'!Q182-'Приложение №1'!R182-'Приложение №1'!S182</f>
        <v>0</v>
      </c>
      <c r="V182" s="77">
        <f t="shared" si="80"/>
        <v>4241.0118420326689</v>
      </c>
      <c r="W182" s="77">
        <f t="shared" si="80"/>
        <v>4241.0118420326689</v>
      </c>
      <c r="X182" s="70">
        <v>2022</v>
      </c>
      <c r="Y182" s="71" t="e">
        <f>+#REF!-'[1]Приложение №1'!$P887</f>
        <v>#REF!</v>
      </c>
      <c r="AA182" s="76">
        <f t="shared" si="5"/>
        <v>2665334.4900000002</v>
      </c>
      <c r="AB182" s="67">
        <v>0</v>
      </c>
      <c r="AC182" s="67">
        <v>0</v>
      </c>
      <c r="AD182" s="67">
        <v>0</v>
      </c>
      <c r="AE182" s="67">
        <v>0</v>
      </c>
      <c r="AF182" s="67">
        <v>0</v>
      </c>
      <c r="AG182" s="67"/>
      <c r="AH182" s="67">
        <v>0</v>
      </c>
      <c r="AI182" s="67">
        <v>0</v>
      </c>
      <c r="AJ182" s="67">
        <v>0</v>
      </c>
      <c r="AK182" s="67">
        <v>0</v>
      </c>
      <c r="AL182" s="67">
        <v>0</v>
      </c>
      <c r="AM182" s="67">
        <v>2321383.7354034605</v>
      </c>
      <c r="AN182" s="67">
        <v>266533.44900000002</v>
      </c>
      <c r="AO182" s="77">
        <v>26653.344900000004</v>
      </c>
      <c r="AP182" s="78">
        <v>50763.960696540009</v>
      </c>
      <c r="AQ182" s="62">
        <f>+'Приложение №2'!F182-'Приложение №1'!N182</f>
        <v>0</v>
      </c>
      <c r="AR182" s="1">
        <v>177132.32</v>
      </c>
      <c r="AS182" s="1">
        <f t="shared" si="74"/>
        <v>37842</v>
      </c>
      <c r="AT182" s="1">
        <f t="shared" si="79"/>
        <v>1335600</v>
      </c>
      <c r="AU182" s="71">
        <f>+P182+Q182+R182+S182+U182-'Приложение №2'!F182</f>
        <v>0</v>
      </c>
    </row>
    <row r="183" spans="1:47" x14ac:dyDescent="0.25">
      <c r="A183" s="74">
        <f t="shared" si="82"/>
        <v>169</v>
      </c>
      <c r="B183" s="75">
        <f t="shared" si="83"/>
        <v>169</v>
      </c>
      <c r="C183" s="65" t="s">
        <v>110</v>
      </c>
      <c r="D183" s="65" t="s">
        <v>266</v>
      </c>
      <c r="E183" s="66">
        <v>1997</v>
      </c>
      <c r="F183" s="66">
        <v>2012</v>
      </c>
      <c r="G183" s="66" t="s">
        <v>45</v>
      </c>
      <c r="H183" s="66">
        <v>5</v>
      </c>
      <c r="I183" s="66">
        <v>4</v>
      </c>
      <c r="J183" s="67">
        <v>3981.21</v>
      </c>
      <c r="K183" s="67">
        <v>3111.1</v>
      </c>
      <c r="L183" s="67">
        <v>88.61</v>
      </c>
      <c r="M183" s="68">
        <v>114</v>
      </c>
      <c r="N183" s="76">
        <f t="shared" si="81"/>
        <v>1538169.2891864402</v>
      </c>
      <c r="O183" s="67"/>
      <c r="P183" s="77"/>
      <c r="Q183" s="77"/>
      <c r="R183" s="77">
        <f>+'Приложение №2'!F183</f>
        <v>1538169.2891864402</v>
      </c>
      <c r="S183" s="77">
        <f>+'Приложение №2'!F183-'Приложение №1'!R183</f>
        <v>0</v>
      </c>
      <c r="T183" s="77"/>
      <c r="U183" s="77">
        <f>+'Приложение №2'!F183-'Приложение №1'!P183-'Приложение №1'!Q183-'Приложение №1'!R183-'Приложение №1'!S183</f>
        <v>0</v>
      </c>
      <c r="V183" s="77">
        <f t="shared" si="80"/>
        <v>480.72146825382305</v>
      </c>
      <c r="W183" s="77">
        <f t="shared" si="80"/>
        <v>480.72146825382305</v>
      </c>
      <c r="X183" s="70">
        <v>2022</v>
      </c>
      <c r="Y183" s="71" t="e">
        <f>+#REF!-'[1]Приложение №1'!$P888</f>
        <v>#REF!</v>
      </c>
      <c r="AA183" s="76">
        <f t="shared" si="5"/>
        <v>1574001.34</v>
      </c>
      <c r="AB183" s="67">
        <v>0</v>
      </c>
      <c r="AC183" s="67">
        <v>0</v>
      </c>
      <c r="AD183" s="67">
        <v>0</v>
      </c>
      <c r="AE183" s="67">
        <v>0</v>
      </c>
      <c r="AF183" s="67">
        <v>1062819.2208135601</v>
      </c>
      <c r="AG183" s="67"/>
      <c r="AH183" s="67">
        <v>0</v>
      </c>
      <c r="AI183" s="67">
        <v>0</v>
      </c>
      <c r="AJ183" s="67">
        <v>0</v>
      </c>
      <c r="AK183" s="67">
        <v>0</v>
      </c>
      <c r="AL183" s="67">
        <v>0</v>
      </c>
      <c r="AM183" s="67">
        <v>0</v>
      </c>
      <c r="AN183" s="67">
        <v>472200.402</v>
      </c>
      <c r="AO183" s="77">
        <v>15740.013400000002</v>
      </c>
      <c r="AP183" s="78">
        <v>23241.703786440004</v>
      </c>
      <c r="AQ183" s="62">
        <f>+'Приложение №2'!F183-'Приложение №1'!N183</f>
        <v>0</v>
      </c>
      <c r="AR183" s="1">
        <v>1742724.96</v>
      </c>
      <c r="AS183" s="1">
        <f t="shared" si="74"/>
        <v>335408.63999999996</v>
      </c>
      <c r="AT183" s="1">
        <f t="shared" si="79"/>
        <v>11837951.999999998</v>
      </c>
    </row>
    <row r="184" spans="1:47" x14ac:dyDescent="0.25">
      <c r="A184" s="74">
        <f t="shared" si="82"/>
        <v>170</v>
      </c>
      <c r="B184" s="75">
        <f t="shared" si="83"/>
        <v>170</v>
      </c>
      <c r="C184" s="65" t="s">
        <v>110</v>
      </c>
      <c r="D184" s="65" t="s">
        <v>267</v>
      </c>
      <c r="E184" s="66">
        <v>1992</v>
      </c>
      <c r="F184" s="66">
        <v>2010</v>
      </c>
      <c r="G184" s="66" t="s">
        <v>45</v>
      </c>
      <c r="H184" s="66">
        <v>2</v>
      </c>
      <c r="I184" s="66">
        <v>2</v>
      </c>
      <c r="J184" s="67">
        <v>869.3</v>
      </c>
      <c r="K184" s="67">
        <v>524.6</v>
      </c>
      <c r="L184" s="67">
        <v>263.3</v>
      </c>
      <c r="M184" s="68">
        <v>31</v>
      </c>
      <c r="N184" s="76">
        <f t="shared" si="81"/>
        <v>435692.15994598006</v>
      </c>
      <c r="O184" s="67"/>
      <c r="P184" s="77"/>
      <c r="Q184" s="77"/>
      <c r="R184" s="77">
        <f>+'Приложение №2'!F184</f>
        <v>435692.15994598006</v>
      </c>
      <c r="S184" s="77">
        <f>+'Приложение №2'!F184-'Приложение №1'!R184</f>
        <v>0</v>
      </c>
      <c r="T184" s="77"/>
      <c r="U184" s="77">
        <f>+'Приложение №2'!F184-'Приложение №1'!P184-'Приложение №1'!Q184-'Приложение №1'!R184-'Приложение №1'!S184</f>
        <v>0</v>
      </c>
      <c r="V184" s="77">
        <f t="shared" si="80"/>
        <v>552.97900741969795</v>
      </c>
      <c r="W184" s="77">
        <f t="shared" si="80"/>
        <v>552.97900741969795</v>
      </c>
      <c r="X184" s="70">
        <v>2022</v>
      </c>
      <c r="Y184" s="71" t="e">
        <f>+#REF!-'[1]Приложение №1'!$P889</f>
        <v>#REF!</v>
      </c>
      <c r="AA184" s="76">
        <f t="shared" si="5"/>
        <v>458770.53</v>
      </c>
      <c r="AB184" s="67">
        <v>0</v>
      </c>
      <c r="AC184" s="67">
        <v>0</v>
      </c>
      <c r="AD184" s="67">
        <v>0</v>
      </c>
      <c r="AE184" s="67">
        <v>0</v>
      </c>
      <c r="AF184" s="67">
        <v>309777.46005402005</v>
      </c>
      <c r="AG184" s="67"/>
      <c r="AH184" s="67">
        <v>0</v>
      </c>
      <c r="AI184" s="67">
        <v>0</v>
      </c>
      <c r="AJ184" s="67">
        <v>0</v>
      </c>
      <c r="AK184" s="67">
        <v>0</v>
      </c>
      <c r="AL184" s="67">
        <v>0</v>
      </c>
      <c r="AM184" s="67">
        <v>0</v>
      </c>
      <c r="AN184" s="67">
        <v>137631.15900000001</v>
      </c>
      <c r="AO184" s="77">
        <v>4587.7053000000005</v>
      </c>
      <c r="AP184" s="78">
        <v>6774.2056459800015</v>
      </c>
      <c r="AQ184" s="62">
        <f>+'Приложение №2'!F184-'Приложение №1'!N184</f>
        <v>0</v>
      </c>
      <c r="AR184" s="1">
        <f>467298.54-180991.88</f>
        <v>286306.65999999997</v>
      </c>
      <c r="AS184" s="1">
        <f t="shared" si="74"/>
        <v>107222.39999999999</v>
      </c>
      <c r="AT184" s="1">
        <f>+(K184*10+L184*20)*12*30-1001.27</f>
        <v>3783318.73</v>
      </c>
    </row>
    <row r="185" spans="1:47" x14ac:dyDescent="0.25">
      <c r="A185" s="74">
        <f t="shared" si="82"/>
        <v>171</v>
      </c>
      <c r="B185" s="75">
        <f t="shared" si="83"/>
        <v>171</v>
      </c>
      <c r="C185" s="65" t="s">
        <v>110</v>
      </c>
      <c r="D185" s="65" t="s">
        <v>268</v>
      </c>
      <c r="E185" s="66">
        <v>1993</v>
      </c>
      <c r="F185" s="66">
        <v>2009</v>
      </c>
      <c r="G185" s="66" t="s">
        <v>45</v>
      </c>
      <c r="H185" s="66">
        <v>2</v>
      </c>
      <c r="I185" s="66">
        <v>2</v>
      </c>
      <c r="J185" s="67">
        <v>862.9</v>
      </c>
      <c r="K185" s="67">
        <v>524.6</v>
      </c>
      <c r="L185" s="67">
        <v>256.89999999999998</v>
      </c>
      <c r="M185" s="68">
        <v>33</v>
      </c>
      <c r="N185" s="76">
        <f t="shared" si="81"/>
        <v>404572.72000000003</v>
      </c>
      <c r="O185" s="67"/>
      <c r="P185" s="77"/>
      <c r="Q185" s="77"/>
      <c r="R185" s="77">
        <f>+'Приложение №2'!F185</f>
        <v>404572.72000000003</v>
      </c>
      <c r="S185" s="77">
        <f>+'Приложение №2'!F185-'Приложение №1'!R185</f>
        <v>0</v>
      </c>
      <c r="T185" s="77"/>
      <c r="U185" s="77">
        <f>+'Приложение №2'!F185-'Приложение №1'!P185-'Приложение №1'!Q185-'Приложение №1'!R185-'Приложение №1'!S185</f>
        <v>0</v>
      </c>
      <c r="V185" s="77">
        <f t="shared" si="80"/>
        <v>517.68742162507999</v>
      </c>
      <c r="W185" s="77">
        <f t="shared" si="80"/>
        <v>517.68742162507999</v>
      </c>
      <c r="X185" s="70">
        <v>2022</v>
      </c>
      <c r="Y185" s="71" t="e">
        <f>+#REF!-'[1]Приложение №1'!$P890</f>
        <v>#REF!</v>
      </c>
      <c r="AA185" s="76">
        <f t="shared" si="5"/>
        <v>404572.72000000003</v>
      </c>
      <c r="AB185" s="67">
        <v>0</v>
      </c>
      <c r="AC185" s="67">
        <v>0</v>
      </c>
      <c r="AD185" s="67">
        <v>0</v>
      </c>
      <c r="AE185" s="67">
        <v>0</v>
      </c>
      <c r="AF185" s="67">
        <v>318383.06</v>
      </c>
      <c r="AG185" s="67"/>
      <c r="AH185" s="67">
        <v>0</v>
      </c>
      <c r="AI185" s="67">
        <v>0</v>
      </c>
      <c r="AJ185" s="67">
        <v>0</v>
      </c>
      <c r="AK185" s="67">
        <v>0</v>
      </c>
      <c r="AL185" s="67">
        <v>0</v>
      </c>
      <c r="AM185" s="67">
        <v>0</v>
      </c>
      <c r="AN185" s="67">
        <v>80238.25</v>
      </c>
      <c r="AO185" s="77">
        <v>3333.33</v>
      </c>
      <c r="AP185" s="78">
        <v>2618.08</v>
      </c>
      <c r="AQ185" s="62">
        <f>+'Приложение №2'!F185-'Приложение №1'!N185</f>
        <v>0</v>
      </c>
      <c r="AR185" s="1">
        <f>384509.89-236084.3854</f>
        <v>148425.50460000001</v>
      </c>
      <c r="AS185" s="1">
        <f t="shared" si="74"/>
        <v>105916.8</v>
      </c>
      <c r="AT185" s="1">
        <f>+(K185*10+L185*20)*12*30-325085.89</f>
        <v>3413154.11</v>
      </c>
    </row>
    <row r="186" spans="1:47" x14ac:dyDescent="0.25">
      <c r="A186" s="74">
        <f t="shared" si="82"/>
        <v>172</v>
      </c>
      <c r="B186" s="75">
        <f t="shared" si="83"/>
        <v>172</v>
      </c>
      <c r="C186" s="65" t="s">
        <v>111</v>
      </c>
      <c r="D186" s="65" t="s">
        <v>451</v>
      </c>
      <c r="E186" s="66">
        <v>1979</v>
      </c>
      <c r="F186" s="66">
        <v>2010</v>
      </c>
      <c r="G186" s="66" t="s">
        <v>45</v>
      </c>
      <c r="H186" s="66">
        <v>5</v>
      </c>
      <c r="I186" s="66">
        <v>2</v>
      </c>
      <c r="J186" s="67">
        <v>1745.5</v>
      </c>
      <c r="K186" s="67">
        <v>1575.9</v>
      </c>
      <c r="L186" s="67">
        <v>0</v>
      </c>
      <c r="M186" s="68">
        <v>61</v>
      </c>
      <c r="N186" s="76">
        <f t="shared" si="81"/>
        <v>494401.57384040003</v>
      </c>
      <c r="O186" s="67"/>
      <c r="P186" s="77"/>
      <c r="Q186" s="77"/>
      <c r="R186" s="77">
        <f>+'Приложение №2'!F186</f>
        <v>494401.57384040003</v>
      </c>
      <c r="S186" s="77">
        <f>+'Приложение №2'!F186-'Приложение №1'!R186</f>
        <v>0</v>
      </c>
      <c r="T186" s="77"/>
      <c r="U186" s="77">
        <f>+'Приложение №2'!F186-'Приложение №1'!P186-'Приложение №1'!Q186-'Приложение №1'!R186-'Приложение №1'!S186</f>
        <v>0</v>
      </c>
      <c r="V186" s="77">
        <f>$N186/($K186+$L186)</f>
        <v>313.72648888914273</v>
      </c>
      <c r="W186" s="77">
        <f>$N186/($K186+$L186)</f>
        <v>313.72648888914273</v>
      </c>
      <c r="X186" s="70">
        <v>2022</v>
      </c>
      <c r="Y186" s="71" t="e">
        <f>+#REF!-'[1]Приложение №1'!$P1296</f>
        <v>#REF!</v>
      </c>
      <c r="AA186" s="76">
        <f>SUM(AB186:AP186)</f>
        <v>1782216.8299999998</v>
      </c>
      <c r="AB186" s="67">
        <v>0</v>
      </c>
      <c r="AC186" s="67">
        <v>0</v>
      </c>
      <c r="AD186" s="67">
        <v>0</v>
      </c>
      <c r="AE186" s="67">
        <v>847487.25615959987</v>
      </c>
      <c r="AF186" s="67">
        <v>523452.69346482004</v>
      </c>
      <c r="AG186" s="67"/>
      <c r="AH186" s="67">
        <v>0</v>
      </c>
      <c r="AI186" s="67">
        <v>0</v>
      </c>
      <c r="AJ186" s="67">
        <v>0</v>
      </c>
      <c r="AK186" s="67">
        <v>0</v>
      </c>
      <c r="AL186" s="67">
        <v>0</v>
      </c>
      <c r="AM186" s="67">
        <v>0</v>
      </c>
      <c r="AN186" s="67">
        <v>363475.03200000001</v>
      </c>
      <c r="AO186" s="77">
        <v>17822.168300000001</v>
      </c>
      <c r="AP186" s="78">
        <v>29979.68007558</v>
      </c>
      <c r="AQ186" s="62">
        <f>+'Приложение №2'!F186-'Приложение №1'!N186</f>
        <v>0</v>
      </c>
      <c r="AR186" s="1">
        <f>667423.91-106073.7</f>
        <v>561350.21000000008</v>
      </c>
      <c r="AS186" s="1">
        <f t="shared" si="74"/>
        <v>160741.79999999999</v>
      </c>
      <c r="AT186" s="1">
        <f>+(K186*10+L186*20)*12*30</f>
        <v>5673240</v>
      </c>
    </row>
    <row r="187" spans="1:47" x14ac:dyDescent="0.25">
      <c r="A187" s="74">
        <f t="shared" si="82"/>
        <v>173</v>
      </c>
      <c r="B187" s="75">
        <f t="shared" si="83"/>
        <v>173</v>
      </c>
      <c r="C187" s="65" t="s">
        <v>111</v>
      </c>
      <c r="D187" s="65" t="s">
        <v>271</v>
      </c>
      <c r="E187" s="66">
        <v>1991</v>
      </c>
      <c r="F187" s="66">
        <v>2011</v>
      </c>
      <c r="G187" s="66" t="s">
        <v>45</v>
      </c>
      <c r="H187" s="66">
        <v>5</v>
      </c>
      <c r="I187" s="66">
        <v>5</v>
      </c>
      <c r="J187" s="67">
        <v>4770.3999999999996</v>
      </c>
      <c r="K187" s="67">
        <v>4326.3</v>
      </c>
      <c r="L187" s="67">
        <v>0</v>
      </c>
      <c r="M187" s="68">
        <v>178</v>
      </c>
      <c r="N187" s="76">
        <f t="shared" si="81"/>
        <v>2117492.21</v>
      </c>
      <c r="O187" s="67"/>
      <c r="P187" s="77"/>
      <c r="Q187" s="77"/>
      <c r="R187" s="77">
        <f>+'Приложение №2'!F187</f>
        <v>2117492.21</v>
      </c>
      <c r="S187" s="77">
        <f>+'Приложение №2'!F187-'Приложение №1'!R187</f>
        <v>0</v>
      </c>
      <c r="T187" s="77"/>
      <c r="U187" s="77">
        <f>+'Приложение №2'!F187-'Приложение №1'!P187-'Приложение №1'!Q187-'Приложение №1'!R187-'Приложение №1'!S187</f>
        <v>0</v>
      </c>
      <c r="V187" s="77">
        <f t="shared" si="80"/>
        <v>489.44645771213271</v>
      </c>
      <c r="W187" s="77">
        <f t="shared" si="80"/>
        <v>489.44645771213271</v>
      </c>
      <c r="X187" s="70">
        <v>2022</v>
      </c>
      <c r="Y187" s="71" t="e">
        <f>+#REF!-'[1]Приложение №1'!$P897</f>
        <v>#REF!</v>
      </c>
      <c r="AA187" s="76">
        <f t="shared" si="5"/>
        <v>2117492.21</v>
      </c>
      <c r="AB187" s="67">
        <v>0</v>
      </c>
      <c r="AC187" s="67">
        <v>0</v>
      </c>
      <c r="AD187" s="67">
        <v>0</v>
      </c>
      <c r="AE187" s="67">
        <v>0</v>
      </c>
      <c r="AF187" s="67">
        <v>1859152.43</v>
      </c>
      <c r="AG187" s="67"/>
      <c r="AH187" s="67">
        <v>0</v>
      </c>
      <c r="AI187" s="67">
        <v>0</v>
      </c>
      <c r="AJ187" s="67">
        <v>0</v>
      </c>
      <c r="AK187" s="67">
        <v>0</v>
      </c>
      <c r="AL187" s="67">
        <v>0</v>
      </c>
      <c r="AM187" s="67">
        <v>0</v>
      </c>
      <c r="AN187" s="67">
        <v>240887.95</v>
      </c>
      <c r="AO187" s="77">
        <v>3333.33</v>
      </c>
      <c r="AP187" s="78">
        <v>14118.5</v>
      </c>
      <c r="AQ187" s="62">
        <f>+'Приложение №2'!F187-'Приложение №1'!N187</f>
        <v>0</v>
      </c>
      <c r="AR187" s="1">
        <v>1919885.11</v>
      </c>
      <c r="AS187" s="1">
        <f t="shared" si="74"/>
        <v>441282.6</v>
      </c>
      <c r="AT187" s="1">
        <f>+(K187*10+L187*20)*12*30</f>
        <v>15574680</v>
      </c>
    </row>
    <row r="188" spans="1:47" x14ac:dyDescent="0.25">
      <c r="A188" s="74">
        <f t="shared" si="82"/>
        <v>174</v>
      </c>
      <c r="B188" s="75">
        <f t="shared" si="83"/>
        <v>174</v>
      </c>
      <c r="C188" s="65" t="s">
        <v>111</v>
      </c>
      <c r="D188" s="65" t="s">
        <v>115</v>
      </c>
      <c r="E188" s="66">
        <v>1979</v>
      </c>
      <c r="F188" s="66">
        <v>1979</v>
      </c>
      <c r="G188" s="66" t="s">
        <v>45</v>
      </c>
      <c r="H188" s="66">
        <v>5</v>
      </c>
      <c r="I188" s="66">
        <v>3</v>
      </c>
      <c r="J188" s="67">
        <v>3608.2</v>
      </c>
      <c r="K188" s="67">
        <v>1851.1</v>
      </c>
      <c r="L188" s="67">
        <v>996.9</v>
      </c>
      <c r="M188" s="68">
        <v>123</v>
      </c>
      <c r="N188" s="76">
        <f t="shared" si="81"/>
        <v>9957705.3639103994</v>
      </c>
      <c r="O188" s="67"/>
      <c r="P188" s="77"/>
      <c r="Q188" s="77"/>
      <c r="R188" s="77">
        <f t="shared" ref="R188:R197" si="84">+AR188+AS188</f>
        <v>1611254.5</v>
      </c>
      <c r="S188" s="77">
        <f>+'Приложение №2'!F188-'Приложение №1'!R188</f>
        <v>8346450.8639103994</v>
      </c>
      <c r="T188" s="77"/>
      <c r="U188" s="77">
        <f>+'Приложение №2'!F188-'Приложение №1'!P188-'Приложение №1'!Q188-'Приложение №1'!R188-'Приложение №1'!S188</f>
        <v>0</v>
      </c>
      <c r="V188" s="77">
        <f t="shared" si="80"/>
        <v>3496.3853103617976</v>
      </c>
      <c r="W188" s="77">
        <f t="shared" si="80"/>
        <v>3496.3853103617976</v>
      </c>
      <c r="X188" s="70">
        <v>2022</v>
      </c>
      <c r="Y188" s="71" t="e">
        <f>+#REF!-'[1]Приложение №1'!$P898</f>
        <v>#REF!</v>
      </c>
      <c r="AA188" s="76">
        <f t="shared" si="5"/>
        <v>15335711.040000001</v>
      </c>
      <c r="AB188" s="67">
        <v>0</v>
      </c>
      <c r="AC188" s="67">
        <v>0</v>
      </c>
      <c r="AD188" s="67">
        <v>0</v>
      </c>
      <c r="AE188" s="67">
        <v>1531596.9957119999</v>
      </c>
      <c r="AF188" s="67">
        <v>0</v>
      </c>
      <c r="AG188" s="67"/>
      <c r="AH188" s="67">
        <v>0</v>
      </c>
      <c r="AI188" s="67">
        <v>0</v>
      </c>
      <c r="AJ188" s="67">
        <v>11903940.0760896</v>
      </c>
      <c r="AK188" s="67">
        <v>0</v>
      </c>
      <c r="AL188" s="67">
        <v>0</v>
      </c>
      <c r="AM188" s="67">
        <v>0</v>
      </c>
      <c r="AN188" s="67">
        <v>1453008.8736</v>
      </c>
      <c r="AO188" s="77">
        <v>153357.11040000001</v>
      </c>
      <c r="AP188" s="78">
        <v>293807.98419839999</v>
      </c>
      <c r="AQ188" s="62">
        <f>+'Приложение №2'!F188-'Приложение №1'!N188</f>
        <v>0</v>
      </c>
      <c r="AR188" s="1">
        <f>2029381.74-810307.04</f>
        <v>1219074.7</v>
      </c>
      <c r="AS188" s="1">
        <f t="shared" si="74"/>
        <v>392179.8</v>
      </c>
      <c r="AT188" s="1">
        <f>+(K188*10+L188*20)*12*30-25438.56</f>
        <v>13816201.439999999</v>
      </c>
    </row>
    <row r="189" spans="1:47" x14ac:dyDescent="0.25">
      <c r="A189" s="74">
        <f t="shared" si="82"/>
        <v>175</v>
      </c>
      <c r="B189" s="75">
        <f t="shared" si="83"/>
        <v>175</v>
      </c>
      <c r="C189" s="65" t="s">
        <v>111</v>
      </c>
      <c r="D189" s="65" t="s">
        <v>531</v>
      </c>
      <c r="E189" s="66">
        <v>1994</v>
      </c>
      <c r="F189" s="66">
        <v>2011</v>
      </c>
      <c r="G189" s="66" t="s">
        <v>45</v>
      </c>
      <c r="H189" s="66">
        <v>5</v>
      </c>
      <c r="I189" s="66">
        <v>2</v>
      </c>
      <c r="J189" s="67">
        <v>1801.3</v>
      </c>
      <c r="K189" s="67">
        <v>1663.1</v>
      </c>
      <c r="L189" s="67">
        <v>0</v>
      </c>
      <c r="M189" s="68">
        <v>70</v>
      </c>
      <c r="N189" s="76">
        <f t="shared" si="81"/>
        <v>1058683.8824929202</v>
      </c>
      <c r="O189" s="67"/>
      <c r="P189" s="77"/>
      <c r="Q189" s="77"/>
      <c r="R189" s="77">
        <f t="shared" si="84"/>
        <v>838009.66999999993</v>
      </c>
      <c r="S189" s="77">
        <f>+'Приложение №2'!F189-'Приложение №1'!R189</f>
        <v>220674.21249292023</v>
      </c>
      <c r="T189" s="77"/>
      <c r="U189" s="77">
        <f>+'Приложение №2'!F189-'Приложение №1'!P189-'Приложение №1'!Q189-'Приложение №1'!R189-'Приложение №1'!S189</f>
        <v>0</v>
      </c>
      <c r="V189" s="77">
        <f>$N189/($K189+$L189)</f>
        <v>636.57259484872839</v>
      </c>
      <c r="W189" s="77">
        <f>$N189/($K189+$L189)</f>
        <v>636.57259484872839</v>
      </c>
      <c r="X189" s="70">
        <v>2022</v>
      </c>
      <c r="Y189" s="71" t="e">
        <f>+#REF!-'[1]Приложение №1'!$P1737</f>
        <v>#REF!</v>
      </c>
      <c r="AA189" s="76">
        <f>SUM(AB189:AP189)</f>
        <v>3174451.3677607998</v>
      </c>
      <c r="AB189" s="67"/>
      <c r="AC189" s="67">
        <v>0</v>
      </c>
      <c r="AD189" s="67">
        <v>1384533.0509295599</v>
      </c>
      <c r="AE189" s="67">
        <v>894381.65855639998</v>
      </c>
      <c r="AF189" s="67">
        <v>0</v>
      </c>
      <c r="AG189" s="67"/>
      <c r="AH189" s="67">
        <v>151903.93578192001</v>
      </c>
      <c r="AI189" s="67">
        <v>0</v>
      </c>
      <c r="AJ189" s="67">
        <v>0</v>
      </c>
      <c r="AK189" s="67">
        <v>0</v>
      </c>
      <c r="AL189" s="67">
        <v>0</v>
      </c>
      <c r="AM189" s="67">
        <v>0</v>
      </c>
      <c r="AN189" s="67">
        <v>564457.80340000009</v>
      </c>
      <c r="AO189" s="77">
        <v>61326.978799999997</v>
      </c>
      <c r="AP189" s="78">
        <v>117847.94029292003</v>
      </c>
      <c r="AQ189" s="62">
        <f>+'Приложение №2'!F189-'Приложение №1'!N189</f>
        <v>0</v>
      </c>
      <c r="AR189" s="1">
        <v>668373.47</v>
      </c>
      <c r="AS189" s="1">
        <f t="shared" si="74"/>
        <v>169636.19999999998</v>
      </c>
      <c r="AT189" s="1">
        <f>+(K189*10+L189*20)*12*30</f>
        <v>5987160</v>
      </c>
    </row>
    <row r="190" spans="1:47" x14ac:dyDescent="0.25">
      <c r="A190" s="74">
        <f t="shared" si="82"/>
        <v>176</v>
      </c>
      <c r="B190" s="75">
        <f t="shared" si="83"/>
        <v>176</v>
      </c>
      <c r="C190" s="65" t="s">
        <v>111</v>
      </c>
      <c r="D190" s="65" t="s">
        <v>118</v>
      </c>
      <c r="E190" s="66">
        <v>1979</v>
      </c>
      <c r="F190" s="66">
        <v>2009</v>
      </c>
      <c r="G190" s="66" t="s">
        <v>52</v>
      </c>
      <c r="H190" s="66">
        <v>4</v>
      </c>
      <c r="I190" s="66">
        <v>4</v>
      </c>
      <c r="J190" s="67">
        <v>4071.8</v>
      </c>
      <c r="K190" s="67">
        <v>3495</v>
      </c>
      <c r="L190" s="67">
        <v>0</v>
      </c>
      <c r="M190" s="68">
        <v>160</v>
      </c>
      <c r="N190" s="76">
        <f t="shared" si="81"/>
        <v>1746566.5921506002</v>
      </c>
      <c r="O190" s="67"/>
      <c r="P190" s="77"/>
      <c r="Q190" s="77"/>
      <c r="R190" s="77">
        <f t="shared" si="84"/>
        <v>1188261.69</v>
      </c>
      <c r="S190" s="77">
        <f>+'Приложение №2'!F190-'Приложение №1'!R190</f>
        <v>558304.90215060022</v>
      </c>
      <c r="T190" s="77"/>
      <c r="U190" s="77">
        <f>+'Приложение №2'!F190-'Приложение №1'!P190-'Приложение №1'!Q190-'Приложение №1'!R190-'Приложение №1'!S190</f>
        <v>0</v>
      </c>
      <c r="V190" s="77">
        <f t="shared" ref="V190:W193" si="85">$N190/($K190+$L190)</f>
        <v>499.73293051519317</v>
      </c>
      <c r="W190" s="77">
        <f t="shared" si="85"/>
        <v>499.73293051519317</v>
      </c>
      <c r="X190" s="70">
        <v>2022</v>
      </c>
      <c r="Y190" s="71" t="e">
        <f>+#REF!-'[1]Приложение №1'!$P1306</f>
        <v>#REF!</v>
      </c>
      <c r="AA190" s="76">
        <f t="shared" ref="AA190:AA193" si="86">SUM(AB190:AP190)</f>
        <v>4761308.4000000004</v>
      </c>
      <c r="AB190" s="67">
        <v>0</v>
      </c>
      <c r="AC190" s="67">
        <v>0</v>
      </c>
      <c r="AD190" s="67">
        <v>0</v>
      </c>
      <c r="AE190" s="67">
        <v>2675095.0678494005</v>
      </c>
      <c r="AF190" s="67">
        <v>1068700.1105654999</v>
      </c>
      <c r="AG190" s="67"/>
      <c r="AH190" s="67">
        <v>0</v>
      </c>
      <c r="AI190" s="67">
        <v>0</v>
      </c>
      <c r="AJ190" s="67">
        <v>0</v>
      </c>
      <c r="AK190" s="67">
        <v>0</v>
      </c>
      <c r="AL190" s="67">
        <v>0</v>
      </c>
      <c r="AM190" s="67">
        <v>0</v>
      </c>
      <c r="AN190" s="67">
        <v>888030.91949999996</v>
      </c>
      <c r="AO190" s="77">
        <v>47613.084000000003</v>
      </c>
      <c r="AP190" s="78">
        <v>81869.218085100016</v>
      </c>
      <c r="AQ190" s="62">
        <f>+'Приложение №2'!F190-'Приложение №1'!N190</f>
        <v>0</v>
      </c>
      <c r="AR190" s="1">
        <f>1427606.19-595834.5</f>
        <v>831771.69</v>
      </c>
      <c r="AS190" s="1">
        <f t="shared" si="74"/>
        <v>356490</v>
      </c>
      <c r="AT190" s="1">
        <f>+(K190*10+L190*20)*12*30-93757.36-12468</f>
        <v>12475774.640000001</v>
      </c>
    </row>
    <row r="191" spans="1:47" x14ac:dyDescent="0.25">
      <c r="A191" s="74">
        <f t="shared" si="66"/>
        <v>177</v>
      </c>
      <c r="B191" s="75">
        <f t="shared" si="67"/>
        <v>177</v>
      </c>
      <c r="C191" s="65" t="s">
        <v>111</v>
      </c>
      <c r="D191" s="65" t="s">
        <v>119</v>
      </c>
      <c r="E191" s="66">
        <v>1973</v>
      </c>
      <c r="F191" s="66">
        <v>2010</v>
      </c>
      <c r="G191" s="66" t="s">
        <v>45</v>
      </c>
      <c r="H191" s="66">
        <v>5</v>
      </c>
      <c r="I191" s="66">
        <v>4</v>
      </c>
      <c r="J191" s="67">
        <v>3449.3</v>
      </c>
      <c r="K191" s="67">
        <v>2945.9</v>
      </c>
      <c r="L191" s="67">
        <v>171.7</v>
      </c>
      <c r="M191" s="68">
        <v>147</v>
      </c>
      <c r="N191" s="76">
        <f t="shared" si="81"/>
        <v>11190930.220895238</v>
      </c>
      <c r="O191" s="67"/>
      <c r="P191" s="77">
        <v>2605661.0315339789</v>
      </c>
      <c r="Q191" s="77"/>
      <c r="R191" s="77">
        <f t="shared" si="84"/>
        <v>604372.63000000012</v>
      </c>
      <c r="S191" s="77">
        <f>+'Приложение №2'!F191-'Приложение №1'!P191-'Приложение №1'!Q191-'Приложение №1'!R191</f>
        <v>7980896.5593612595</v>
      </c>
      <c r="T191" s="77"/>
      <c r="U191" s="77">
        <f>+'Приложение №2'!F191-'Приложение №1'!P191-'Приложение №1'!Q191-'Приложение №1'!R191-'Приложение №1'!S191</f>
        <v>0</v>
      </c>
      <c r="V191" s="77">
        <f t="shared" si="85"/>
        <v>3589.5978383677311</v>
      </c>
      <c r="W191" s="77">
        <f t="shared" si="85"/>
        <v>3589.5978383677311</v>
      </c>
      <c r="X191" s="70">
        <v>2022</v>
      </c>
      <c r="Y191" s="71" t="e">
        <f>+#REF!-'[1]Приложение №1'!$P1308</f>
        <v>#REF!</v>
      </c>
      <c r="AA191" s="76">
        <f t="shared" si="86"/>
        <v>17920574.470533662</v>
      </c>
      <c r="AB191" s="67"/>
      <c r="AC191" s="67">
        <v>0</v>
      </c>
      <c r="AD191" s="67">
        <v>0</v>
      </c>
      <c r="AE191" s="67">
        <v>0</v>
      </c>
      <c r="AF191" s="67">
        <v>1035545.4729408602</v>
      </c>
      <c r="AG191" s="67"/>
      <c r="AH191" s="67">
        <v>0</v>
      </c>
      <c r="AI191" s="67">
        <v>0</v>
      </c>
      <c r="AJ191" s="67">
        <v>0</v>
      </c>
      <c r="AK191" s="67">
        <v>0</v>
      </c>
      <c r="AL191" s="67">
        <v>6731411.6906387396</v>
      </c>
      <c r="AM191" s="67">
        <v>6947141.1784660202</v>
      </c>
      <c r="AN191" s="67">
        <v>2528780.7582</v>
      </c>
      <c r="AO191" s="77">
        <v>234660.19320000001</v>
      </c>
      <c r="AP191" s="78">
        <v>443035.17708804004</v>
      </c>
      <c r="AQ191" s="62">
        <f>+'Приложение №2'!F191-'Приложение №1'!N191</f>
        <v>0</v>
      </c>
      <c r="AR191" s="1">
        <f>1240910.11-689425.44-282620.64</f>
        <v>268864.03000000014</v>
      </c>
      <c r="AS191" s="1">
        <f t="shared" si="74"/>
        <v>335508.59999999998</v>
      </c>
      <c r="AT191" s="1">
        <f>+(K191*10+L191*20)*12*30-3027646.57-12468.88</f>
        <v>8801364.5499999989</v>
      </c>
      <c r="AU191" s="71">
        <f>+P191+Q191+R191+S191+U191-'Приложение №2'!F191</f>
        <v>0</v>
      </c>
    </row>
    <row r="192" spans="1:47" x14ac:dyDescent="0.25">
      <c r="A192" s="74">
        <f t="shared" si="66"/>
        <v>178</v>
      </c>
      <c r="B192" s="75">
        <f t="shared" si="67"/>
        <v>178</v>
      </c>
      <c r="C192" s="65" t="s">
        <v>111</v>
      </c>
      <c r="D192" s="65" t="s">
        <v>275</v>
      </c>
      <c r="E192" s="66">
        <v>1985</v>
      </c>
      <c r="F192" s="66">
        <v>2011</v>
      </c>
      <c r="G192" s="66" t="s">
        <v>45</v>
      </c>
      <c r="H192" s="66">
        <v>5</v>
      </c>
      <c r="I192" s="66">
        <v>2</v>
      </c>
      <c r="J192" s="67">
        <v>1696.6</v>
      </c>
      <c r="K192" s="67">
        <v>1448.8</v>
      </c>
      <c r="L192" s="67">
        <v>89.7</v>
      </c>
      <c r="M192" s="68">
        <v>58</v>
      </c>
      <c r="N192" s="76">
        <f t="shared" si="81"/>
        <v>1537704.18271072</v>
      </c>
      <c r="O192" s="67"/>
      <c r="P192" s="77">
        <v>0</v>
      </c>
      <c r="Q192" s="77"/>
      <c r="R192" s="77">
        <f t="shared" si="84"/>
        <v>826283.63</v>
      </c>
      <c r="S192" s="77">
        <f>+'Приложение №2'!F192-'Приложение №1'!R192</f>
        <v>711420.55271071999</v>
      </c>
      <c r="T192" s="77"/>
      <c r="U192" s="77">
        <f>+'Приложение №2'!F192-'Приложение №1'!P192-'Приложение №1'!Q192-'Приложение №1'!R192-'Приложение №1'!S192</f>
        <v>0</v>
      </c>
      <c r="V192" s="77">
        <f>$N192/($K192+$L192)</f>
        <v>999.48273169367565</v>
      </c>
      <c r="W192" s="77">
        <f>$N192/($K192+$L192)</f>
        <v>999.48273169367565</v>
      </c>
      <c r="X192" s="70">
        <v>2022</v>
      </c>
      <c r="Y192" s="71" t="e">
        <f>+#REF!-'[1]Приложение №1'!$P903</f>
        <v>#REF!</v>
      </c>
      <c r="AA192" s="76">
        <f>SUM(AB192:AP192)</f>
        <v>6417929.1893379986</v>
      </c>
      <c r="AB192" s="67">
        <v>2736613.7104324196</v>
      </c>
      <c r="AC192" s="67">
        <v>0</v>
      </c>
      <c r="AD192" s="67">
        <v>1280803.3788694199</v>
      </c>
      <c r="AE192" s="67">
        <v>849765.59</v>
      </c>
      <c r="AF192" s="67">
        <v>511029.86662728002</v>
      </c>
      <c r="AG192" s="67"/>
      <c r="AH192" s="67">
        <v>140523.24640871998</v>
      </c>
      <c r="AI192" s="67">
        <v>0</v>
      </c>
      <c r="AJ192" s="67">
        <v>0</v>
      </c>
      <c r="AK192" s="67">
        <v>0</v>
      </c>
      <c r="AL192" s="67">
        <v>0</v>
      </c>
      <c r="AM192" s="67">
        <v>0</v>
      </c>
      <c r="AN192" s="67">
        <v>731735.25000000012</v>
      </c>
      <c r="AO192" s="77">
        <v>56969.515600000006</v>
      </c>
      <c r="AP192" s="78">
        <v>110488.63140016003</v>
      </c>
      <c r="AQ192" s="62">
        <f>+'Приложение №2'!F192-'Приложение №1'!N192</f>
        <v>0</v>
      </c>
      <c r="AR192" s="1">
        <v>660207.23</v>
      </c>
      <c r="AS192" s="1">
        <f t="shared" si="74"/>
        <v>166076.4</v>
      </c>
      <c r="AT192" s="1">
        <f>+(K192*10+L192*20)*12*30</f>
        <v>5861520</v>
      </c>
    </row>
    <row r="193" spans="1:47" x14ac:dyDescent="0.25">
      <c r="A193" s="74">
        <f t="shared" si="66"/>
        <v>179</v>
      </c>
      <c r="B193" s="75">
        <f t="shared" si="67"/>
        <v>179</v>
      </c>
      <c r="C193" s="65" t="s">
        <v>111</v>
      </c>
      <c r="D193" s="65" t="s">
        <v>120</v>
      </c>
      <c r="E193" s="66">
        <v>1970</v>
      </c>
      <c r="F193" s="66">
        <v>2010</v>
      </c>
      <c r="G193" s="66" t="s">
        <v>45</v>
      </c>
      <c r="H193" s="66">
        <v>5</v>
      </c>
      <c r="I193" s="66">
        <v>4</v>
      </c>
      <c r="J193" s="67">
        <v>3258</v>
      </c>
      <c r="K193" s="67">
        <v>3019.8</v>
      </c>
      <c r="L193" s="67">
        <v>0</v>
      </c>
      <c r="M193" s="68">
        <v>132</v>
      </c>
      <c r="N193" s="76">
        <f>SUM(O193:U193)</f>
        <v>13575281.439999999</v>
      </c>
      <c r="O193" s="67"/>
      <c r="P193" s="77">
        <v>2067746.9300000002</v>
      </c>
      <c r="Q193" s="77"/>
      <c r="R193" s="77">
        <f t="shared" si="84"/>
        <v>653059.89999999991</v>
      </c>
      <c r="S193" s="77">
        <f>+AT193</f>
        <v>10854474.609999999</v>
      </c>
      <c r="T193" s="77"/>
      <c r="U193" s="77"/>
      <c r="V193" s="77">
        <f t="shared" si="85"/>
        <v>4495.4240148354193</v>
      </c>
      <c r="W193" s="77">
        <f t="shared" si="85"/>
        <v>4495.4240148354193</v>
      </c>
      <c r="X193" s="70">
        <v>2022</v>
      </c>
      <c r="Y193" s="71" t="e">
        <f>+#REF!-'[1]Приложение №1'!$P1309</f>
        <v>#REF!</v>
      </c>
      <c r="AA193" s="76">
        <f t="shared" si="86"/>
        <v>13575281.439999999</v>
      </c>
      <c r="AB193" s="67">
        <v>0</v>
      </c>
      <c r="AC193" s="67">
        <v>0</v>
      </c>
      <c r="AD193" s="67">
        <v>0</v>
      </c>
      <c r="AE193" s="67">
        <v>0</v>
      </c>
      <c r="AF193" s="67">
        <v>0</v>
      </c>
      <c r="AG193" s="67"/>
      <c r="AH193" s="67">
        <v>0</v>
      </c>
      <c r="AI193" s="67">
        <v>0</v>
      </c>
      <c r="AJ193" s="67">
        <v>0</v>
      </c>
      <c r="AK193" s="67">
        <v>0</v>
      </c>
      <c r="AL193" s="67">
        <v>7231455.4199999999</v>
      </c>
      <c r="AM193" s="67">
        <v>5881945.1900000004</v>
      </c>
      <c r="AN193" s="67">
        <f>139621.27+118844.77</f>
        <v>258466.03999999998</v>
      </c>
      <c r="AO193" s="77">
        <f>5000+37028.06</f>
        <v>42028.06</v>
      </c>
      <c r="AP193" s="78">
        <f>88997.58+72389.15</f>
        <v>161386.72999999998</v>
      </c>
      <c r="AQ193" s="62">
        <f>+'Приложение №2'!F193-'Приложение №1'!N193</f>
        <v>0</v>
      </c>
      <c r="AR193" s="1">
        <f>1025494.69-680454.39</f>
        <v>345040.29999999993</v>
      </c>
      <c r="AS193" s="1">
        <f t="shared" si="74"/>
        <v>308019.59999999998</v>
      </c>
      <c r="AT193" s="1">
        <f>+(K193*10+L193*20)*12*30-16805.39</f>
        <v>10854474.609999999</v>
      </c>
      <c r="AU193" s="71" t="e">
        <f>+U193+Q193+R193+S193+#REF!-'Приложение №2'!F193</f>
        <v>#REF!</v>
      </c>
    </row>
    <row r="194" spans="1:47" x14ac:dyDescent="0.25">
      <c r="A194" s="74">
        <f t="shared" si="66"/>
        <v>180</v>
      </c>
      <c r="B194" s="75">
        <f t="shared" si="67"/>
        <v>180</v>
      </c>
      <c r="C194" s="65" t="s">
        <v>111</v>
      </c>
      <c r="D194" s="65" t="s">
        <v>532</v>
      </c>
      <c r="E194" s="66">
        <v>1983</v>
      </c>
      <c r="F194" s="66">
        <v>2012</v>
      </c>
      <c r="G194" s="66" t="s">
        <v>45</v>
      </c>
      <c r="H194" s="66">
        <v>4</v>
      </c>
      <c r="I194" s="66">
        <v>6</v>
      </c>
      <c r="J194" s="67">
        <v>5867</v>
      </c>
      <c r="K194" s="67">
        <v>4960.5</v>
      </c>
      <c r="L194" s="67">
        <v>35.200000000000003</v>
      </c>
      <c r="M194" s="68">
        <v>212</v>
      </c>
      <c r="N194" s="76">
        <f t="shared" si="81"/>
        <v>2529505.5833291998</v>
      </c>
      <c r="O194" s="67"/>
      <c r="P194" s="77"/>
      <c r="Q194" s="77"/>
      <c r="R194" s="77">
        <f t="shared" si="84"/>
        <v>1942705.9800000002</v>
      </c>
      <c r="S194" s="77">
        <f>+'Приложение №2'!F194-'Приложение №1'!R194</f>
        <v>586799.6033291996</v>
      </c>
      <c r="T194" s="77"/>
      <c r="U194" s="77">
        <f>+'Приложение №2'!F194-'Приложение №1'!P194-'Приложение №1'!Q194-'Приложение №1'!R194-'Приложение №1'!S194</f>
        <v>0</v>
      </c>
      <c r="V194" s="77">
        <f t="shared" ref="V194:W199" si="87">$N194/($K194+$L194)</f>
        <v>506.33656611269691</v>
      </c>
      <c r="W194" s="77">
        <f t="shared" si="87"/>
        <v>506.33656611269691</v>
      </c>
      <c r="X194" s="70">
        <v>2022</v>
      </c>
      <c r="Y194" s="71" t="e">
        <f>+#REF!-'[1]Приложение №1'!$P1738</f>
        <v>#REF!</v>
      </c>
      <c r="AA194" s="76">
        <f t="shared" ref="AA194:AA199" si="88">SUM(AB194:AP194)</f>
        <v>10424876.889999999</v>
      </c>
      <c r="AB194" s="67">
        <v>0</v>
      </c>
      <c r="AC194" s="67">
        <v>0</v>
      </c>
      <c r="AD194" s="67">
        <v>4158927.152916899</v>
      </c>
      <c r="AE194" s="67">
        <v>2686586.7666707998</v>
      </c>
      <c r="AF194" s="67">
        <v>1659377.25092916</v>
      </c>
      <c r="AG194" s="67"/>
      <c r="AH194" s="67">
        <v>0</v>
      </c>
      <c r="AI194" s="67">
        <v>0</v>
      </c>
      <c r="AJ194" s="67">
        <v>0</v>
      </c>
      <c r="AK194" s="67">
        <v>0</v>
      </c>
      <c r="AL194" s="67">
        <v>0</v>
      </c>
      <c r="AM194" s="67">
        <v>0</v>
      </c>
      <c r="AN194" s="67">
        <v>1629752.206</v>
      </c>
      <c r="AO194" s="77">
        <v>104248.76890000001</v>
      </c>
      <c r="AP194" s="78">
        <v>185984.74458314001</v>
      </c>
      <c r="AQ194" s="62">
        <f>+'Приложение №2'!F194-'Приложение №1'!N194</f>
        <v>0</v>
      </c>
      <c r="AR194" s="1">
        <f>2070107.33-640553.15</f>
        <v>1429554.1800000002</v>
      </c>
      <c r="AS194" s="1">
        <f t="shared" si="74"/>
        <v>513151.8</v>
      </c>
      <c r="AT194" s="1">
        <f>+(K194*10+L194*20)*12*30-929957.98</f>
        <v>17181282.02</v>
      </c>
    </row>
    <row r="195" spans="1:47" x14ac:dyDescent="0.25">
      <c r="A195" s="74">
        <f t="shared" si="66"/>
        <v>181</v>
      </c>
      <c r="B195" s="75">
        <f t="shared" si="67"/>
        <v>181</v>
      </c>
      <c r="C195" s="65" t="s">
        <v>111</v>
      </c>
      <c r="D195" s="65" t="s">
        <v>452</v>
      </c>
      <c r="E195" s="66">
        <v>1971</v>
      </c>
      <c r="F195" s="66">
        <v>2011</v>
      </c>
      <c r="G195" s="66" t="s">
        <v>45</v>
      </c>
      <c r="H195" s="66">
        <v>5</v>
      </c>
      <c r="I195" s="66">
        <v>4</v>
      </c>
      <c r="J195" s="67">
        <v>3534.8</v>
      </c>
      <c r="K195" s="67">
        <v>2496.5</v>
      </c>
      <c r="L195" s="67">
        <v>818.8</v>
      </c>
      <c r="M195" s="68">
        <v>129</v>
      </c>
      <c r="N195" s="76">
        <f t="shared" si="81"/>
        <v>3780985.4191626799</v>
      </c>
      <c r="O195" s="67"/>
      <c r="P195" s="77"/>
      <c r="Q195" s="77"/>
      <c r="R195" s="77">
        <f t="shared" si="84"/>
        <v>1381965</v>
      </c>
      <c r="S195" s="77">
        <f>+'Приложение №2'!F195-'Приложение №1'!R195</f>
        <v>2399020.4191626799</v>
      </c>
      <c r="T195" s="77"/>
      <c r="U195" s="77">
        <f>+'Приложение №2'!F195-'Приложение №1'!P195-'Приложение №1'!Q195-'Приложение №1'!R195-'Приложение №1'!S195</f>
        <v>0</v>
      </c>
      <c r="V195" s="77">
        <f>$N195/($K195+$L195)</f>
        <v>1140.4655443437034</v>
      </c>
      <c r="W195" s="77">
        <f>$N195/($K195+$L195)</f>
        <v>1140.4655443437034</v>
      </c>
      <c r="X195" s="70">
        <v>2022</v>
      </c>
      <c r="Y195" s="71" t="e">
        <f>+#REF!-'[1]Приложение №1'!$P1299</f>
        <v>#REF!</v>
      </c>
      <c r="AA195" s="76">
        <f>SUM(AB195:AP195)</f>
        <v>10838098.81182522</v>
      </c>
      <c r="AB195" s="67"/>
      <c r="AC195" s="67">
        <v>0</v>
      </c>
      <c r="AD195" s="67">
        <v>0</v>
      </c>
      <c r="AE195" s="67">
        <v>0</v>
      </c>
      <c r="AF195" s="67">
        <v>1101213.72829692</v>
      </c>
      <c r="AG195" s="67"/>
      <c r="AH195" s="67">
        <v>0</v>
      </c>
      <c r="AI195" s="67">
        <v>0</v>
      </c>
      <c r="AJ195" s="67">
        <v>0</v>
      </c>
      <c r="AK195" s="67">
        <v>0</v>
      </c>
      <c r="AL195" s="67">
        <v>0</v>
      </c>
      <c r="AM195" s="67">
        <v>7387688.3326625396</v>
      </c>
      <c r="AN195" s="67">
        <v>1867251.8873999999</v>
      </c>
      <c r="AO195" s="77">
        <v>167352.03419999999</v>
      </c>
      <c r="AP195" s="78">
        <v>314592.82926576003</v>
      </c>
      <c r="AQ195" s="62">
        <f>+'Приложение №2'!F195-'Приложение №1'!N195</f>
        <v>0</v>
      </c>
      <c r="AR195" s="1">
        <f>1768332.06-808045.26</f>
        <v>960286.8</v>
      </c>
      <c r="AS195" s="1">
        <f t="shared" si="74"/>
        <v>421678.2</v>
      </c>
      <c r="AT195" s="1">
        <f>+(K195*10+L195*20)*12*30-2725603.24</f>
        <v>12157156.76</v>
      </c>
    </row>
    <row r="196" spans="1:47" x14ac:dyDescent="0.25">
      <c r="A196" s="74">
        <f t="shared" si="66"/>
        <v>182</v>
      </c>
      <c r="B196" s="75">
        <f t="shared" si="67"/>
        <v>182</v>
      </c>
      <c r="C196" s="65" t="s">
        <v>111</v>
      </c>
      <c r="D196" s="65" t="s">
        <v>116</v>
      </c>
      <c r="E196" s="66">
        <v>1974</v>
      </c>
      <c r="F196" s="66">
        <v>2011</v>
      </c>
      <c r="G196" s="66" t="s">
        <v>45</v>
      </c>
      <c r="H196" s="66">
        <v>5</v>
      </c>
      <c r="I196" s="66">
        <v>4</v>
      </c>
      <c r="J196" s="67">
        <v>3194.1</v>
      </c>
      <c r="K196" s="67">
        <v>1853.8</v>
      </c>
      <c r="L196" s="67">
        <v>1225.3</v>
      </c>
      <c r="M196" s="68">
        <v>88</v>
      </c>
      <c r="N196" s="76">
        <f t="shared" si="81"/>
        <v>3308800.2904871199</v>
      </c>
      <c r="O196" s="67"/>
      <c r="P196" s="77"/>
      <c r="Q196" s="77"/>
      <c r="R196" s="77">
        <f t="shared" si="84"/>
        <v>1362811.0699999998</v>
      </c>
      <c r="S196" s="77">
        <f>+'Приложение №2'!F196-'Приложение №1'!R196</f>
        <v>1945989.2204871201</v>
      </c>
      <c r="T196" s="77"/>
      <c r="U196" s="77">
        <f>+'Приложение №2'!F196-'Приложение №1'!P196-'Приложение №1'!Q196-'Приложение №1'!R196-'Приложение №1'!S196</f>
        <v>0</v>
      </c>
      <c r="V196" s="77">
        <f>$N196/($K196+$L196)</f>
        <v>1074.5998150391738</v>
      </c>
      <c r="W196" s="77">
        <f>$N196/($K196+$L196)</f>
        <v>1074.5998150391738</v>
      </c>
      <c r="X196" s="70">
        <v>2022</v>
      </c>
      <c r="Y196" s="71" t="e">
        <f>+#REF!-'[1]Приложение №1'!$P1300</f>
        <v>#REF!</v>
      </c>
      <c r="AA196" s="76">
        <f>SUM(AB196:AP196)</f>
        <v>9392640.5899999999</v>
      </c>
      <c r="AB196" s="67">
        <v>0</v>
      </c>
      <c r="AC196" s="67">
        <v>0</v>
      </c>
      <c r="AD196" s="67">
        <v>0</v>
      </c>
      <c r="AE196" s="67">
        <v>0</v>
      </c>
      <c r="AF196" s="67">
        <v>1022757.2702335803</v>
      </c>
      <c r="AG196" s="67"/>
      <c r="AH196" s="67">
        <v>0</v>
      </c>
      <c r="AI196" s="67">
        <v>0</v>
      </c>
      <c r="AJ196" s="67">
        <v>0</v>
      </c>
      <c r="AK196" s="67">
        <v>0</v>
      </c>
      <c r="AL196" s="67">
        <v>0</v>
      </c>
      <c r="AM196" s="67">
        <v>6861349.2395128794</v>
      </c>
      <c r="AN196" s="67">
        <v>1242198.233</v>
      </c>
      <c r="AO196" s="77">
        <v>93926.405899999998</v>
      </c>
      <c r="AP196" s="78">
        <v>172409.44135354002</v>
      </c>
      <c r="AQ196" s="62">
        <f>+'Приложение №2'!F196-'Приложение №1'!N196</f>
        <v>0</v>
      </c>
      <c r="AR196" s="1">
        <f>1878287.66-954525.39</f>
        <v>923762.2699999999</v>
      </c>
      <c r="AS196" s="1">
        <f t="shared" si="74"/>
        <v>439048.8</v>
      </c>
      <c r="AT196" s="1">
        <f>+(K196*10+L196*20)*12*30-119920.72-2599968.3</f>
        <v>12775950.98</v>
      </c>
    </row>
    <row r="197" spans="1:47" x14ac:dyDescent="0.25">
      <c r="A197" s="74">
        <f t="shared" si="66"/>
        <v>183</v>
      </c>
      <c r="B197" s="75">
        <f t="shared" si="67"/>
        <v>183</v>
      </c>
      <c r="C197" s="65" t="s">
        <v>111</v>
      </c>
      <c r="D197" s="65" t="s">
        <v>533</v>
      </c>
      <c r="E197" s="66">
        <v>1969</v>
      </c>
      <c r="F197" s="66">
        <v>2009</v>
      </c>
      <c r="G197" s="66" t="s">
        <v>45</v>
      </c>
      <c r="H197" s="66">
        <v>4</v>
      </c>
      <c r="I197" s="66">
        <v>4</v>
      </c>
      <c r="J197" s="67">
        <v>2719.1</v>
      </c>
      <c r="K197" s="67">
        <v>2367.3000000000002</v>
      </c>
      <c r="L197" s="67">
        <v>192</v>
      </c>
      <c r="M197" s="68">
        <v>120</v>
      </c>
      <c r="N197" s="76">
        <f t="shared" si="81"/>
        <v>6396630.9813440004</v>
      </c>
      <c r="O197" s="67"/>
      <c r="P197" s="77"/>
      <c r="Q197" s="77"/>
      <c r="R197" s="77">
        <f t="shared" si="84"/>
        <v>1163543.43</v>
      </c>
      <c r="S197" s="77">
        <f>+'Приложение №2'!F197-'Приложение №1'!R197</f>
        <v>5233087.5513440007</v>
      </c>
      <c r="T197" s="77"/>
      <c r="U197" s="77">
        <f>+'Приложение №2'!F197-'Приложение №1'!P197-'Приложение №1'!Q197-'Приложение №1'!R197-'Приложение №1'!S197</f>
        <v>0</v>
      </c>
      <c r="V197" s="77">
        <f t="shared" si="87"/>
        <v>2499.3673978603524</v>
      </c>
      <c r="W197" s="77">
        <f t="shared" si="87"/>
        <v>2499.3673978603524</v>
      </c>
      <c r="X197" s="70">
        <v>2022</v>
      </c>
      <c r="Y197" s="71" t="e">
        <f>+#REF!-'[1]Приложение №1'!$P1739</f>
        <v>#REF!</v>
      </c>
      <c r="AA197" s="76">
        <f t="shared" si="88"/>
        <v>14067048.463401999</v>
      </c>
      <c r="AB197" s="67">
        <v>0</v>
      </c>
      <c r="AC197" s="67">
        <v>0</v>
      </c>
      <c r="AD197" s="67">
        <v>0</v>
      </c>
      <c r="AE197" s="67">
        <v>0</v>
      </c>
      <c r="AF197" s="67">
        <v>850099.92968124012</v>
      </c>
      <c r="AG197" s="67"/>
      <c r="AH197" s="67">
        <v>0</v>
      </c>
      <c r="AI197" s="67">
        <v>0</v>
      </c>
      <c r="AJ197" s="67">
        <v>0</v>
      </c>
      <c r="AK197" s="67">
        <v>0</v>
      </c>
      <c r="AL197" s="67">
        <v>6122487.8099999996</v>
      </c>
      <c r="AM197" s="67">
        <v>6280344.04</v>
      </c>
      <c r="AN197" s="67">
        <v>592071.17800000007</v>
      </c>
      <c r="AO197" s="77">
        <v>53956.358600000007</v>
      </c>
      <c r="AP197" s="78">
        <v>168089.14712076</v>
      </c>
      <c r="AQ197" s="62">
        <f>+'Приложение №2'!F197-'Приложение №1'!N197</f>
        <v>0</v>
      </c>
      <c r="AR197" s="1">
        <v>882910.83</v>
      </c>
      <c r="AS197" s="1">
        <f t="shared" si="74"/>
        <v>280632.59999999998</v>
      </c>
      <c r="AT197" s="1">
        <f>+(K197*10+L197*20)*12*30</f>
        <v>9904680</v>
      </c>
    </row>
    <row r="198" spans="1:47" x14ac:dyDescent="0.25">
      <c r="A198" s="74">
        <f t="shared" si="66"/>
        <v>184</v>
      </c>
      <c r="B198" s="75">
        <f t="shared" si="67"/>
        <v>184</v>
      </c>
      <c r="C198" s="65" t="s">
        <v>111</v>
      </c>
      <c r="D198" s="65" t="s">
        <v>453</v>
      </c>
      <c r="E198" s="66">
        <v>1967</v>
      </c>
      <c r="F198" s="66">
        <v>2008</v>
      </c>
      <c r="G198" s="66" t="s">
        <v>45</v>
      </c>
      <c r="H198" s="66">
        <v>4</v>
      </c>
      <c r="I198" s="66">
        <v>4</v>
      </c>
      <c r="J198" s="67">
        <v>2789.5</v>
      </c>
      <c r="K198" s="67">
        <v>2469.5</v>
      </c>
      <c r="L198" s="67">
        <v>73.5</v>
      </c>
      <c r="M198" s="68">
        <v>116</v>
      </c>
      <c r="N198" s="76">
        <f>+P198+Q198+R198+S198+U198</f>
        <v>17666167.592024002</v>
      </c>
      <c r="O198" s="67"/>
      <c r="P198" s="77">
        <v>1021157.4617177144</v>
      </c>
      <c r="Q198" s="77"/>
      <c r="R198" s="77">
        <f>+AR198+AS198-78183.11</f>
        <v>1184818.74</v>
      </c>
      <c r="S198" s="77">
        <f>+AT198</f>
        <v>9419400</v>
      </c>
      <c r="T198" s="77">
        <v>6040791.3903062884</v>
      </c>
      <c r="U198" s="77">
        <f>+'Приложение №2'!F198-'Приложение №1'!P198-'Приложение №1'!Q198-'Приложение №1'!R198-'Приложение №1'!S198</f>
        <v>6040791.3903062884</v>
      </c>
      <c r="V198" s="77">
        <f>$N198/($K198+$L198)</f>
        <v>6946.978998043257</v>
      </c>
      <c r="W198" s="77">
        <f>$N198/($K198+$L198)</f>
        <v>6946.978998043257</v>
      </c>
      <c r="X198" s="70">
        <v>2022</v>
      </c>
      <c r="Y198" s="71" t="e">
        <f>+#REF!-'[1]Приложение №1'!$P1301</f>
        <v>#REF!</v>
      </c>
      <c r="AA198" s="76">
        <f>SUM(AB198:AP198)</f>
        <v>19003273.532024</v>
      </c>
      <c r="AB198" s="67">
        <v>4925306.53</v>
      </c>
      <c r="AC198" s="67">
        <v>0</v>
      </c>
      <c r="AD198" s="67">
        <v>0</v>
      </c>
      <c r="AE198" s="67">
        <v>0</v>
      </c>
      <c r="AF198" s="67">
        <v>844685.70089904009</v>
      </c>
      <c r="AG198" s="67"/>
      <c r="AH198" s="67">
        <v>0</v>
      </c>
      <c r="AI198" s="67">
        <v>0</v>
      </c>
      <c r="AJ198" s="67">
        <v>0</v>
      </c>
      <c r="AK198" s="67">
        <v>0</v>
      </c>
      <c r="AL198" s="67">
        <v>6067163.0700000003</v>
      </c>
      <c r="AM198" s="67">
        <v>6238206.8099999996</v>
      </c>
      <c r="AN198" s="67">
        <v>642911.348</v>
      </c>
      <c r="AO198" s="77">
        <v>54084.785600000003</v>
      </c>
      <c r="AP198" s="78">
        <v>230915.28752496</v>
      </c>
      <c r="AQ198" s="62">
        <f>+'Приложение №2'!F198-'Приложение №1'!N198</f>
        <v>0</v>
      </c>
      <c r="AR198" s="1">
        <v>996118.85</v>
      </c>
      <c r="AS198" s="1">
        <f t="shared" si="74"/>
        <v>266883</v>
      </c>
      <c r="AT198" s="1">
        <f>+(K198*10+L198*20)*12*30</f>
        <v>9419400</v>
      </c>
      <c r="AU198" s="71">
        <f>+P198+Q198+R198+S198+U198-'Приложение №2'!F198</f>
        <v>0</v>
      </c>
    </row>
    <row r="199" spans="1:47" x14ac:dyDescent="0.25">
      <c r="A199" s="74">
        <f t="shared" si="66"/>
        <v>185</v>
      </c>
      <c r="B199" s="75">
        <f t="shared" si="67"/>
        <v>185</v>
      </c>
      <c r="C199" s="65" t="s">
        <v>111</v>
      </c>
      <c r="D199" s="65" t="s">
        <v>534</v>
      </c>
      <c r="E199" s="66">
        <v>1975</v>
      </c>
      <c r="F199" s="66">
        <v>1985</v>
      </c>
      <c r="G199" s="66" t="s">
        <v>45</v>
      </c>
      <c r="H199" s="66">
        <v>4</v>
      </c>
      <c r="I199" s="66">
        <v>1</v>
      </c>
      <c r="J199" s="67">
        <v>2576.4</v>
      </c>
      <c r="K199" s="67">
        <v>1877.9</v>
      </c>
      <c r="L199" s="67">
        <v>170.3</v>
      </c>
      <c r="M199" s="68">
        <v>92</v>
      </c>
      <c r="N199" s="76">
        <f t="shared" si="81"/>
        <v>1311032.8016406198</v>
      </c>
      <c r="O199" s="67"/>
      <c r="P199" s="77"/>
      <c r="Q199" s="77"/>
      <c r="R199" s="77">
        <f>+AR199+AS199</f>
        <v>1016873.81</v>
      </c>
      <c r="S199" s="77">
        <f>+'Приложение №2'!F199-'Приложение №1'!R199</f>
        <v>294158.9916406197</v>
      </c>
      <c r="T199" s="77"/>
      <c r="U199" s="77">
        <f>+'Приложение №2'!F199-'Приложение №1'!P199-'Приложение №1'!Q199-'Приложение №1'!R199-'Приложение №1'!S199</f>
        <v>0</v>
      </c>
      <c r="V199" s="77">
        <f t="shared" si="87"/>
        <v>640.09022636491534</v>
      </c>
      <c r="W199" s="77">
        <f t="shared" si="87"/>
        <v>640.09022636491534</v>
      </c>
      <c r="X199" s="70">
        <v>2022</v>
      </c>
      <c r="Y199" s="71" t="e">
        <f>+#REF!-'[1]Приложение №1'!$P1740</f>
        <v>#REF!</v>
      </c>
      <c r="AA199" s="76">
        <f t="shared" si="88"/>
        <v>1957771.97</v>
      </c>
      <c r="AB199" s="67">
        <v>0</v>
      </c>
      <c r="AC199" s="67">
        <v>0</v>
      </c>
      <c r="AD199" s="67">
        <v>1705129.3283593801</v>
      </c>
      <c r="AE199" s="67">
        <v>0</v>
      </c>
      <c r="AF199" s="67">
        <v>0</v>
      </c>
      <c r="AG199" s="67"/>
      <c r="AH199" s="67">
        <v>0</v>
      </c>
      <c r="AI199" s="67">
        <v>0</v>
      </c>
      <c r="AJ199" s="67">
        <v>0</v>
      </c>
      <c r="AK199" s="67">
        <v>0</v>
      </c>
      <c r="AL199" s="67">
        <v>0</v>
      </c>
      <c r="AM199" s="67">
        <v>0</v>
      </c>
      <c r="AN199" s="67">
        <v>195777.19700000001</v>
      </c>
      <c r="AO199" s="77">
        <v>19577.719700000001</v>
      </c>
      <c r="AP199" s="78">
        <v>37287.724940620006</v>
      </c>
      <c r="AQ199" s="62">
        <f>+'Приложение №2'!F199-'Приложение №1'!N199</f>
        <v>0</v>
      </c>
      <c r="AR199" s="1">
        <v>790586.81</v>
      </c>
      <c r="AS199" s="1">
        <f t="shared" si="74"/>
        <v>226287</v>
      </c>
      <c r="AT199" s="1">
        <f>+(K199*10+L199*20)*12*30</f>
        <v>7986600</v>
      </c>
    </row>
    <row r="200" spans="1:47" x14ac:dyDescent="0.25">
      <c r="A200" s="83"/>
      <c r="B200" s="83"/>
      <c r="C200" s="80"/>
      <c r="D200" s="84">
        <v>2023</v>
      </c>
      <c r="E200" s="66"/>
      <c r="F200" s="66"/>
      <c r="G200" s="66"/>
      <c r="H200" s="66"/>
      <c r="I200" s="66"/>
      <c r="J200" s="85">
        <f>SUM(J201:J419)</f>
        <v>750056.7999999997</v>
      </c>
      <c r="K200" s="85">
        <f>SUM(K201:K419)</f>
        <v>629597.36999999965</v>
      </c>
      <c r="L200" s="85">
        <f>SUM(L201:L419)</f>
        <v>16128.03</v>
      </c>
      <c r="M200" s="85">
        <f>SUM(M201:M419)</f>
        <v>27160</v>
      </c>
      <c r="N200" s="85">
        <f t="shared" si="81"/>
        <v>2851427674.0975261</v>
      </c>
      <c r="O200" s="85">
        <f>SUM(O201:O419)</f>
        <v>0</v>
      </c>
      <c r="P200" s="85">
        <f>SUM(P201:P419)</f>
        <v>442532899.99718642</v>
      </c>
      <c r="Q200" s="85">
        <f>SUM(Q201:Q419)</f>
        <v>1019042.8149999999</v>
      </c>
      <c r="R200" s="85">
        <f>SUM(R201:R419)</f>
        <v>280102983.61883962</v>
      </c>
      <c r="S200" s="85">
        <f>SUM(S201:S419)</f>
        <v>1345872660.9846456</v>
      </c>
      <c r="T200" s="85"/>
      <c r="U200" s="85">
        <f>SUM(U201:U419)</f>
        <v>781900086.68185449</v>
      </c>
      <c r="V200" s="77"/>
      <c r="W200" s="77"/>
      <c r="X200" s="70"/>
      <c r="Y200" s="71"/>
      <c r="AA200" s="86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8"/>
      <c r="AP200" s="88"/>
      <c r="AQ200" s="62">
        <f>+'Приложение №2'!F200-'Приложение №1'!N200</f>
        <v>-6.2193870544433594E-3</v>
      </c>
      <c r="AU200" s="71">
        <f>+P200+Q200+R200+S200+U200-'Приложение №2'!F200</f>
        <v>6.2193870544433594E-3</v>
      </c>
    </row>
    <row r="201" spans="1:47" s="81" customFormat="1" x14ac:dyDescent="0.25">
      <c r="A201" s="74">
        <f>+A199+1</f>
        <v>186</v>
      </c>
      <c r="B201" s="75">
        <f t="shared" ref="A201:B202" si="89">+B200+1</f>
        <v>1</v>
      </c>
      <c r="C201" s="65" t="s">
        <v>60</v>
      </c>
      <c r="D201" s="65" t="s">
        <v>566</v>
      </c>
      <c r="E201" s="66" t="s">
        <v>590</v>
      </c>
      <c r="F201" s="66"/>
      <c r="G201" s="66" t="s">
        <v>576</v>
      </c>
      <c r="H201" s="66" t="s">
        <v>588</v>
      </c>
      <c r="I201" s="66" t="s">
        <v>585</v>
      </c>
      <c r="J201" s="67">
        <v>3725.6</v>
      </c>
      <c r="K201" s="67">
        <v>3168.4</v>
      </c>
      <c r="L201" s="67">
        <v>0</v>
      </c>
      <c r="M201" s="68">
        <v>150</v>
      </c>
      <c r="N201" s="76">
        <f t="shared" si="81"/>
        <v>5736141.376241859</v>
      </c>
      <c r="O201" s="67">
        <v>0</v>
      </c>
      <c r="P201" s="77"/>
      <c r="Q201" s="77">
        <v>0</v>
      </c>
      <c r="R201" s="77">
        <f t="shared" ref="R201" si="90">+AR201+AS201</f>
        <v>1967442.33</v>
      </c>
      <c r="S201" s="77">
        <f>+'Приложение №2'!F201-'Приложение №1'!R201</f>
        <v>3768699.046241859</v>
      </c>
      <c r="T201" s="77"/>
      <c r="U201" s="77"/>
      <c r="V201" s="77">
        <v>877.64</v>
      </c>
      <c r="W201" s="77">
        <v>877.64</v>
      </c>
      <c r="X201" s="70">
        <v>2023</v>
      </c>
      <c r="Y201" s="81">
        <v>1326436.8899999999</v>
      </c>
      <c r="Z201" s="81">
        <f>+(K201*9.1+L201*18.19)*12</f>
        <v>345989.27999999997</v>
      </c>
      <c r="AB201" s="82">
        <f>+N201-'[4]Приложение № 2'!E200</f>
        <v>-18708048.753342781</v>
      </c>
      <c r="AE201" s="82">
        <f>+N201-'[4]Приложение № 2'!E200</f>
        <v>-18708048.753342781</v>
      </c>
      <c r="AQ201" s="62">
        <f>+'Приложение №2'!F201-'Приложение №1'!N201</f>
        <v>0</v>
      </c>
      <c r="AR201" s="81">
        <v>1644265.53</v>
      </c>
      <c r="AS201" s="1">
        <f t="shared" ref="AS201:AS212" si="91">+(K201*10+L201*20)*12*0.85</f>
        <v>323176.8</v>
      </c>
      <c r="AT201" s="1">
        <f>+(K201*10+L201*20)*12*30</f>
        <v>11406240</v>
      </c>
    </row>
    <row r="202" spans="1:47" s="81" customFormat="1" x14ac:dyDescent="0.25">
      <c r="A202" s="74">
        <f t="shared" si="89"/>
        <v>187</v>
      </c>
      <c r="B202" s="75">
        <f t="shared" si="89"/>
        <v>2</v>
      </c>
      <c r="C202" s="65" t="s">
        <v>60</v>
      </c>
      <c r="D202" s="65" t="s">
        <v>567</v>
      </c>
      <c r="E202" s="66" t="s">
        <v>591</v>
      </c>
      <c r="F202" s="66"/>
      <c r="G202" s="66" t="s">
        <v>576</v>
      </c>
      <c r="H202" s="66" t="s">
        <v>588</v>
      </c>
      <c r="I202" s="66" t="s">
        <v>589</v>
      </c>
      <c r="J202" s="67">
        <v>5474.4</v>
      </c>
      <c r="K202" s="67">
        <v>4655.8999999999996</v>
      </c>
      <c r="L202" s="67">
        <v>0</v>
      </c>
      <c r="M202" s="68">
        <v>142</v>
      </c>
      <c r="N202" s="76">
        <f t="shared" si="81"/>
        <v>12293107.569493515</v>
      </c>
      <c r="O202" s="67">
        <v>0</v>
      </c>
      <c r="P202" s="77">
        <v>5182536.9001926761</v>
      </c>
      <c r="Q202" s="77">
        <v>0</v>
      </c>
      <c r="R202" s="77">
        <f t="shared" ref="R202:R263" si="92">+AR202+AS202</f>
        <v>140393.65053333313</v>
      </c>
      <c r="S202" s="77">
        <f>+AT202</f>
        <v>0</v>
      </c>
      <c r="T202" s="77"/>
      <c r="U202" s="77">
        <f>+'Приложение №2'!F202-'Приложение №1'!P202-R202</f>
        <v>6970177.0187675059</v>
      </c>
      <c r="V202" s="77">
        <v>2235.6799999999998</v>
      </c>
      <c r="W202" s="77">
        <v>2235.6799999999998</v>
      </c>
      <c r="X202" s="70">
        <v>2023</v>
      </c>
      <c r="Y202" s="81">
        <v>1911755.57</v>
      </c>
      <c r="Z202" s="81">
        <f>+(K202*9.1+L202*18.19)*12</f>
        <v>508424.27999999991</v>
      </c>
      <c r="AB202" s="82">
        <f>+N202-'[4]Приложение № 2'!E201</f>
        <v>-16356117.011838326</v>
      </c>
      <c r="AE202" s="82">
        <f>+N202-'[4]Приложение № 2'!E201</f>
        <v>-16356117.011838326</v>
      </c>
      <c r="AQ202" s="62">
        <f>+'Приложение №2'!F202-'Приложение №1'!N202</f>
        <v>0</v>
      </c>
      <c r="AR202" s="89">
        <f>2359832.72-R16</f>
        <v>-334508.14946666686</v>
      </c>
      <c r="AS202" s="1">
        <f t="shared" si="91"/>
        <v>474901.8</v>
      </c>
      <c r="AT202" s="1">
        <f>+(K202*10+L202*20)*12*30-S16</f>
        <v>0</v>
      </c>
      <c r="AU202" s="71">
        <f>+P202+Q202+R202+S202+U202-'Приложение №2'!F202</f>
        <v>0</v>
      </c>
    </row>
    <row r="203" spans="1:47" s="81" customFormat="1" x14ac:dyDescent="0.25">
      <c r="A203" s="74">
        <f t="shared" ref="A203:B203" si="93">+A202+1</f>
        <v>188</v>
      </c>
      <c r="B203" s="75">
        <f t="shared" si="93"/>
        <v>3</v>
      </c>
      <c r="C203" s="65" t="s">
        <v>60</v>
      </c>
      <c r="D203" s="65" t="s">
        <v>568</v>
      </c>
      <c r="E203" s="66" t="s">
        <v>592</v>
      </c>
      <c r="F203" s="66"/>
      <c r="G203" s="66" t="s">
        <v>576</v>
      </c>
      <c r="H203" s="66" t="s">
        <v>588</v>
      </c>
      <c r="I203" s="66" t="s">
        <v>589</v>
      </c>
      <c r="J203" s="67">
        <v>5457.2</v>
      </c>
      <c r="K203" s="67">
        <v>4656.8999999999996</v>
      </c>
      <c r="L203" s="67">
        <v>0</v>
      </c>
      <c r="M203" s="68">
        <v>172</v>
      </c>
      <c r="N203" s="76">
        <f t="shared" si="81"/>
        <v>12363683.728585256</v>
      </c>
      <c r="O203" s="67">
        <v>0</v>
      </c>
      <c r="P203" s="77">
        <v>5072123.3467405867</v>
      </c>
      <c r="Q203" s="77">
        <v>0</v>
      </c>
      <c r="R203" s="77">
        <f>+AS203</f>
        <v>475003.8</v>
      </c>
      <c r="S203" s="77">
        <f t="shared" ref="S203:S204" si="94">+AT203</f>
        <v>0</v>
      </c>
      <c r="T203" s="77"/>
      <c r="U203" s="77">
        <f>+'Приложение №2'!F203-'Приложение №1'!P203-R203</f>
        <v>6816556.5818446698</v>
      </c>
      <c r="V203" s="77">
        <v>2235.6799999999998</v>
      </c>
      <c r="W203" s="77">
        <v>2235.6799999999998</v>
      </c>
      <c r="X203" s="70">
        <v>2023</v>
      </c>
      <c r="Y203" s="81">
        <v>1982772.77</v>
      </c>
      <c r="Z203" s="81">
        <f>+(K203*9.1+L203*18.19)*12</f>
        <v>508533.47999999992</v>
      </c>
      <c r="AB203" s="82">
        <f>+N203-'[4]Приложение № 2'!E202</f>
        <v>-786050.94141474552</v>
      </c>
      <c r="AE203" s="82">
        <f>+N203-'[4]Приложение № 2'!E202</f>
        <v>-786050.94141474552</v>
      </c>
      <c r="AQ203" s="62">
        <f>+'Приложение №2'!F203-'Приложение №1'!N203</f>
        <v>0</v>
      </c>
      <c r="AR203" s="89">
        <f>2457007.84-R17</f>
        <v>-475003.79999999981</v>
      </c>
      <c r="AS203" s="1">
        <f t="shared" si="91"/>
        <v>475003.8</v>
      </c>
      <c r="AT203" s="1">
        <f>+(K203*10+L203*20)*12*30-S17</f>
        <v>0</v>
      </c>
      <c r="AU203" s="71">
        <f>+P203+Q203+R203+S203+U203-'Приложение №2'!F203</f>
        <v>0</v>
      </c>
    </row>
    <row r="204" spans="1:47" s="81" customFormat="1" x14ac:dyDescent="0.25">
      <c r="A204" s="74">
        <f t="shared" ref="A204:B204" si="95">+A203+1</f>
        <v>189</v>
      </c>
      <c r="B204" s="75">
        <f t="shared" si="95"/>
        <v>4</v>
      </c>
      <c r="C204" s="65" t="s">
        <v>60</v>
      </c>
      <c r="D204" s="65" t="s">
        <v>569</v>
      </c>
      <c r="E204" s="66" t="s">
        <v>593</v>
      </c>
      <c r="F204" s="66"/>
      <c r="G204" s="66" t="s">
        <v>576</v>
      </c>
      <c r="H204" s="66" t="s">
        <v>588</v>
      </c>
      <c r="I204" s="66" t="s">
        <v>585</v>
      </c>
      <c r="J204" s="67">
        <v>3725.7</v>
      </c>
      <c r="K204" s="67">
        <v>3170.6</v>
      </c>
      <c r="L204" s="67">
        <v>0</v>
      </c>
      <c r="M204" s="68">
        <v>120</v>
      </c>
      <c r="N204" s="76">
        <f t="shared" si="81"/>
        <v>19426079.089632891</v>
      </c>
      <c r="O204" s="67">
        <v>0</v>
      </c>
      <c r="P204" s="77">
        <v>7782041.3511919565</v>
      </c>
      <c r="Q204" s="77">
        <v>0</v>
      </c>
      <c r="R204" s="77">
        <f>+AS204</f>
        <v>323401.2</v>
      </c>
      <c r="S204" s="77">
        <f t="shared" si="94"/>
        <v>3675264.9568279805</v>
      </c>
      <c r="T204" s="77"/>
      <c r="U204" s="77">
        <f>+'Приложение №2'!F204-'Приложение №1'!P204-'Приложение №1'!R204-'Приложение №1'!S204</f>
        <v>7645371.5816129548</v>
      </c>
      <c r="V204" s="77">
        <v>2235.6799999999998</v>
      </c>
      <c r="W204" s="77">
        <v>2235.6799999999998</v>
      </c>
      <c r="X204" s="70">
        <v>2023</v>
      </c>
      <c r="Y204" s="81">
        <v>1250350.7</v>
      </c>
      <c r="Z204" s="81">
        <f>+(K204*9.1+L204*18.19)*12</f>
        <v>346229.52</v>
      </c>
      <c r="AB204" s="82">
        <f>+N204-'[4]Приложение № 2'!E203</f>
        <v>17867178.55963289</v>
      </c>
      <c r="AE204" s="82">
        <f>+N204-'[4]Приложение № 2'!E203</f>
        <v>17867178.55963289</v>
      </c>
      <c r="AQ204" s="62">
        <f>+'Приложение №2'!F204-'Приложение №1'!N204</f>
        <v>0</v>
      </c>
      <c r="AR204" s="89">
        <f>1554485.44-R18</f>
        <v>-323401.19999999995</v>
      </c>
      <c r="AS204" s="1">
        <f t="shared" si="91"/>
        <v>323401.2</v>
      </c>
      <c r="AT204" s="1">
        <f>+(K204*10+L204*20)*12*30-S18</f>
        <v>3675264.9568279805</v>
      </c>
      <c r="AU204" s="71">
        <f>+P204+Q204+R204+S204+U204-'Приложение №2'!F204</f>
        <v>0</v>
      </c>
    </row>
    <row r="205" spans="1:47" x14ac:dyDescent="0.25">
      <c r="A205" s="74">
        <f t="shared" ref="A205:B205" si="96">+A204+1</f>
        <v>190</v>
      </c>
      <c r="B205" s="75">
        <f t="shared" si="96"/>
        <v>5</v>
      </c>
      <c r="C205" s="65" t="s">
        <v>61</v>
      </c>
      <c r="D205" s="65" t="s">
        <v>126</v>
      </c>
      <c r="E205" s="66">
        <v>1985</v>
      </c>
      <c r="F205" s="66">
        <v>1985</v>
      </c>
      <c r="G205" s="66" t="s">
        <v>45</v>
      </c>
      <c r="H205" s="66">
        <v>4</v>
      </c>
      <c r="I205" s="66">
        <v>2</v>
      </c>
      <c r="J205" s="67">
        <v>1511.1</v>
      </c>
      <c r="K205" s="67">
        <v>1367.1</v>
      </c>
      <c r="L205" s="67">
        <v>0</v>
      </c>
      <c r="M205" s="68">
        <v>62</v>
      </c>
      <c r="N205" s="76">
        <f t="shared" si="81"/>
        <v>7089248.6021132814</v>
      </c>
      <c r="O205" s="67"/>
      <c r="P205" s="77">
        <v>478248.08737109351</v>
      </c>
      <c r="Q205" s="77"/>
      <c r="R205" s="77">
        <f t="shared" si="92"/>
        <v>732944.34</v>
      </c>
      <c r="S205" s="77">
        <f t="shared" ref="S205:S256" si="97">+AT205</f>
        <v>4921560</v>
      </c>
      <c r="T205" s="77"/>
      <c r="U205" s="77">
        <v>956496.17474218714</v>
      </c>
      <c r="V205" s="77">
        <f t="shared" ref="V205:W230" si="98">$N205/($K205+$L205)</f>
        <v>5185.6108566405401</v>
      </c>
      <c r="W205" s="77">
        <f t="shared" si="98"/>
        <v>5185.6108566405401</v>
      </c>
      <c r="X205" s="70">
        <v>2023</v>
      </c>
      <c r="Y205" s="71" t="e">
        <f>+#REF!-'[1]Приложение №1'!$P557</f>
        <v>#REF!</v>
      </c>
      <c r="AA205" s="76">
        <f t="shared" ref="AA205:AA243" si="99">SUM(AB205:AP205)</f>
        <v>7089248.6021132804</v>
      </c>
      <c r="AB205" s="67">
        <v>0</v>
      </c>
      <c r="AC205" s="67">
        <v>0</v>
      </c>
      <c r="AD205" s="67">
        <v>0</v>
      </c>
      <c r="AE205" s="67">
        <v>0</v>
      </c>
      <c r="AF205" s="67">
        <v>0</v>
      </c>
      <c r="AG205" s="67"/>
      <c r="AH205" s="67">
        <v>0</v>
      </c>
      <c r="AI205" s="67">
        <v>0</v>
      </c>
      <c r="AJ205" s="67">
        <v>0</v>
      </c>
      <c r="AK205" s="67">
        <v>2448913.4700000002</v>
      </c>
      <c r="AL205" s="67">
        <v>3110879.85</v>
      </c>
      <c r="AM205" s="67">
        <v>1036083.9228779406</v>
      </c>
      <c r="AN205" s="67">
        <v>392917.04065692797</v>
      </c>
      <c r="AO205" s="77">
        <v>18562.626065692799</v>
      </c>
      <c r="AP205" s="78">
        <v>81891.69251271851</v>
      </c>
      <c r="AQ205" s="62">
        <f>+'Приложение №2'!F205-'Приложение №1'!N205</f>
        <v>0</v>
      </c>
      <c r="AR205" s="1">
        <v>593500.14</v>
      </c>
      <c r="AS205" s="1">
        <f t="shared" si="91"/>
        <v>139444.19999999998</v>
      </c>
      <c r="AT205" s="1">
        <f t="shared" ref="AT205:AT212" si="100">+(K205*10+L205*20)*12*30</f>
        <v>4921560</v>
      </c>
      <c r="AU205" s="71">
        <f>+P205+Q205+R205+S205+U205-'Приложение №2'!F205</f>
        <v>0</v>
      </c>
    </row>
    <row r="206" spans="1:47" s="81" customFormat="1" x14ac:dyDescent="0.25">
      <c r="A206" s="74">
        <f t="shared" ref="A206:B206" si="101">+A205+1</f>
        <v>191</v>
      </c>
      <c r="B206" s="75">
        <f t="shared" si="101"/>
        <v>6</v>
      </c>
      <c r="C206" s="65" t="s">
        <v>601</v>
      </c>
      <c r="D206" s="65" t="s">
        <v>602</v>
      </c>
      <c r="E206" s="66" t="s">
        <v>603</v>
      </c>
      <c r="F206" s="66"/>
      <c r="G206" s="66" t="s">
        <v>576</v>
      </c>
      <c r="H206" s="66" t="s">
        <v>588</v>
      </c>
      <c r="I206" s="66" t="s">
        <v>585</v>
      </c>
      <c r="J206" s="67">
        <v>3721</v>
      </c>
      <c r="K206" s="67">
        <v>3121</v>
      </c>
      <c r="L206" s="67">
        <v>600</v>
      </c>
      <c r="M206" s="68">
        <v>135</v>
      </c>
      <c r="N206" s="76">
        <f t="shared" si="81"/>
        <v>20390275.57624013</v>
      </c>
      <c r="O206" s="67">
        <v>0</v>
      </c>
      <c r="P206" s="77">
        <v>1120717.4520800433</v>
      </c>
      <c r="Q206" s="77">
        <v>0</v>
      </c>
      <c r="R206" s="77">
        <f t="shared" si="92"/>
        <v>1472523.22</v>
      </c>
      <c r="S206" s="77">
        <f t="shared" si="97"/>
        <v>15555600</v>
      </c>
      <c r="T206" s="77"/>
      <c r="U206" s="77">
        <v>2241434.904160087</v>
      </c>
      <c r="V206" s="77">
        <v>1467.98</v>
      </c>
      <c r="W206" s="77">
        <v>1467.98</v>
      </c>
      <c r="X206" s="70">
        <v>2023</v>
      </c>
      <c r="Y206" s="81">
        <v>812156.34</v>
      </c>
      <c r="Z206" s="81">
        <f t="shared" ref="Z206:Z211" si="102">+(K206*9.1+L206*18.19)*12</f>
        <v>471781.19999999995</v>
      </c>
      <c r="AB206" s="82">
        <f>+N206-'[4]Приложение № 2'!E205</f>
        <v>13578942.145094529</v>
      </c>
      <c r="AE206" s="82">
        <f>+N206-'[4]Приложение № 2'!E205</f>
        <v>13578942.145094529</v>
      </c>
      <c r="AQ206" s="62">
        <f>+'Приложение №2'!F206-'Приложение №1'!N206</f>
        <v>0</v>
      </c>
      <c r="AR206" s="81">
        <v>1031781.22</v>
      </c>
      <c r="AS206" s="1">
        <f t="shared" si="91"/>
        <v>440742</v>
      </c>
      <c r="AT206" s="1">
        <f t="shared" si="100"/>
        <v>15555600</v>
      </c>
      <c r="AU206" s="71">
        <f>+P206+Q206+R206+S206+U206-'Приложение №2'!F206</f>
        <v>0</v>
      </c>
    </row>
    <row r="207" spans="1:47" s="81" customFormat="1" x14ac:dyDescent="0.25">
      <c r="A207" s="74">
        <f t="shared" ref="A207:B207" si="103">+A206+1</f>
        <v>192</v>
      </c>
      <c r="B207" s="75">
        <f t="shared" si="103"/>
        <v>7</v>
      </c>
      <c r="C207" s="65" t="s">
        <v>601</v>
      </c>
      <c r="D207" s="65" t="s">
        <v>604</v>
      </c>
      <c r="E207" s="66" t="s">
        <v>605</v>
      </c>
      <c r="F207" s="66"/>
      <c r="G207" s="66" t="s">
        <v>576</v>
      </c>
      <c r="H207" s="66" t="s">
        <v>588</v>
      </c>
      <c r="I207" s="66" t="s">
        <v>588</v>
      </c>
      <c r="J207" s="67">
        <v>4283</v>
      </c>
      <c r="K207" s="67">
        <v>3873</v>
      </c>
      <c r="L207" s="67">
        <v>409</v>
      </c>
      <c r="M207" s="68">
        <v>142</v>
      </c>
      <c r="N207" s="76">
        <f t="shared" si="81"/>
        <v>23464434.296549384</v>
      </c>
      <c r="O207" s="67">
        <v>0</v>
      </c>
      <c r="P207" s="77">
        <v>1586711.6355164612</v>
      </c>
      <c r="Q207" s="77">
        <v>0</v>
      </c>
      <c r="R207" s="77">
        <f t="shared" si="92"/>
        <v>1816699.39</v>
      </c>
      <c r="S207" s="77">
        <f t="shared" si="97"/>
        <v>16887600</v>
      </c>
      <c r="T207" s="77"/>
      <c r="U207" s="77">
        <v>3173423.2710329229</v>
      </c>
      <c r="V207" s="77">
        <v>1467.98</v>
      </c>
      <c r="W207" s="77">
        <v>1467.98</v>
      </c>
      <c r="X207" s="70">
        <v>2023</v>
      </c>
      <c r="Y207" s="81">
        <v>1086066.79</v>
      </c>
      <c r="Z207" s="81">
        <f t="shared" si="102"/>
        <v>512208.11999999994</v>
      </c>
      <c r="AB207" s="82">
        <f>+N207-'[4]Приложение № 2'!E206</f>
        <v>10335251.996549383</v>
      </c>
      <c r="AE207" s="82">
        <f>+N207-'[4]Приложение № 2'!E206</f>
        <v>10335251.996549383</v>
      </c>
      <c r="AQ207" s="62">
        <f>+'Приложение №2'!F207-'Приложение №1'!N207</f>
        <v>0</v>
      </c>
      <c r="AR207" s="81">
        <v>1338217.3899999999</v>
      </c>
      <c r="AS207" s="1">
        <f t="shared" si="91"/>
        <v>478482</v>
      </c>
      <c r="AT207" s="1">
        <f t="shared" si="100"/>
        <v>16887600</v>
      </c>
      <c r="AU207" s="71">
        <f>+P207+Q207+R207+S207+U207-'Приложение №2'!F207</f>
        <v>0</v>
      </c>
    </row>
    <row r="208" spans="1:47" s="81" customFormat="1" x14ac:dyDescent="0.25">
      <c r="A208" s="74">
        <f t="shared" ref="A208:B208" si="104">+A207+1</f>
        <v>193</v>
      </c>
      <c r="B208" s="75">
        <f t="shared" si="104"/>
        <v>8</v>
      </c>
      <c r="C208" s="65" t="s">
        <v>601</v>
      </c>
      <c r="D208" s="65" t="s">
        <v>606</v>
      </c>
      <c r="E208" s="66" t="s">
        <v>607</v>
      </c>
      <c r="F208" s="66"/>
      <c r="G208" s="66" t="s">
        <v>576</v>
      </c>
      <c r="H208" s="66" t="s">
        <v>588</v>
      </c>
      <c r="I208" s="66" t="s">
        <v>581</v>
      </c>
      <c r="J208" s="67">
        <v>3806</v>
      </c>
      <c r="K208" s="67">
        <v>3455</v>
      </c>
      <c r="L208" s="67">
        <v>351</v>
      </c>
      <c r="M208" s="68">
        <v>104</v>
      </c>
      <c r="N208" s="76">
        <f t="shared" si="81"/>
        <v>20856057.200529411</v>
      </c>
      <c r="O208" s="67">
        <v>0</v>
      </c>
      <c r="P208" s="77">
        <v>1385807.9601764705</v>
      </c>
      <c r="Q208" s="77">
        <v>0</v>
      </c>
      <c r="R208" s="77">
        <f t="shared" si="92"/>
        <v>1733433.32</v>
      </c>
      <c r="S208" s="77">
        <f t="shared" si="97"/>
        <v>14965200</v>
      </c>
      <c r="T208" s="77"/>
      <c r="U208" s="77">
        <v>2771615.9203529404</v>
      </c>
      <c r="V208" s="77">
        <v>1467.98</v>
      </c>
      <c r="W208" s="77">
        <v>1467.98</v>
      </c>
      <c r="X208" s="70">
        <v>2023</v>
      </c>
      <c r="Y208" s="81">
        <v>1052695.6299999999</v>
      </c>
      <c r="Z208" s="81">
        <f t="shared" si="102"/>
        <v>453902.28</v>
      </c>
      <c r="AB208" s="82">
        <f>+N208-'[4]Приложение № 2'!E207</f>
        <v>7513238.3605294097</v>
      </c>
      <c r="AE208" s="82">
        <f>+N208-'[4]Приложение № 2'!E207</f>
        <v>7513238.3605294097</v>
      </c>
      <c r="AQ208" s="62">
        <f>+'Приложение №2'!F208-'Приложение №1'!N208</f>
        <v>0</v>
      </c>
      <c r="AR208" s="81">
        <v>1309419.32</v>
      </c>
      <c r="AS208" s="1">
        <f t="shared" si="91"/>
        <v>424014</v>
      </c>
      <c r="AT208" s="1">
        <f t="shared" si="100"/>
        <v>14965200</v>
      </c>
      <c r="AU208" s="71">
        <f>+P208+Q208+R208+S208+U208-'Приложение №2'!F208</f>
        <v>0</v>
      </c>
    </row>
    <row r="209" spans="1:47" s="81" customFormat="1" x14ac:dyDescent="0.25">
      <c r="A209" s="74">
        <f t="shared" ref="A209:B209" si="105">+A208+1</f>
        <v>194</v>
      </c>
      <c r="B209" s="75">
        <f t="shared" si="105"/>
        <v>9</v>
      </c>
      <c r="C209" s="65" t="s">
        <v>601</v>
      </c>
      <c r="D209" s="65" t="s">
        <v>608</v>
      </c>
      <c r="E209" s="66" t="s">
        <v>584</v>
      </c>
      <c r="F209" s="66"/>
      <c r="G209" s="66" t="s">
        <v>576</v>
      </c>
      <c r="H209" s="66" t="s">
        <v>588</v>
      </c>
      <c r="I209" s="66" t="s">
        <v>581</v>
      </c>
      <c r="J209" s="67">
        <v>3860</v>
      </c>
      <c r="K209" s="67">
        <v>3455</v>
      </c>
      <c r="L209" s="67">
        <v>405</v>
      </c>
      <c r="M209" s="68">
        <v>121</v>
      </c>
      <c r="N209" s="76">
        <f t="shared" si="81"/>
        <v>21151965.526548479</v>
      </c>
      <c r="O209" s="67">
        <v>0</v>
      </c>
      <c r="P209" s="77">
        <v>1423763.6988494929</v>
      </c>
      <c r="Q209" s="77">
        <v>0</v>
      </c>
      <c r="R209" s="77">
        <f t="shared" si="92"/>
        <v>1526674.43</v>
      </c>
      <c r="S209" s="77">
        <f t="shared" si="97"/>
        <v>15354000</v>
      </c>
      <c r="T209" s="77"/>
      <c r="U209" s="77">
        <v>2847527.3976989863</v>
      </c>
      <c r="V209" s="77">
        <v>2304.67</v>
      </c>
      <c r="W209" s="77">
        <v>2304.67</v>
      </c>
      <c r="X209" s="70">
        <v>2023</v>
      </c>
      <c r="Y209" s="81">
        <v>866092.98</v>
      </c>
      <c r="Z209" s="81">
        <f t="shared" si="102"/>
        <v>465689.39999999997</v>
      </c>
      <c r="AB209" s="82">
        <f>+N209-'[4]Приложение № 2'!E208</f>
        <v>14084484.101793278</v>
      </c>
      <c r="AE209" s="82">
        <f>+N209-'[4]Приложение № 2'!E208</f>
        <v>14084484.101793278</v>
      </c>
      <c r="AQ209" s="62">
        <f>+'Приложение №2'!F209-'Приложение №1'!N209</f>
        <v>0</v>
      </c>
      <c r="AR209" s="81">
        <v>1091644.43</v>
      </c>
      <c r="AS209" s="1">
        <f t="shared" si="91"/>
        <v>435030</v>
      </c>
      <c r="AT209" s="1">
        <f t="shared" si="100"/>
        <v>15354000</v>
      </c>
      <c r="AU209" s="71">
        <f>+P209+Q209+R209+S209+U209-'Приложение №2'!F209</f>
        <v>0</v>
      </c>
    </row>
    <row r="210" spans="1:47" s="81" customFormat="1" x14ac:dyDescent="0.25">
      <c r="A210" s="74">
        <f t="shared" ref="A210:B210" si="106">+A209+1</f>
        <v>195</v>
      </c>
      <c r="B210" s="75">
        <f t="shared" si="106"/>
        <v>10</v>
      </c>
      <c r="C210" s="65" t="s">
        <v>601</v>
      </c>
      <c r="D210" s="65" t="s">
        <v>609</v>
      </c>
      <c r="E210" s="66" t="s">
        <v>587</v>
      </c>
      <c r="F210" s="66"/>
      <c r="G210" s="66" t="s">
        <v>576</v>
      </c>
      <c r="H210" s="66" t="s">
        <v>588</v>
      </c>
      <c r="I210" s="66" t="s">
        <v>581</v>
      </c>
      <c r="J210" s="67">
        <v>3821</v>
      </c>
      <c r="K210" s="67">
        <v>3481</v>
      </c>
      <c r="L210" s="67">
        <v>340</v>
      </c>
      <c r="M210" s="68">
        <v>99</v>
      </c>
      <c r="N210" s="76">
        <f t="shared" si="81"/>
        <v>20938253.957756933</v>
      </c>
      <c r="O210" s="67">
        <v>0</v>
      </c>
      <c r="P210" s="77">
        <v>1428537.26925231</v>
      </c>
      <c r="Q210" s="77">
        <v>0</v>
      </c>
      <c r="R210" s="77">
        <f t="shared" si="92"/>
        <v>1673042.15</v>
      </c>
      <c r="S210" s="77">
        <f t="shared" si="97"/>
        <v>14979600</v>
      </c>
      <c r="T210" s="77"/>
      <c r="U210" s="77">
        <v>2857074.5385046219</v>
      </c>
      <c r="V210" s="77">
        <v>2304.67</v>
      </c>
      <c r="W210" s="77">
        <v>2304.67</v>
      </c>
      <c r="X210" s="70">
        <v>2023</v>
      </c>
      <c r="Y210" s="81">
        <v>992414.38</v>
      </c>
      <c r="Z210" s="81">
        <f t="shared" si="102"/>
        <v>454340.39999999997</v>
      </c>
      <c r="AB210" s="82">
        <f>+N210-'[4]Приложение № 2'!E209</f>
        <v>11101680.616921734</v>
      </c>
      <c r="AE210" s="82">
        <f>+N210-'[4]Приложение № 2'!E209</f>
        <v>11101680.616921734</v>
      </c>
      <c r="AQ210" s="62">
        <f>+'Приложение №2'!F210-'Приложение №1'!N210</f>
        <v>0</v>
      </c>
      <c r="AR210" s="81">
        <v>1248620.1499999999</v>
      </c>
      <c r="AS210" s="1">
        <f t="shared" si="91"/>
        <v>424422</v>
      </c>
      <c r="AT210" s="1">
        <f t="shared" si="100"/>
        <v>14979600</v>
      </c>
      <c r="AU210" s="71">
        <f>+P210+Q210+R210+S210+U210-'Приложение №2'!F210</f>
        <v>0</v>
      </c>
    </row>
    <row r="211" spans="1:47" s="81" customFormat="1" x14ac:dyDescent="0.25">
      <c r="A211" s="74">
        <f t="shared" ref="A211:B211" si="107">+A210+1</f>
        <v>196</v>
      </c>
      <c r="B211" s="75">
        <f t="shared" si="107"/>
        <v>11</v>
      </c>
      <c r="C211" s="65" t="s">
        <v>601</v>
      </c>
      <c r="D211" s="65" t="s">
        <v>610</v>
      </c>
      <c r="E211" s="66" t="s">
        <v>611</v>
      </c>
      <c r="F211" s="66"/>
      <c r="G211" s="66" t="s">
        <v>576</v>
      </c>
      <c r="H211" s="66" t="s">
        <v>588</v>
      </c>
      <c r="I211" s="66" t="s">
        <v>578</v>
      </c>
      <c r="J211" s="67">
        <v>2573</v>
      </c>
      <c r="K211" s="67">
        <v>2303</v>
      </c>
      <c r="L211" s="67">
        <v>269</v>
      </c>
      <c r="M211" s="68">
        <v>69</v>
      </c>
      <c r="N211" s="76">
        <f t="shared" si="81"/>
        <v>14094003.972612094</v>
      </c>
      <c r="O211" s="67">
        <v>0</v>
      </c>
      <c r="P211" s="77">
        <v>935511.44753736479</v>
      </c>
      <c r="Q211" s="77">
        <v>0</v>
      </c>
      <c r="R211" s="77">
        <f t="shared" si="92"/>
        <v>1059869.6299999999</v>
      </c>
      <c r="S211" s="77">
        <f t="shared" si="97"/>
        <v>10227600</v>
      </c>
      <c r="T211" s="77"/>
      <c r="U211" s="77">
        <v>1871022.8950747293</v>
      </c>
      <c r="V211" s="77">
        <v>2304.67</v>
      </c>
      <c r="W211" s="77">
        <v>2304.67</v>
      </c>
      <c r="X211" s="70">
        <v>2023</v>
      </c>
      <c r="Y211" s="81">
        <v>606999.5</v>
      </c>
      <c r="Z211" s="81">
        <f t="shared" si="102"/>
        <v>310204.92</v>
      </c>
      <c r="AB211" s="82">
        <f>+N211-'[4]Приложение № 2'!E210</f>
        <v>12578260.672612093</v>
      </c>
      <c r="AE211" s="82">
        <f>+N211-'[4]Приложение № 2'!E210</f>
        <v>12578260.672612093</v>
      </c>
      <c r="AQ211" s="62">
        <f>+'Приложение №2'!F211-'Приложение №1'!N211</f>
        <v>0</v>
      </c>
      <c r="AR211" s="81">
        <v>770087.63</v>
      </c>
      <c r="AS211" s="1">
        <f t="shared" si="91"/>
        <v>289782</v>
      </c>
      <c r="AT211" s="1">
        <f t="shared" si="100"/>
        <v>10227600</v>
      </c>
      <c r="AU211" s="71">
        <f>+P211+Q211+R211+S211+U211-'Приложение №2'!F211</f>
        <v>0</v>
      </c>
    </row>
    <row r="212" spans="1:47" x14ac:dyDescent="0.25">
      <c r="A212" s="74">
        <f t="shared" ref="A212:B212" si="108">+A211+1</f>
        <v>197</v>
      </c>
      <c r="B212" s="75">
        <f t="shared" si="108"/>
        <v>12</v>
      </c>
      <c r="C212" s="65" t="s">
        <v>546</v>
      </c>
      <c r="D212" s="65" t="s">
        <v>128</v>
      </c>
      <c r="E212" s="66">
        <v>1983</v>
      </c>
      <c r="F212" s="66">
        <v>2016</v>
      </c>
      <c r="G212" s="66" t="s">
        <v>548</v>
      </c>
      <c r="H212" s="66">
        <v>4</v>
      </c>
      <c r="I212" s="66">
        <v>6</v>
      </c>
      <c r="J212" s="67">
        <v>4029.1</v>
      </c>
      <c r="K212" s="67">
        <v>3479.6</v>
      </c>
      <c r="L212" s="67">
        <v>106.1</v>
      </c>
      <c r="M212" s="68">
        <v>133</v>
      </c>
      <c r="N212" s="76">
        <f t="shared" si="81"/>
        <v>3117059.35976448</v>
      </c>
      <c r="O212" s="67"/>
      <c r="P212" s="77"/>
      <c r="Q212" s="77"/>
      <c r="R212" s="77">
        <f t="shared" si="92"/>
        <v>1948511.8199999998</v>
      </c>
      <c r="S212" s="77">
        <f>+'Приложение №2'!F212-'Приложение №1'!R212</f>
        <v>1168547.5397644802</v>
      </c>
      <c r="T212" s="77"/>
      <c r="U212" s="77">
        <v>0</v>
      </c>
      <c r="V212" s="77">
        <f t="shared" si="98"/>
        <v>869.30288640000003</v>
      </c>
      <c r="W212" s="77">
        <f t="shared" si="98"/>
        <v>869.30288640000003</v>
      </c>
      <c r="X212" s="70">
        <v>2023</v>
      </c>
      <c r="Y212" s="71" t="e">
        <f>+#REF!-'[1]Приложение №1'!$P558</f>
        <v>#REF!</v>
      </c>
      <c r="AA212" s="76">
        <f t="shared" si="99"/>
        <v>3117059.35976448</v>
      </c>
      <c r="AB212" s="67">
        <v>0</v>
      </c>
      <c r="AC212" s="67">
        <v>0</v>
      </c>
      <c r="AD212" s="67">
        <v>2714815.3176243128</v>
      </c>
      <c r="AE212" s="67">
        <v>0</v>
      </c>
      <c r="AF212" s="67">
        <v>0</v>
      </c>
      <c r="AG212" s="67"/>
      <c r="AH212" s="67">
        <v>0</v>
      </c>
      <c r="AI212" s="67">
        <v>0</v>
      </c>
      <c r="AJ212" s="67">
        <v>0</v>
      </c>
      <c r="AK212" s="67">
        <v>0</v>
      </c>
      <c r="AL212" s="67">
        <v>0</v>
      </c>
      <c r="AM212" s="67">
        <v>0</v>
      </c>
      <c r="AN212" s="67">
        <v>311705.935976448</v>
      </c>
      <c r="AO212" s="77">
        <v>31170.593597644802</v>
      </c>
      <c r="AP212" s="78">
        <v>59367.512566074292</v>
      </c>
      <c r="AQ212" s="62">
        <f>+'Приложение №2'!F212-'Приложение №1'!N212</f>
        <v>0</v>
      </c>
      <c r="AR212" s="1">
        <v>1571948.22</v>
      </c>
      <c r="AS212" s="1">
        <f t="shared" si="91"/>
        <v>376563.6</v>
      </c>
      <c r="AT212" s="1">
        <f t="shared" si="100"/>
        <v>13290480</v>
      </c>
    </row>
    <row r="213" spans="1:47" x14ac:dyDescent="0.25">
      <c r="A213" s="74">
        <f t="shared" ref="A213:B213" si="109">+A212+1</f>
        <v>198</v>
      </c>
      <c r="B213" s="75">
        <f t="shared" si="109"/>
        <v>13</v>
      </c>
      <c r="C213" s="65" t="s">
        <v>546</v>
      </c>
      <c r="D213" s="65" t="s">
        <v>129</v>
      </c>
      <c r="E213" s="66">
        <v>1986</v>
      </c>
      <c r="F213" s="66">
        <v>2017</v>
      </c>
      <c r="G213" s="66" t="s">
        <v>548</v>
      </c>
      <c r="H213" s="66">
        <v>9</v>
      </c>
      <c r="I213" s="66">
        <v>1</v>
      </c>
      <c r="J213" s="67">
        <v>3148.9</v>
      </c>
      <c r="K213" s="67">
        <v>2682.6</v>
      </c>
      <c r="L213" s="67">
        <v>0</v>
      </c>
      <c r="M213" s="68">
        <v>112</v>
      </c>
      <c r="N213" s="76">
        <f t="shared" si="81"/>
        <v>2180999.6402687998</v>
      </c>
      <c r="O213" s="67"/>
      <c r="P213" s="77"/>
      <c r="Q213" s="77"/>
      <c r="R213" s="77">
        <f t="shared" si="92"/>
        <v>1856662.5008</v>
      </c>
      <c r="S213" s="77">
        <f>+'Приложение №2'!F213-'Приложение №1'!R213</f>
        <v>324337.13946879981</v>
      </c>
      <c r="T213" s="77"/>
      <c r="U213" s="77">
        <v>0</v>
      </c>
      <c r="V213" s="77">
        <f t="shared" si="98"/>
        <v>813.01708799999994</v>
      </c>
      <c r="W213" s="77">
        <f t="shared" si="98"/>
        <v>813.01708799999994</v>
      </c>
      <c r="X213" s="70">
        <v>2023</v>
      </c>
      <c r="Y213" s="71" t="e">
        <f>+#REF!-'[1]Приложение №1'!$P915</f>
        <v>#REF!</v>
      </c>
      <c r="AA213" s="76">
        <f t="shared" si="99"/>
        <v>9697051.4923279285</v>
      </c>
      <c r="AB213" s="67">
        <v>6428049.5552969025</v>
      </c>
      <c r="AC213" s="67">
        <v>0</v>
      </c>
      <c r="AD213" s="67">
        <v>1899550.3606906722</v>
      </c>
      <c r="AE213" s="67">
        <v>0</v>
      </c>
      <c r="AF213" s="67">
        <v>0</v>
      </c>
      <c r="AG213" s="67"/>
      <c r="AH213" s="67">
        <v>285589.26987220609</v>
      </c>
      <c r="AI213" s="67">
        <v>0</v>
      </c>
      <c r="AJ213" s="67">
        <v>0</v>
      </c>
      <c r="AK213" s="67">
        <v>0</v>
      </c>
      <c r="AL213" s="67">
        <v>0</v>
      </c>
      <c r="AM213" s="67">
        <v>0</v>
      </c>
      <c r="AN213" s="67">
        <v>798538.78870673361</v>
      </c>
      <c r="AO213" s="77">
        <v>96970.51492327929</v>
      </c>
      <c r="AP213" s="78">
        <v>188353.00283813541</v>
      </c>
      <c r="AQ213" s="62">
        <f>+'Приложение №2'!F213-'Приложение №1'!N213</f>
        <v>0</v>
      </c>
      <c r="AR213" s="1">
        <v>1493014.61</v>
      </c>
      <c r="AS213" s="1">
        <f>+(K213*13.29+L213*22.52)*12*0.85</f>
        <v>363647.89079999994</v>
      </c>
      <c r="AT213" s="1">
        <f>+(K213*13.29+L213*22.52)*12*30</f>
        <v>12834631.439999998</v>
      </c>
    </row>
    <row r="214" spans="1:47" x14ac:dyDescent="0.25">
      <c r="A214" s="74">
        <f t="shared" ref="A214:B214" si="110">+A213+1</f>
        <v>199</v>
      </c>
      <c r="B214" s="75">
        <f t="shared" si="110"/>
        <v>14</v>
      </c>
      <c r="C214" s="65" t="s">
        <v>546</v>
      </c>
      <c r="D214" s="65" t="s">
        <v>132</v>
      </c>
      <c r="E214" s="66">
        <v>1990</v>
      </c>
      <c r="F214" s="66">
        <v>1990</v>
      </c>
      <c r="G214" s="66" t="s">
        <v>548</v>
      </c>
      <c r="H214" s="66">
        <v>5</v>
      </c>
      <c r="I214" s="66">
        <v>6</v>
      </c>
      <c r="J214" s="67">
        <v>5154.3</v>
      </c>
      <c r="K214" s="67">
        <v>4612.3</v>
      </c>
      <c r="L214" s="67">
        <v>0</v>
      </c>
      <c r="M214" s="68">
        <v>217</v>
      </c>
      <c r="N214" s="76">
        <f t="shared" si="81"/>
        <v>6423058.5879095206</v>
      </c>
      <c r="O214" s="67"/>
      <c r="P214" s="77"/>
      <c r="Q214" s="77"/>
      <c r="R214" s="77">
        <f t="shared" si="92"/>
        <v>1326035.3700000001</v>
      </c>
      <c r="S214" s="77">
        <f>+'Приложение №2'!F214-'Приложение №1'!R214</f>
        <v>5097023.2179095205</v>
      </c>
      <c r="T214" s="77"/>
      <c r="U214" s="77">
        <v>0</v>
      </c>
      <c r="V214" s="77">
        <f t="shared" si="98"/>
        <v>1392.593410643176</v>
      </c>
      <c r="W214" s="77">
        <f t="shared" si="98"/>
        <v>1392.593410643176</v>
      </c>
      <c r="X214" s="70">
        <v>2023</v>
      </c>
      <c r="Y214" s="71" t="e">
        <f>+#REF!-'[1]Приложение №1'!$P917</f>
        <v>#REF!</v>
      </c>
      <c r="AA214" s="76">
        <f t="shared" si="99"/>
        <v>23542253.379726686</v>
      </c>
      <c r="AB214" s="67">
        <v>9139483.8463669065</v>
      </c>
      <c r="AC214" s="67">
        <v>3911901.5457636653</v>
      </c>
      <c r="AD214" s="67">
        <v>3492077.6109207738</v>
      </c>
      <c r="AE214" s="67">
        <v>3688350.5075333579</v>
      </c>
      <c r="AF214" s="67">
        <v>0</v>
      </c>
      <c r="AG214" s="67"/>
      <c r="AH214" s="67">
        <v>379458.89215323428</v>
      </c>
      <c r="AI214" s="67">
        <v>0</v>
      </c>
      <c r="AJ214" s="67">
        <v>0</v>
      </c>
      <c r="AK214" s="67">
        <v>0</v>
      </c>
      <c r="AL214" s="67">
        <v>0</v>
      </c>
      <c r="AM214" s="67">
        <v>0</v>
      </c>
      <c r="AN214" s="67">
        <v>2244831.6606259868</v>
      </c>
      <c r="AO214" s="77">
        <v>235422.53379726686</v>
      </c>
      <c r="AP214" s="78">
        <v>450726.78256549343</v>
      </c>
      <c r="AQ214" s="62">
        <f>+'Приложение №2'!F214-'Приложение №1'!N214</f>
        <v>0</v>
      </c>
      <c r="AR214" s="1">
        <f>2264861.1-76133.85-1333146.48</f>
        <v>855580.77</v>
      </c>
      <c r="AS214" s="1">
        <f>+(K214*10+L214*20)*12*0.85</f>
        <v>470454.6</v>
      </c>
      <c r="AT214" s="1">
        <f>+(K214*10+L214*20)*12*30-5321889.99-2719635.2</f>
        <v>8562754.8099999987</v>
      </c>
    </row>
    <row r="215" spans="1:47" x14ac:dyDescent="0.25">
      <c r="A215" s="74">
        <f t="shared" ref="A215:B215" si="111">+A214+1</f>
        <v>200</v>
      </c>
      <c r="B215" s="75">
        <f t="shared" si="111"/>
        <v>15</v>
      </c>
      <c r="C215" s="65" t="s">
        <v>546</v>
      </c>
      <c r="D215" s="65" t="s">
        <v>130</v>
      </c>
      <c r="E215" s="66">
        <v>1981</v>
      </c>
      <c r="F215" s="66">
        <v>2010</v>
      </c>
      <c r="G215" s="66" t="s">
        <v>45</v>
      </c>
      <c r="H215" s="66">
        <v>4</v>
      </c>
      <c r="I215" s="66">
        <v>6</v>
      </c>
      <c r="J215" s="67">
        <v>3966.4</v>
      </c>
      <c r="K215" s="67">
        <v>2644.6</v>
      </c>
      <c r="L215" s="67">
        <v>827.4</v>
      </c>
      <c r="M215" s="68">
        <v>128</v>
      </c>
      <c r="N215" s="76">
        <f t="shared" si="81"/>
        <v>3295862.3513088003</v>
      </c>
      <c r="O215" s="67"/>
      <c r="P215" s="77"/>
      <c r="Q215" s="77"/>
      <c r="R215" s="77">
        <f t="shared" si="92"/>
        <v>1956014.43</v>
      </c>
      <c r="S215" s="77">
        <f>+'Приложение №2'!F215-'Приложение №1'!R215</f>
        <v>1339847.9213088003</v>
      </c>
      <c r="T215" s="77"/>
      <c r="U215" s="77">
        <v>0</v>
      </c>
      <c r="V215" s="77">
        <f t="shared" si="98"/>
        <v>949.26911040000005</v>
      </c>
      <c r="W215" s="77">
        <f t="shared" si="98"/>
        <v>949.26911040000005</v>
      </c>
      <c r="X215" s="70">
        <v>2023</v>
      </c>
      <c r="Y215" s="71" t="e">
        <f>+#REF!-'[1]Приложение №1'!$P560</f>
        <v>#REF!</v>
      </c>
      <c r="AA215" s="76">
        <f t="shared" si="99"/>
        <v>3295862.3513088003</v>
      </c>
      <c r="AB215" s="67">
        <v>0</v>
      </c>
      <c r="AC215" s="67">
        <v>0</v>
      </c>
      <c r="AD215" s="67">
        <v>2870544.4983218047</v>
      </c>
      <c r="AE215" s="67">
        <v>0</v>
      </c>
      <c r="AF215" s="67">
        <v>0</v>
      </c>
      <c r="AG215" s="67"/>
      <c r="AH215" s="67">
        <v>0</v>
      </c>
      <c r="AI215" s="67">
        <v>0</v>
      </c>
      <c r="AJ215" s="67">
        <v>0</v>
      </c>
      <c r="AK215" s="67">
        <v>0</v>
      </c>
      <c r="AL215" s="67">
        <v>0</v>
      </c>
      <c r="AM215" s="67">
        <v>0</v>
      </c>
      <c r="AN215" s="67">
        <v>329586.23513088003</v>
      </c>
      <c r="AO215" s="77">
        <v>32958.623513088001</v>
      </c>
      <c r="AP215" s="78">
        <v>62772.994343027407</v>
      </c>
      <c r="AQ215" s="62">
        <f>+'Приложение №2'!F215-'Приложение №1'!N215</f>
        <v>0</v>
      </c>
      <c r="AR215" s="1">
        <v>1517475.63</v>
      </c>
      <c r="AS215" s="1">
        <f>+(K215*10+L215*20)*12*0.85</f>
        <v>438538.8</v>
      </c>
      <c r="AT215" s="1">
        <f>+(K215*10+L215*20)*12*30</f>
        <v>15477840</v>
      </c>
    </row>
    <row r="216" spans="1:47" x14ac:dyDescent="0.25">
      <c r="A216" s="74">
        <f t="shared" ref="A216:B216" si="112">+A215+1</f>
        <v>201</v>
      </c>
      <c r="B216" s="75">
        <f t="shared" si="112"/>
        <v>16</v>
      </c>
      <c r="C216" s="65" t="s">
        <v>546</v>
      </c>
      <c r="D216" s="65" t="s">
        <v>282</v>
      </c>
      <c r="E216" s="66">
        <v>1990</v>
      </c>
      <c r="F216" s="66">
        <v>2017</v>
      </c>
      <c r="G216" s="66" t="s">
        <v>548</v>
      </c>
      <c r="H216" s="66">
        <v>10</v>
      </c>
      <c r="I216" s="66">
        <v>3</v>
      </c>
      <c r="J216" s="67">
        <v>10664.8</v>
      </c>
      <c r="K216" s="67">
        <v>9193.1</v>
      </c>
      <c r="L216" s="67">
        <v>0</v>
      </c>
      <c r="M216" s="68">
        <v>365</v>
      </c>
      <c r="N216" s="76">
        <f t="shared" si="81"/>
        <v>7474147.3916928004</v>
      </c>
      <c r="O216" s="67"/>
      <c r="P216" s="77"/>
      <c r="Q216" s="77"/>
      <c r="R216" s="77">
        <f>+AR216+AS216</f>
        <v>3431634.5413480694</v>
      </c>
      <c r="S216" s="77">
        <f>+'Приложение №2'!F216-'Приложение №1'!R216</f>
        <v>4042512.850344731</v>
      </c>
      <c r="T216" s="77"/>
      <c r="U216" s="77">
        <v>4.6566128730773926E-10</v>
      </c>
      <c r="V216" s="77">
        <f t="shared" si="98"/>
        <v>813.01708800000006</v>
      </c>
      <c r="W216" s="77">
        <f t="shared" si="98"/>
        <v>813.01708800000006</v>
      </c>
      <c r="X216" s="70">
        <v>2023</v>
      </c>
      <c r="Y216" s="71" t="e">
        <f>+#REF!-'[1]Приложение №1'!$P1170</f>
        <v>#REF!</v>
      </c>
      <c r="AA216" s="76">
        <f t="shared" si="99"/>
        <v>17451465.54755237</v>
      </c>
      <c r="AB216" s="67"/>
      <c r="AC216" s="67"/>
      <c r="AD216" s="67">
        <v>6509638.5673844106</v>
      </c>
      <c r="AE216" s="67">
        <v>4159957.4733218304</v>
      </c>
      <c r="AF216" s="67">
        <v>0</v>
      </c>
      <c r="AG216" s="67"/>
      <c r="AH216" s="67">
        <v>978696.30838074186</v>
      </c>
      <c r="AI216" s="67">
        <v>0</v>
      </c>
      <c r="AJ216" s="67">
        <v>0</v>
      </c>
      <c r="AK216" s="67">
        <v>0</v>
      </c>
      <c r="AL216" s="67">
        <v>0</v>
      </c>
      <c r="AM216" s="67">
        <v>0</v>
      </c>
      <c r="AN216" s="67">
        <v>4391061.0735815065</v>
      </c>
      <c r="AO216" s="77">
        <v>482934.91690454783</v>
      </c>
      <c r="AP216" s="78">
        <v>929177.20797933068</v>
      </c>
      <c r="AQ216" s="62">
        <f>+'Приложение №2'!F216-'Приложение №1'!N216</f>
        <v>0</v>
      </c>
      <c r="AR216" s="71">
        <f>6040448.13-R27</f>
        <v>2185436.2915480696</v>
      </c>
      <c r="AS216" s="1">
        <f>+(K216*13.29+L216*22.52)*12*0.85</f>
        <v>1246198.2497999999</v>
      </c>
      <c r="AT216" s="1">
        <f>+(K216*13.29+L216*22.52)*12*30-11155353.44</f>
        <v>32828114.200000003</v>
      </c>
    </row>
    <row r="217" spans="1:47" x14ac:dyDescent="0.25">
      <c r="A217" s="74">
        <f t="shared" ref="A217:B217" si="113">+A216+1</f>
        <v>202</v>
      </c>
      <c r="B217" s="75">
        <f t="shared" si="113"/>
        <v>17</v>
      </c>
      <c r="C217" s="65" t="s">
        <v>546</v>
      </c>
      <c r="D217" s="65" t="s">
        <v>134</v>
      </c>
      <c r="E217" s="66">
        <v>1990</v>
      </c>
      <c r="F217" s="66">
        <v>2017</v>
      </c>
      <c r="G217" s="66" t="s">
        <v>548</v>
      </c>
      <c r="H217" s="66">
        <v>9</v>
      </c>
      <c r="I217" s="66">
        <v>1</v>
      </c>
      <c r="J217" s="67">
        <v>4531.3</v>
      </c>
      <c r="K217" s="67">
        <v>3890.9</v>
      </c>
      <c r="L217" s="67">
        <v>0</v>
      </c>
      <c r="M217" s="68">
        <v>144</v>
      </c>
      <c r="N217" s="76">
        <f t="shared" si="81"/>
        <v>3163368.1876992001</v>
      </c>
      <c r="O217" s="67"/>
      <c r="P217" s="77"/>
      <c r="Q217" s="77"/>
      <c r="R217" s="77">
        <f>+AR217+AS217</f>
        <v>675174.72781063512</v>
      </c>
      <c r="S217" s="77">
        <f>+'Приложение №2'!F217-'Приложение №1'!R217</f>
        <v>2488193.4598885649</v>
      </c>
      <c r="T217" s="77"/>
      <c r="U217" s="77">
        <v>1.1641532182693481E-10</v>
      </c>
      <c r="V217" s="77">
        <f t="shared" si="98"/>
        <v>813.01708800000006</v>
      </c>
      <c r="W217" s="77">
        <f t="shared" si="98"/>
        <v>813.01708800000006</v>
      </c>
      <c r="X217" s="70">
        <v>2023</v>
      </c>
      <c r="Y217" s="71" t="e">
        <f>+#REF!-'[1]Приложение №1'!$P1172</f>
        <v>#REF!</v>
      </c>
      <c r="AA217" s="76">
        <f t="shared" si="99"/>
        <v>27882965.040892042</v>
      </c>
      <c r="AB217" s="67">
        <v>9323379.5626275707</v>
      </c>
      <c r="AC217" s="67">
        <v>3730241.0353664667</v>
      </c>
      <c r="AD217" s="67">
        <v>2755148.176549369</v>
      </c>
      <c r="AE217" s="67">
        <v>1760665.9922058834</v>
      </c>
      <c r="AF217" s="67">
        <v>0</v>
      </c>
      <c r="AG217" s="67"/>
      <c r="AH217" s="67">
        <v>414224.74097732303</v>
      </c>
      <c r="AI217" s="67">
        <v>0</v>
      </c>
      <c r="AJ217" s="67">
        <v>0</v>
      </c>
      <c r="AK217" s="67">
        <v>6482652.3339526588</v>
      </c>
      <c r="AL217" s="67">
        <v>0</v>
      </c>
      <c r="AM217" s="67">
        <v>0</v>
      </c>
      <c r="AN217" s="67">
        <v>2602794.861483254</v>
      </c>
      <c r="AO217" s="77">
        <v>278829.65040892042</v>
      </c>
      <c r="AP217" s="78">
        <v>535028.68732059724</v>
      </c>
      <c r="AQ217" s="62">
        <f>+'Приложение №2'!F217-'Приложение №1'!N217</f>
        <v>0</v>
      </c>
      <c r="AR217" s="71">
        <f>1031818.0268-R28</f>
        <v>147732.10561063502</v>
      </c>
      <c r="AS217" s="1">
        <f>+(K217*13.29+L217*22.52)*12*0.85</f>
        <v>527442.6222000001</v>
      </c>
      <c r="AT217" s="1">
        <f>+(K217*13.29+L217*22.52)*12*30-6069421.82-'[2]Приложение №1'!$S$83</f>
        <v>12293540.313200001</v>
      </c>
    </row>
    <row r="218" spans="1:47" x14ac:dyDescent="0.25">
      <c r="A218" s="74">
        <f t="shared" ref="A218:B218" si="114">+A217+1</f>
        <v>203</v>
      </c>
      <c r="B218" s="75">
        <f t="shared" si="114"/>
        <v>18</v>
      </c>
      <c r="C218" s="65" t="s">
        <v>546</v>
      </c>
      <c r="D218" s="65" t="s">
        <v>44</v>
      </c>
      <c r="E218" s="66">
        <v>1984</v>
      </c>
      <c r="F218" s="66">
        <v>2017</v>
      </c>
      <c r="G218" s="66" t="s">
        <v>548</v>
      </c>
      <c r="H218" s="66">
        <v>5</v>
      </c>
      <c r="I218" s="66">
        <v>5</v>
      </c>
      <c r="J218" s="67">
        <v>5851.8</v>
      </c>
      <c r="K218" s="67">
        <v>5073.5</v>
      </c>
      <c r="L218" s="67">
        <v>0</v>
      </c>
      <c r="M218" s="68">
        <v>171</v>
      </c>
      <c r="N218" s="76">
        <f t="shared" si="81"/>
        <v>4410408.1941504003</v>
      </c>
      <c r="O218" s="67"/>
      <c r="P218" s="77"/>
      <c r="Q218" s="77"/>
      <c r="R218" s="77">
        <f t="shared" si="92"/>
        <v>1591965.3900000001</v>
      </c>
      <c r="S218" s="77">
        <f>+'Приложение №2'!F218-'Приложение №1'!R218</f>
        <v>2818442.8041504002</v>
      </c>
      <c r="T218" s="77"/>
      <c r="U218" s="77">
        <v>0</v>
      </c>
      <c r="V218" s="77">
        <f t="shared" si="98"/>
        <v>869.30288640000003</v>
      </c>
      <c r="W218" s="77">
        <f t="shared" si="98"/>
        <v>869.30288640000003</v>
      </c>
      <c r="X218" s="70">
        <v>2023</v>
      </c>
      <c r="Y218" s="71" t="e">
        <f>+#REF!-'[1]Приложение №1'!$P566</f>
        <v>#REF!</v>
      </c>
      <c r="AA218" s="76">
        <f t="shared" si="99"/>
        <v>4410408.1941504003</v>
      </c>
      <c r="AB218" s="67">
        <v>0</v>
      </c>
      <c r="AC218" s="67">
        <v>0</v>
      </c>
      <c r="AD218" s="67">
        <v>3841262.6583280675</v>
      </c>
      <c r="AE218" s="67">
        <v>0</v>
      </c>
      <c r="AF218" s="67">
        <v>0</v>
      </c>
      <c r="AG218" s="67"/>
      <c r="AH218" s="67">
        <v>0</v>
      </c>
      <c r="AI218" s="67">
        <v>0</v>
      </c>
      <c r="AJ218" s="67">
        <v>0</v>
      </c>
      <c r="AK218" s="67">
        <v>0</v>
      </c>
      <c r="AL218" s="67">
        <v>0</v>
      </c>
      <c r="AM218" s="67">
        <v>0</v>
      </c>
      <c r="AN218" s="67">
        <v>441040.81941504008</v>
      </c>
      <c r="AO218" s="77">
        <v>44104.081941504002</v>
      </c>
      <c r="AP218" s="78">
        <v>84000.634465788535</v>
      </c>
      <c r="AQ218" s="62">
        <f>+'Приложение №2'!F218-'Приложение №1'!N218</f>
        <v>0</v>
      </c>
      <c r="AR218" s="1">
        <f>2251183.06-1176714.67</f>
        <v>1074468.3900000001</v>
      </c>
      <c r="AS218" s="1">
        <f>+(K218*10+L218*20)*12*0.85</f>
        <v>517497</v>
      </c>
      <c r="AT218" s="1">
        <f>+(K218*10+L218*20)*12*30</f>
        <v>18264600</v>
      </c>
    </row>
    <row r="219" spans="1:47" x14ac:dyDescent="0.25">
      <c r="A219" s="74">
        <f t="shared" ref="A219:B219" si="115">+A218+1</f>
        <v>204</v>
      </c>
      <c r="B219" s="75">
        <f t="shared" si="115"/>
        <v>19</v>
      </c>
      <c r="C219" s="65" t="s">
        <v>546</v>
      </c>
      <c r="D219" s="65" t="s">
        <v>137</v>
      </c>
      <c r="E219" s="66">
        <v>1985</v>
      </c>
      <c r="F219" s="66">
        <v>2017</v>
      </c>
      <c r="G219" s="66" t="s">
        <v>548</v>
      </c>
      <c r="H219" s="66">
        <v>9</v>
      </c>
      <c r="I219" s="66">
        <v>5</v>
      </c>
      <c r="J219" s="67">
        <v>13256</v>
      </c>
      <c r="K219" s="67">
        <v>10214.9</v>
      </c>
      <c r="L219" s="67">
        <v>204.9</v>
      </c>
      <c r="M219" s="68">
        <v>409</v>
      </c>
      <c r="N219" s="76">
        <f t="shared" si="81"/>
        <v>37665450.361499503</v>
      </c>
      <c r="O219" s="67"/>
      <c r="P219" s="77"/>
      <c r="Q219" s="77"/>
      <c r="R219" s="77">
        <f t="shared" si="92"/>
        <v>7808728.6137999995</v>
      </c>
      <c r="S219" s="77">
        <f>+'Приложение №2'!F219-'Приложение №1'!R219</f>
        <v>29856721.747699503</v>
      </c>
      <c r="T219" s="77"/>
      <c r="U219" s="77">
        <v>9.3132257461547852E-10</v>
      </c>
      <c r="V219" s="77">
        <f t="shared" si="98"/>
        <v>3614.7959040960004</v>
      </c>
      <c r="W219" s="77">
        <f t="shared" si="98"/>
        <v>3614.7959040960004</v>
      </c>
      <c r="X219" s="70">
        <v>2023</v>
      </c>
      <c r="Y219" s="71" t="e">
        <f>+#REF!-'[1]Приложение №1'!$P567</f>
        <v>#REF!</v>
      </c>
      <c r="AA219" s="76">
        <f t="shared" si="99"/>
        <v>37665450.361499503</v>
      </c>
      <c r="AB219" s="67">
        <v>24967938.10343796</v>
      </c>
      <c r="AC219" s="67">
        <v>0</v>
      </c>
      <c r="AD219" s="67">
        <v>7378265.4321645685</v>
      </c>
      <c r="AE219" s="67">
        <v>0</v>
      </c>
      <c r="AF219" s="67">
        <v>0</v>
      </c>
      <c r="AG219" s="67"/>
      <c r="AH219" s="67">
        <v>1109290.6412489424</v>
      </c>
      <c r="AI219" s="67">
        <v>0</v>
      </c>
      <c r="AJ219" s="67">
        <v>0</v>
      </c>
      <c r="AK219" s="67">
        <v>0</v>
      </c>
      <c r="AL219" s="67">
        <v>0</v>
      </c>
      <c r="AM219" s="67">
        <v>0</v>
      </c>
      <c r="AN219" s="67">
        <v>3101697.7822136818</v>
      </c>
      <c r="AO219" s="77">
        <v>376654.50361499505</v>
      </c>
      <c r="AP219" s="78">
        <v>731603.89881935576</v>
      </c>
      <c r="AQ219" s="62">
        <f>+'Приложение №2'!F219-'Приложение №1'!N219</f>
        <v>0</v>
      </c>
      <c r="AR219" s="1">
        <v>6376950.8499999996</v>
      </c>
      <c r="AS219" s="1">
        <f>+(K219*13.29+L219*22.52)*12*0.85</f>
        <v>1431777.7637999998</v>
      </c>
      <c r="AT219" s="1">
        <f>+(K219*13.29+L219*22.52)*12*30</f>
        <v>50533332.839999996</v>
      </c>
    </row>
    <row r="220" spans="1:47" x14ac:dyDescent="0.25">
      <c r="A220" s="74">
        <f t="shared" ref="A220:B220" si="116">+A219+1</f>
        <v>205</v>
      </c>
      <c r="B220" s="75">
        <f t="shared" si="116"/>
        <v>20</v>
      </c>
      <c r="C220" s="65" t="s">
        <v>546</v>
      </c>
      <c r="D220" s="65" t="s">
        <v>287</v>
      </c>
      <c r="E220" s="66">
        <v>1990</v>
      </c>
      <c r="F220" s="66">
        <v>2017</v>
      </c>
      <c r="G220" s="66" t="s">
        <v>548</v>
      </c>
      <c r="H220" s="66">
        <v>10</v>
      </c>
      <c r="I220" s="66">
        <v>3</v>
      </c>
      <c r="J220" s="67">
        <v>9593.2999999999993</v>
      </c>
      <c r="K220" s="67">
        <v>8243.6</v>
      </c>
      <c r="L220" s="67">
        <v>0</v>
      </c>
      <c r="M220" s="68">
        <v>290</v>
      </c>
      <c r="N220" s="76">
        <f t="shared" si="81"/>
        <v>6702187.6666368004</v>
      </c>
      <c r="O220" s="67"/>
      <c r="P220" s="77"/>
      <c r="Q220" s="77"/>
      <c r="R220" s="77">
        <f t="shared" si="92"/>
        <v>2219356.7195969718</v>
      </c>
      <c r="S220" s="77">
        <f>+'Приложение №2'!F220-'Приложение №1'!R220</f>
        <v>4482830.9470398286</v>
      </c>
      <c r="T220" s="77"/>
      <c r="U220" s="77">
        <v>0</v>
      </c>
      <c r="V220" s="77">
        <f t="shared" si="98"/>
        <v>813.01708800000006</v>
      </c>
      <c r="W220" s="77">
        <f t="shared" si="98"/>
        <v>813.01708800000006</v>
      </c>
      <c r="X220" s="70">
        <v>2023</v>
      </c>
      <c r="Y220" s="71" t="e">
        <f>+#REF!-'[1]Приложение №1'!$P1194</f>
        <v>#REF!</v>
      </c>
      <c r="AA220" s="76">
        <f t="shared" si="99"/>
        <v>59075280.940424494</v>
      </c>
      <c r="AB220" s="67">
        <v>19753324.876629226</v>
      </c>
      <c r="AC220" s="67">
        <v>7903213.9091590643</v>
      </c>
      <c r="AD220" s="67">
        <v>5837297.1570079876</v>
      </c>
      <c r="AE220" s="67">
        <v>3730300.4891794757</v>
      </c>
      <c r="AF220" s="67">
        <v>0</v>
      </c>
      <c r="AG220" s="67"/>
      <c r="AH220" s="67">
        <v>877612.65381291229</v>
      </c>
      <c r="AI220" s="67">
        <v>0</v>
      </c>
      <c r="AJ220" s="67">
        <v>0</v>
      </c>
      <c r="AK220" s="67">
        <v>13734712.477877133</v>
      </c>
      <c r="AL220" s="67">
        <v>0</v>
      </c>
      <c r="AM220" s="67">
        <v>0</v>
      </c>
      <c r="AN220" s="67">
        <v>5514508.1395367021</v>
      </c>
      <c r="AO220" s="77">
        <v>590752.809404245</v>
      </c>
      <c r="AP220" s="78">
        <v>1133558.4278177479</v>
      </c>
      <c r="AQ220" s="62">
        <f>+'Приложение №2'!F220-'Приложение №1'!N220</f>
        <v>0</v>
      </c>
      <c r="AR220" s="71">
        <f>5009993.34-R33</f>
        <v>1101870.7907969719</v>
      </c>
      <c r="AS220" s="1">
        <f>+(K220*13.29+L220*22.52)*12*0.85</f>
        <v>1117485.9287999999</v>
      </c>
      <c r="AT220" s="1">
        <f>+(K220*13.29+L220*22.52)*12*30-S33</f>
        <v>32941171.239999995</v>
      </c>
    </row>
    <row r="221" spans="1:47" x14ac:dyDescent="0.25">
      <c r="A221" s="74">
        <f t="shared" ref="A221:B221" si="117">+A220+1</f>
        <v>206</v>
      </c>
      <c r="B221" s="75">
        <f t="shared" si="117"/>
        <v>21</v>
      </c>
      <c r="C221" s="65" t="s">
        <v>546</v>
      </c>
      <c r="D221" s="65" t="s">
        <v>291</v>
      </c>
      <c r="E221" s="66">
        <v>1990</v>
      </c>
      <c r="F221" s="66">
        <v>2017</v>
      </c>
      <c r="G221" s="66" t="s">
        <v>548</v>
      </c>
      <c r="H221" s="66">
        <v>10</v>
      </c>
      <c r="I221" s="66">
        <v>1</v>
      </c>
      <c r="J221" s="67">
        <v>3562.9</v>
      </c>
      <c r="K221" s="67">
        <v>3046.6</v>
      </c>
      <c r="L221" s="67">
        <v>0</v>
      </c>
      <c r="M221" s="68">
        <v>121</v>
      </c>
      <c r="N221" s="76">
        <f t="shared" si="81"/>
        <v>2476937.8603008003</v>
      </c>
      <c r="O221" s="67"/>
      <c r="P221" s="77"/>
      <c r="Q221" s="77"/>
      <c r="R221" s="77">
        <f t="shared" si="92"/>
        <v>0</v>
      </c>
      <c r="S221" s="77">
        <f>+'Приложение №2'!F221-'Приложение №1'!R221</f>
        <v>2476937.8603008003</v>
      </c>
      <c r="T221" s="77"/>
      <c r="U221" s="77">
        <v>0</v>
      </c>
      <c r="V221" s="77">
        <f t="shared" si="98"/>
        <v>813.01708800000017</v>
      </c>
      <c r="W221" s="77">
        <f t="shared" si="98"/>
        <v>813.01708800000017</v>
      </c>
      <c r="X221" s="70">
        <v>2023</v>
      </c>
      <c r="Y221" s="71" t="e">
        <f>+#REF!-'[1]Приложение №1'!$P1198</f>
        <v>#REF!</v>
      </c>
      <c r="AA221" s="76">
        <f t="shared" si="99"/>
        <v>21832542.931861956</v>
      </c>
      <c r="AB221" s="67">
        <v>7300266.8214297863</v>
      </c>
      <c r="AC221" s="67">
        <v>2920802.9860308608</v>
      </c>
      <c r="AD221" s="67">
        <v>2157298.9371804232</v>
      </c>
      <c r="AE221" s="67">
        <v>1378612.9203666104</v>
      </c>
      <c r="AF221" s="67">
        <v>0</v>
      </c>
      <c r="AG221" s="67"/>
      <c r="AH221" s="67">
        <v>324340.66562016815</v>
      </c>
      <c r="AI221" s="67">
        <v>0</v>
      </c>
      <c r="AJ221" s="67">
        <v>0</v>
      </c>
      <c r="AK221" s="67">
        <v>5075958.9299699729</v>
      </c>
      <c r="AL221" s="67">
        <v>0</v>
      </c>
      <c r="AM221" s="67">
        <v>0</v>
      </c>
      <c r="AN221" s="67">
        <v>2038005.3008288266</v>
      </c>
      <c r="AO221" s="77">
        <v>218325.4293186196</v>
      </c>
      <c r="AP221" s="78">
        <v>418930.94111669064</v>
      </c>
      <c r="AQ221" s="62">
        <f>+'Приложение №2'!F221-'Приложение №1'!N221</f>
        <v>0</v>
      </c>
      <c r="AR221" s="71">
        <f>1845490.3-R37</f>
        <v>-412991.00280000013</v>
      </c>
      <c r="AS221" s="1">
        <f>+(K221*13.29+L221*22.52)*12*0.85</f>
        <v>412991.00279999996</v>
      </c>
      <c r="AT221" s="1">
        <f>+(K221*13.29+L221*22.52)*12*30-S37</f>
        <v>7705258.3790360726</v>
      </c>
    </row>
    <row r="222" spans="1:47" x14ac:dyDescent="0.25">
      <c r="A222" s="74">
        <f t="shared" ref="A222:B222" si="118">+A221+1</f>
        <v>207</v>
      </c>
      <c r="B222" s="75">
        <f t="shared" si="118"/>
        <v>22</v>
      </c>
      <c r="C222" s="65" t="s">
        <v>546</v>
      </c>
      <c r="D222" s="65" t="s">
        <v>293</v>
      </c>
      <c r="E222" s="66">
        <v>1990</v>
      </c>
      <c r="F222" s="66">
        <v>2017</v>
      </c>
      <c r="G222" s="66" t="s">
        <v>548</v>
      </c>
      <c r="H222" s="66">
        <v>9</v>
      </c>
      <c r="I222" s="66">
        <v>1</v>
      </c>
      <c r="J222" s="67">
        <v>3238.8</v>
      </c>
      <c r="K222" s="67">
        <v>2708.2</v>
      </c>
      <c r="L222" s="67">
        <v>76</v>
      </c>
      <c r="M222" s="68">
        <v>79</v>
      </c>
      <c r="N222" s="76">
        <f t="shared" si="81"/>
        <v>4416337.9656112846</v>
      </c>
      <c r="O222" s="67"/>
      <c r="P222" s="77"/>
      <c r="Q222" s="77"/>
      <c r="R222" s="77">
        <f t="shared" si="92"/>
        <v>757417.83959999983</v>
      </c>
      <c r="S222" s="77">
        <f>+'Приложение №2'!F222-'Приложение №1'!R222</f>
        <v>3658920.126011285</v>
      </c>
      <c r="T222" s="77"/>
      <c r="U222" s="77">
        <v>0</v>
      </c>
      <c r="V222" s="77">
        <f t="shared" si="98"/>
        <v>1586.2143400658304</v>
      </c>
      <c r="W222" s="77">
        <f t="shared" si="98"/>
        <v>1586.2143400658304</v>
      </c>
      <c r="X222" s="70">
        <v>2023</v>
      </c>
      <c r="Y222" s="71" t="e">
        <f>+#REF!-'[1]Приложение №1'!$P950</f>
        <v>#REF!</v>
      </c>
      <c r="AA222" s="76">
        <f t="shared" si="99"/>
        <v>19952132.223097902</v>
      </c>
      <c r="AB222" s="67">
        <v>6671503.605404323</v>
      </c>
      <c r="AC222" s="67">
        <v>2669237.7318017208</v>
      </c>
      <c r="AD222" s="67">
        <v>1971493.3699526463</v>
      </c>
      <c r="AE222" s="67">
        <v>1259874.6448121567</v>
      </c>
      <c r="AF222" s="67">
        <v>0</v>
      </c>
      <c r="AG222" s="67"/>
      <c r="AH222" s="67">
        <v>296405.59352053836</v>
      </c>
      <c r="AI222" s="67">
        <v>0</v>
      </c>
      <c r="AJ222" s="67">
        <v>0</v>
      </c>
      <c r="AK222" s="67">
        <v>4638772.6819478758</v>
      </c>
      <c r="AL222" s="67">
        <v>0</v>
      </c>
      <c r="AM222" s="67">
        <v>0</v>
      </c>
      <c r="AN222" s="67">
        <v>1862474.3512662044</v>
      </c>
      <c r="AO222" s="77">
        <v>199521.32223097901</v>
      </c>
      <c r="AP222" s="78">
        <v>382848.92216145538</v>
      </c>
      <c r="AQ222" s="62">
        <f>+'Приложение №2'!F222-'Приложение №1'!N222</f>
        <v>0</v>
      </c>
      <c r="AR222" s="1">
        <f>1684481.19-1311639.03</f>
        <v>372842.15999999992</v>
      </c>
      <c r="AS222" s="1">
        <f>+(K222*13.29+L222*22.52)*12*0.85</f>
        <v>384575.67959999992</v>
      </c>
      <c r="AT222" s="1">
        <f>+(K222*13.29+L222*22.52)*12*30-4612448.03</f>
        <v>8960811.2499999963</v>
      </c>
    </row>
    <row r="223" spans="1:47" x14ac:dyDescent="0.25">
      <c r="A223" s="74">
        <f t="shared" ref="A223:B223" si="119">+A222+1</f>
        <v>208</v>
      </c>
      <c r="B223" s="75">
        <f t="shared" si="119"/>
        <v>23</v>
      </c>
      <c r="C223" s="65" t="s">
        <v>546</v>
      </c>
      <c r="D223" s="65" t="s">
        <v>297</v>
      </c>
      <c r="E223" s="66">
        <v>1995</v>
      </c>
      <c r="F223" s="66">
        <v>2010</v>
      </c>
      <c r="G223" s="66" t="s">
        <v>52</v>
      </c>
      <c r="H223" s="66">
        <v>9</v>
      </c>
      <c r="I223" s="66">
        <v>1</v>
      </c>
      <c r="J223" s="67">
        <v>2996.5</v>
      </c>
      <c r="K223" s="67">
        <v>2483</v>
      </c>
      <c r="L223" s="67">
        <v>76.599999999999994</v>
      </c>
      <c r="M223" s="68">
        <v>83</v>
      </c>
      <c r="N223" s="76">
        <f t="shared" si="81"/>
        <v>2080998.5384448003</v>
      </c>
      <c r="O223" s="67"/>
      <c r="P223" s="77"/>
      <c r="Q223" s="77"/>
      <c r="R223" s="77">
        <f t="shared" si="92"/>
        <v>1344170.2741999999</v>
      </c>
      <c r="S223" s="77">
        <f>+'Приложение №2'!F223-'Приложение №1'!R223</f>
        <v>736828.26424480043</v>
      </c>
      <c r="T223" s="77"/>
      <c r="U223" s="77">
        <v>0</v>
      </c>
      <c r="V223" s="77">
        <f t="shared" si="98"/>
        <v>813.01708800000017</v>
      </c>
      <c r="W223" s="77">
        <f t="shared" si="98"/>
        <v>813.01708800000017</v>
      </c>
      <c r="X223" s="70">
        <v>2023</v>
      </c>
      <c r="Y223" s="71" t="e">
        <f>+#REF!-'[1]Приложение №1'!$P958</f>
        <v>#REF!</v>
      </c>
      <c r="AA223" s="76">
        <f t="shared" si="99"/>
        <v>13446173.905525668</v>
      </c>
      <c r="AB223" s="67">
        <v>6133316.7977849664</v>
      </c>
      <c r="AC223" s="67">
        <v>2453911.6795918704</v>
      </c>
      <c r="AD223" s="67">
        <v>1812454.0010526525</v>
      </c>
      <c r="AE223" s="67">
        <v>1158241.1970624225</v>
      </c>
      <c r="AF223" s="67">
        <v>0</v>
      </c>
      <c r="AG223" s="67"/>
      <c r="AH223" s="67">
        <v>272494.70482550462</v>
      </c>
      <c r="AI223" s="67">
        <v>0</v>
      </c>
      <c r="AJ223" s="67">
        <v>0</v>
      </c>
      <c r="AK223" s="67">
        <v>0</v>
      </c>
      <c r="AL223" s="67">
        <v>0</v>
      </c>
      <c r="AM223" s="67">
        <v>0</v>
      </c>
      <c r="AN223" s="67">
        <v>1222586.4968225325</v>
      </c>
      <c r="AO223" s="77">
        <v>134461.73905525671</v>
      </c>
      <c r="AP223" s="78">
        <v>258707.28933046467</v>
      </c>
      <c r="AQ223" s="62">
        <f>+'Приложение №2'!F223-'Приложение №1'!N223</f>
        <v>0</v>
      </c>
      <c r="AR223" s="1">
        <f>1427710.38-437725.9462</f>
        <v>989984.43379999988</v>
      </c>
      <c r="AS223" s="1">
        <f>+(K223*13.29+L223*22.52)*12*0.85</f>
        <v>354185.84039999999</v>
      </c>
      <c r="AT223" s="1">
        <f>+(K223*13.29+L223*22.52)*12*30-2628414.08</f>
        <v>9872262.6399999987</v>
      </c>
    </row>
    <row r="224" spans="1:47" x14ac:dyDescent="0.25">
      <c r="A224" s="74">
        <f t="shared" ref="A224:B224" si="120">+A223+1</f>
        <v>209</v>
      </c>
      <c r="B224" s="75">
        <f t="shared" si="120"/>
        <v>24</v>
      </c>
      <c r="C224" s="65" t="s">
        <v>546</v>
      </c>
      <c r="D224" s="65" t="s">
        <v>298</v>
      </c>
      <c r="E224" s="66">
        <v>1983</v>
      </c>
      <c r="F224" s="66">
        <v>2008</v>
      </c>
      <c r="G224" s="66" t="s">
        <v>548</v>
      </c>
      <c r="H224" s="66">
        <v>5</v>
      </c>
      <c r="I224" s="66">
        <v>3</v>
      </c>
      <c r="J224" s="67">
        <v>5146.9399999999996</v>
      </c>
      <c r="K224" s="67">
        <v>4326.6000000000004</v>
      </c>
      <c r="L224" s="67">
        <v>0</v>
      </c>
      <c r="M224" s="68">
        <v>197</v>
      </c>
      <c r="N224" s="76">
        <f t="shared" si="81"/>
        <v>3761125.8682982405</v>
      </c>
      <c r="O224" s="67"/>
      <c r="P224" s="77">
        <v>822035.24829823943</v>
      </c>
      <c r="Q224" s="77"/>
      <c r="R224" s="77">
        <f t="shared" si="92"/>
        <v>0</v>
      </c>
      <c r="S224" s="77">
        <f>+'Приложение №2'!F224-'Приложение №1'!P224</f>
        <v>2939090.620000001</v>
      </c>
      <c r="T224" s="77"/>
      <c r="U224" s="77">
        <v>0</v>
      </c>
      <c r="V224" s="77">
        <f t="shared" si="98"/>
        <v>869.30288640000003</v>
      </c>
      <c r="W224" s="77">
        <f t="shared" si="98"/>
        <v>869.30288640000003</v>
      </c>
      <c r="X224" s="70">
        <v>2023</v>
      </c>
      <c r="Y224" s="71" t="e">
        <f>+#REF!-'[1]Приложение №1'!$P1205</f>
        <v>#REF!</v>
      </c>
      <c r="AA224" s="76">
        <f t="shared" si="99"/>
        <v>38187844.389634863</v>
      </c>
      <c r="AB224" s="67">
        <v>8573356.2018279508</v>
      </c>
      <c r="AC224" s="67">
        <v>3669586.3729378125</v>
      </c>
      <c r="AD224" s="67">
        <v>3275767.6194978259</v>
      </c>
      <c r="AE224" s="67">
        <v>3459882.7712624557</v>
      </c>
      <c r="AF224" s="67">
        <v>0</v>
      </c>
      <c r="AG224" s="67"/>
      <c r="AH224" s="67">
        <v>355954.04522476508</v>
      </c>
      <c r="AI224" s="67">
        <v>0</v>
      </c>
      <c r="AJ224" s="67">
        <v>14183322.770203391</v>
      </c>
      <c r="AK224" s="67">
        <v>0</v>
      </c>
      <c r="AL224" s="67">
        <v>0</v>
      </c>
      <c r="AM224" s="67">
        <v>0</v>
      </c>
      <c r="AN224" s="67">
        <v>3555128.2378351944</v>
      </c>
      <c r="AO224" s="77">
        <v>381878.4438963487</v>
      </c>
      <c r="AP224" s="78">
        <v>732967.9269491313</v>
      </c>
      <c r="AQ224" s="62">
        <f>+'Приложение №2'!F224-'Приложение №1'!N224</f>
        <v>0</v>
      </c>
      <c r="AR224" s="71">
        <f>2036649.87-R49</f>
        <v>-441313.20000000019</v>
      </c>
      <c r="AS224" s="1">
        <f>+(K224*10+L224*20)*12*0.85</f>
        <v>441313.2</v>
      </c>
      <c r="AT224" s="1">
        <f>+(K224*10+L224*20)*12*30-S49</f>
        <v>14375041.102031352</v>
      </c>
      <c r="AU224" s="71">
        <f>+P224+Q224+R224+S224+U224-'Приложение №2'!F224</f>
        <v>0</v>
      </c>
    </row>
    <row r="225" spans="1:47" x14ac:dyDescent="0.25">
      <c r="A225" s="74">
        <f t="shared" ref="A225:B225" si="121">+A224+1</f>
        <v>210</v>
      </c>
      <c r="B225" s="75">
        <f t="shared" si="121"/>
        <v>25</v>
      </c>
      <c r="C225" s="65" t="s">
        <v>546</v>
      </c>
      <c r="D225" s="65" t="s">
        <v>154</v>
      </c>
      <c r="E225" s="66">
        <v>1985</v>
      </c>
      <c r="F225" s="66">
        <v>2008</v>
      </c>
      <c r="G225" s="66" t="s">
        <v>548</v>
      </c>
      <c r="H225" s="66">
        <v>5</v>
      </c>
      <c r="I225" s="66">
        <v>5</v>
      </c>
      <c r="J225" s="67">
        <v>7124.7</v>
      </c>
      <c r="K225" s="67">
        <v>5719.3</v>
      </c>
      <c r="L225" s="67">
        <v>219.2</v>
      </c>
      <c r="M225" s="68">
        <v>248</v>
      </c>
      <c r="N225" s="76">
        <f t="shared" si="81"/>
        <v>8269915.9691045005</v>
      </c>
      <c r="O225" s="67"/>
      <c r="P225" s="77"/>
      <c r="Q225" s="77"/>
      <c r="R225" s="77">
        <f>+AR225+AS225-2015660.67-496815.55</f>
        <v>1060046.74</v>
      </c>
      <c r="S225" s="77">
        <f>+'Приложение №2'!F225-'Приложение №1'!R225</f>
        <v>7209869.2291045003</v>
      </c>
      <c r="T225" s="77"/>
      <c r="U225" s="77">
        <v>2.3283064365386963E-10</v>
      </c>
      <c r="V225" s="77">
        <f t="shared" si="98"/>
        <v>1392.593410643176</v>
      </c>
      <c r="W225" s="77">
        <f t="shared" si="98"/>
        <v>1392.593410643176</v>
      </c>
      <c r="X225" s="70">
        <v>2023</v>
      </c>
      <c r="Y225" s="71" t="e">
        <f>+#REF!-'[1]Приложение №1'!$P960</f>
        <v>#REF!</v>
      </c>
      <c r="AA225" s="76">
        <f t="shared" si="99"/>
        <v>30311487.044534598</v>
      </c>
      <c r="AB225" s="67">
        <v>11767409.930327574</v>
      </c>
      <c r="AC225" s="67">
        <v>5036712.1239983374</v>
      </c>
      <c r="AD225" s="67">
        <v>4496173.9029232748</v>
      </c>
      <c r="AE225" s="67">
        <v>4748882.2255679024</v>
      </c>
      <c r="AF225" s="67">
        <v>0</v>
      </c>
      <c r="AG225" s="67"/>
      <c r="AH225" s="67">
        <v>488566.79553627956</v>
      </c>
      <c r="AI225" s="67">
        <v>0</v>
      </c>
      <c r="AJ225" s="67">
        <v>0</v>
      </c>
      <c r="AK225" s="67">
        <v>0</v>
      </c>
      <c r="AL225" s="67">
        <v>0</v>
      </c>
      <c r="AM225" s="67">
        <v>0</v>
      </c>
      <c r="AN225" s="67">
        <v>2890300.461077428</v>
      </c>
      <c r="AO225" s="77">
        <v>303114.87044534594</v>
      </c>
      <c r="AP225" s="78">
        <v>580326.73465845292</v>
      </c>
      <c r="AQ225" s="62">
        <f>+'Приложение №2'!F225-'Приложение №1'!N225</f>
        <v>0</v>
      </c>
      <c r="AR225" s="1">
        <v>2944437.56</v>
      </c>
      <c r="AS225" s="1">
        <f>+(K225*10+L225*20)*12*0.85</f>
        <v>628085.4</v>
      </c>
      <c r="AT225" s="1">
        <f>+(K225*10+L225*20)*12*30-11358024</f>
        <v>10809696</v>
      </c>
    </row>
    <row r="226" spans="1:47" x14ac:dyDescent="0.25">
      <c r="A226" s="74">
        <f t="shared" ref="A226:B226" si="122">+A225+1</f>
        <v>211</v>
      </c>
      <c r="B226" s="75">
        <f t="shared" si="122"/>
        <v>26</v>
      </c>
      <c r="C226" s="65" t="s">
        <v>546</v>
      </c>
      <c r="D226" s="65" t="s">
        <v>156</v>
      </c>
      <c r="E226" s="66">
        <v>1986</v>
      </c>
      <c r="F226" s="66">
        <v>2016</v>
      </c>
      <c r="G226" s="66" t="s">
        <v>548</v>
      </c>
      <c r="H226" s="66">
        <v>5</v>
      </c>
      <c r="I226" s="66">
        <v>4</v>
      </c>
      <c r="J226" s="67">
        <v>5735.9</v>
      </c>
      <c r="K226" s="67">
        <v>4521.8999999999996</v>
      </c>
      <c r="L226" s="67">
        <v>320</v>
      </c>
      <c r="M226" s="68">
        <v>186</v>
      </c>
      <c r="N226" s="76">
        <f t="shared" si="81"/>
        <v>4209077.6456601601</v>
      </c>
      <c r="O226" s="67"/>
      <c r="P226" s="77"/>
      <c r="Q226" s="77"/>
      <c r="R226" s="77">
        <f t="shared" si="92"/>
        <v>2212754.21</v>
      </c>
      <c r="S226" s="77">
        <f>+'Приложение №2'!F226-'Приложение №1'!R226</f>
        <v>1996323.4356601601</v>
      </c>
      <c r="T226" s="77"/>
      <c r="U226" s="77">
        <v>0</v>
      </c>
      <c r="V226" s="77">
        <f t="shared" si="98"/>
        <v>869.30288640000003</v>
      </c>
      <c r="W226" s="77">
        <f t="shared" si="98"/>
        <v>869.30288640000003</v>
      </c>
      <c r="X226" s="70">
        <v>2023</v>
      </c>
      <c r="Y226" s="71" t="e">
        <f>+#REF!-'[1]Приложение №1'!$P961</f>
        <v>#REF!</v>
      </c>
      <c r="AA226" s="76">
        <f t="shared" si="99"/>
        <v>4209077.6456601601</v>
      </c>
      <c r="AB226" s="67">
        <v>0</v>
      </c>
      <c r="AC226" s="67">
        <v>0</v>
      </c>
      <c r="AD226" s="67">
        <v>3665913.0117982994</v>
      </c>
      <c r="AE226" s="67">
        <v>0</v>
      </c>
      <c r="AF226" s="67">
        <v>0</v>
      </c>
      <c r="AG226" s="67"/>
      <c r="AH226" s="67">
        <v>0</v>
      </c>
      <c r="AI226" s="67">
        <v>0</v>
      </c>
      <c r="AJ226" s="67">
        <v>0</v>
      </c>
      <c r="AK226" s="67">
        <v>0</v>
      </c>
      <c r="AL226" s="67">
        <v>0</v>
      </c>
      <c r="AM226" s="67">
        <v>0</v>
      </c>
      <c r="AN226" s="67">
        <v>420907.76456601603</v>
      </c>
      <c r="AO226" s="77">
        <v>42090.776456601605</v>
      </c>
      <c r="AP226" s="78">
        <v>80166.092839243414</v>
      </c>
      <c r="AQ226" s="62">
        <f>+'Приложение №2'!F226-'Приложение №1'!N226</f>
        <v>0</v>
      </c>
      <c r="AR226" s="1">
        <f>2433536.43-747296.02</f>
        <v>1686240.4100000001</v>
      </c>
      <c r="AS226" s="1">
        <f>+(K226*10+L226*20)*12*0.85</f>
        <v>526513.79999999993</v>
      </c>
      <c r="AT226" s="1">
        <f>+(K226*10+L226*20)*12*30-4108823.88</f>
        <v>14474016.120000001</v>
      </c>
    </row>
    <row r="227" spans="1:47" x14ac:dyDescent="0.25">
      <c r="A227" s="74">
        <f t="shared" ref="A227:B227" si="123">+A226+1</f>
        <v>212</v>
      </c>
      <c r="B227" s="75">
        <f t="shared" si="123"/>
        <v>27</v>
      </c>
      <c r="C227" s="65" t="s">
        <v>546</v>
      </c>
      <c r="D227" s="65" t="s">
        <v>301</v>
      </c>
      <c r="E227" s="66">
        <v>1987</v>
      </c>
      <c r="F227" s="66">
        <v>2017</v>
      </c>
      <c r="G227" s="66" t="s">
        <v>548</v>
      </c>
      <c r="H227" s="66">
        <v>9</v>
      </c>
      <c r="I227" s="66">
        <v>1</v>
      </c>
      <c r="J227" s="67">
        <v>2767.8</v>
      </c>
      <c r="K227" s="67">
        <v>2151.1999999999998</v>
      </c>
      <c r="L227" s="67">
        <v>70</v>
      </c>
      <c r="M227" s="68">
        <v>94</v>
      </c>
      <c r="N227" s="76">
        <f t="shared" si="81"/>
        <v>8431844.7295261584</v>
      </c>
      <c r="O227" s="67"/>
      <c r="P227" s="77"/>
      <c r="Q227" s="77"/>
      <c r="R227" s="77">
        <f t="shared" si="92"/>
        <v>1702021.1095999999</v>
      </c>
      <c r="S227" s="77">
        <f>+'Приложение №2'!F227-'Приложение №1'!R227</f>
        <v>6729823.6199261583</v>
      </c>
      <c r="T227" s="77"/>
      <c r="U227" s="77">
        <v>2.3283064365386963E-10</v>
      </c>
      <c r="V227" s="77">
        <f t="shared" si="98"/>
        <v>3796.0763233955336</v>
      </c>
      <c r="W227" s="77">
        <f t="shared" si="98"/>
        <v>3796.0763233955336</v>
      </c>
      <c r="X227" s="70">
        <v>2023</v>
      </c>
      <c r="Y227" s="71" t="e">
        <f>+#REF!-'[1]Приложение №1'!$P969</f>
        <v>#REF!</v>
      </c>
      <c r="AA227" s="76">
        <f t="shared" si="99"/>
        <v>24358296.106563497</v>
      </c>
      <c r="AB227" s="67">
        <v>5322442.2844350552</v>
      </c>
      <c r="AC227" s="67">
        <v>2129484.5377048999</v>
      </c>
      <c r="AD227" s="67">
        <v>0</v>
      </c>
      <c r="AE227" s="67">
        <v>0</v>
      </c>
      <c r="AF227" s="67">
        <v>0</v>
      </c>
      <c r="AG227" s="67"/>
      <c r="AH227" s="67">
        <v>236468.68196531132</v>
      </c>
      <c r="AI227" s="67">
        <v>0</v>
      </c>
      <c r="AJ227" s="67">
        <v>0</v>
      </c>
      <c r="AK227" s="67">
        <v>0</v>
      </c>
      <c r="AL227" s="67">
        <v>13665253.188203763</v>
      </c>
      <c r="AM227" s="67">
        <v>0</v>
      </c>
      <c r="AN227" s="67">
        <v>2294103.4047365393</v>
      </c>
      <c r="AO227" s="77">
        <v>243582.96106563497</v>
      </c>
      <c r="AP227" s="78">
        <v>466961.04845229239</v>
      </c>
      <c r="AQ227" s="62">
        <f>+'Приложение №2'!F227-'Приложение №1'!N227</f>
        <v>0</v>
      </c>
      <c r="AR227" s="1">
        <v>1394329.46</v>
      </c>
      <c r="AS227" s="1">
        <f>+(K227*13.29+L227*22.52)*12*0.85</f>
        <v>307691.64959999995</v>
      </c>
      <c r="AT227" s="1">
        <f>+(K227*13.29+L227*22.52)*12*30</f>
        <v>10859705.279999999</v>
      </c>
    </row>
    <row r="228" spans="1:47" x14ac:dyDescent="0.25">
      <c r="A228" s="74">
        <f t="shared" ref="A228:B228" si="124">+A227+1</f>
        <v>213</v>
      </c>
      <c r="B228" s="75">
        <f t="shared" si="124"/>
        <v>28</v>
      </c>
      <c r="C228" s="65" t="s">
        <v>546</v>
      </c>
      <c r="D228" s="65" t="s">
        <v>302</v>
      </c>
      <c r="E228" s="66">
        <v>1988</v>
      </c>
      <c r="F228" s="66">
        <v>2016</v>
      </c>
      <c r="G228" s="66" t="s">
        <v>548</v>
      </c>
      <c r="H228" s="66">
        <v>5</v>
      </c>
      <c r="I228" s="66">
        <v>4</v>
      </c>
      <c r="J228" s="67">
        <v>5772.8</v>
      </c>
      <c r="K228" s="67">
        <v>4747.7</v>
      </c>
      <c r="L228" s="67">
        <v>78</v>
      </c>
      <c r="M228" s="68">
        <v>180</v>
      </c>
      <c r="N228" s="76">
        <f t="shared" si="81"/>
        <v>42112938.794027507</v>
      </c>
      <c r="O228" s="67"/>
      <c r="P228" s="77">
        <v>7467191.5913425041</v>
      </c>
      <c r="Q228" s="77"/>
      <c r="R228" s="77">
        <f t="shared" si="92"/>
        <v>2058044.02</v>
      </c>
      <c r="S228" s="77">
        <f t="shared" si="97"/>
        <v>17653320</v>
      </c>
      <c r="T228" s="77"/>
      <c r="U228" s="77">
        <v>14934383.182685006</v>
      </c>
      <c r="V228" s="77">
        <f t="shared" si="98"/>
        <v>8726.80415152776</v>
      </c>
      <c r="W228" s="77">
        <f t="shared" si="98"/>
        <v>8726.80415152776</v>
      </c>
      <c r="X228" s="70">
        <v>2023</v>
      </c>
      <c r="Y228" s="71" t="e">
        <f>+#REF!-'[1]Приложение №1'!$P972</f>
        <v>#REF!</v>
      </c>
      <c r="AA228" s="76">
        <f t="shared" si="99"/>
        <v>42112938.80402752</v>
      </c>
      <c r="AB228" s="67">
        <v>9562345.7271670904</v>
      </c>
      <c r="AC228" s="67">
        <v>4092895.7980599087</v>
      </c>
      <c r="AD228" s="67">
        <v>0</v>
      </c>
      <c r="AE228" s="67">
        <v>0</v>
      </c>
      <c r="AF228" s="67">
        <v>0</v>
      </c>
      <c r="AG228" s="67"/>
      <c r="AH228" s="67">
        <v>397015.54015650821</v>
      </c>
      <c r="AI228" s="67">
        <v>0</v>
      </c>
      <c r="AJ228" s="67">
        <v>15819456.546057064</v>
      </c>
      <c r="AK228" s="67">
        <v>7229112.6864668708</v>
      </c>
      <c r="AL228" s="67">
        <v>0</v>
      </c>
      <c r="AM228" s="67">
        <v>0</v>
      </c>
      <c r="AN228" s="67">
        <v>3779663.18881839</v>
      </c>
      <c r="AO228" s="77">
        <v>421129.3880402752</v>
      </c>
      <c r="AP228" s="78">
        <v>811319.92926141364</v>
      </c>
      <c r="AQ228" s="62">
        <f>+'Приложение №2'!F228-'Приложение №1'!N228</f>
        <v>-4.0275007486343384E-3</v>
      </c>
      <c r="AR228" s="1">
        <v>1557866.62</v>
      </c>
      <c r="AS228" s="1">
        <f>+(K228*10+L228*20)*12*0.85</f>
        <v>500177.39999999997</v>
      </c>
      <c r="AT228" s="1">
        <f>+(K228*10+L228*20)*12*30</f>
        <v>17653320</v>
      </c>
      <c r="AU228" s="71">
        <f>+P228+Q228+R228+S228+U228-'Приложение №2'!F228</f>
        <v>4.0275007486343384E-3</v>
      </c>
    </row>
    <row r="229" spans="1:47" x14ac:dyDescent="0.25">
      <c r="A229" s="74">
        <f t="shared" ref="A229:B229" si="125">+A228+1</f>
        <v>214</v>
      </c>
      <c r="B229" s="75">
        <f t="shared" si="125"/>
        <v>29</v>
      </c>
      <c r="C229" s="65" t="s">
        <v>546</v>
      </c>
      <c r="D229" s="65" t="s">
        <v>303</v>
      </c>
      <c r="E229" s="66">
        <v>1987</v>
      </c>
      <c r="F229" s="66">
        <v>2013</v>
      </c>
      <c r="G229" s="66" t="s">
        <v>548</v>
      </c>
      <c r="H229" s="66">
        <v>5</v>
      </c>
      <c r="I229" s="66">
        <v>6</v>
      </c>
      <c r="J229" s="67">
        <v>5159.6000000000004</v>
      </c>
      <c r="K229" s="67">
        <v>4623.6000000000004</v>
      </c>
      <c r="L229" s="67">
        <v>0</v>
      </c>
      <c r="M229" s="68">
        <v>198</v>
      </c>
      <c r="N229" s="76">
        <f t="shared" si="81"/>
        <v>19070917.753508817</v>
      </c>
      <c r="O229" s="67"/>
      <c r="P229" s="77"/>
      <c r="Q229" s="77"/>
      <c r="R229" s="77">
        <f t="shared" si="92"/>
        <v>2587984.2400000002</v>
      </c>
      <c r="S229" s="77">
        <f>+'Приложение №2'!F229-'Приложение №1'!R229</f>
        <v>16482933.513508817</v>
      </c>
      <c r="T229" s="77"/>
      <c r="U229" s="77">
        <v>0</v>
      </c>
      <c r="V229" s="77">
        <f t="shared" si="98"/>
        <v>4124.6902313151695</v>
      </c>
      <c r="W229" s="77">
        <f t="shared" si="98"/>
        <v>4124.6902313151695</v>
      </c>
      <c r="X229" s="70">
        <v>2023</v>
      </c>
      <c r="Y229" s="71" t="e">
        <f>+#REF!-'[1]Приложение №1'!$P973</f>
        <v>#REF!</v>
      </c>
      <c r="AA229" s="76">
        <f t="shared" si="99"/>
        <v>19097413.753508817</v>
      </c>
      <c r="AB229" s="67">
        <v>9161875.3142818157</v>
      </c>
      <c r="AC229" s="67">
        <v>0</v>
      </c>
      <c r="AD229" s="67">
        <v>3500633.098855949</v>
      </c>
      <c r="AE229" s="67">
        <v>3697386.8583204113</v>
      </c>
      <c r="AF229" s="67">
        <v>0</v>
      </c>
      <c r="AG229" s="67"/>
      <c r="AH229" s="67">
        <v>380388.55533241422</v>
      </c>
      <c r="AI229" s="67">
        <v>0</v>
      </c>
      <c r="AJ229" s="67">
        <v>0</v>
      </c>
      <c r="AK229" s="67">
        <v>0</v>
      </c>
      <c r="AL229" s="67">
        <v>0</v>
      </c>
      <c r="AM229" s="67">
        <v>0</v>
      </c>
      <c r="AN229" s="67">
        <v>1800079.6866966058</v>
      </c>
      <c r="AO229" s="77">
        <v>190974.13753508814</v>
      </c>
      <c r="AP229" s="78">
        <v>366076.10248653049</v>
      </c>
      <c r="AQ229" s="62">
        <f>+'Приложение №2'!F229-'Приложение №1'!N229</f>
        <v>0</v>
      </c>
      <c r="AR229" s="1">
        <v>2116377.04</v>
      </c>
      <c r="AS229" s="1">
        <f>+(K229*10+L229*20)*12*0.85</f>
        <v>471607.2</v>
      </c>
      <c r="AT229" s="1">
        <f>+(K229*10+L229*20)*12*30</f>
        <v>16644960</v>
      </c>
    </row>
    <row r="230" spans="1:47" x14ac:dyDescent="0.25">
      <c r="A230" s="74">
        <f t="shared" ref="A230:B230" si="126">+A229+1</f>
        <v>215</v>
      </c>
      <c r="B230" s="75">
        <f t="shared" si="126"/>
        <v>30</v>
      </c>
      <c r="C230" s="65" t="s">
        <v>546</v>
      </c>
      <c r="D230" s="65" t="s">
        <v>304</v>
      </c>
      <c r="E230" s="66">
        <v>1987</v>
      </c>
      <c r="F230" s="66">
        <v>2008</v>
      </c>
      <c r="G230" s="66" t="s">
        <v>548</v>
      </c>
      <c r="H230" s="66">
        <v>5</v>
      </c>
      <c r="I230" s="66">
        <v>6</v>
      </c>
      <c r="J230" s="67">
        <v>5142.7</v>
      </c>
      <c r="K230" s="67">
        <v>4585.7</v>
      </c>
      <c r="L230" s="67">
        <v>0</v>
      </c>
      <c r="M230" s="68">
        <v>184</v>
      </c>
      <c r="N230" s="76">
        <f t="shared" si="81"/>
        <v>18940870.804019675</v>
      </c>
      <c r="O230" s="67"/>
      <c r="P230" s="77"/>
      <c r="Q230" s="77"/>
      <c r="R230" s="77">
        <f t="shared" si="92"/>
        <v>2658561.59</v>
      </c>
      <c r="S230" s="77">
        <f>+'Приложение №2'!F230-'Приложение №1'!R230</f>
        <v>16282309.214019675</v>
      </c>
      <c r="T230" s="77"/>
      <c r="U230" s="77">
        <v>0</v>
      </c>
      <c r="V230" s="77">
        <f t="shared" si="98"/>
        <v>4130.4208308480002</v>
      </c>
      <c r="W230" s="77">
        <f t="shared" si="98"/>
        <v>4130.4208308480002</v>
      </c>
      <c r="X230" s="70">
        <v>2023</v>
      </c>
      <c r="Y230" s="71" t="e">
        <f>+#REF!-'[1]Приложение №1'!$P974</f>
        <v>#REF!</v>
      </c>
      <c r="AA230" s="76">
        <f t="shared" si="99"/>
        <v>18940870.804019675</v>
      </c>
      <c r="AB230" s="67">
        <v>9086774.7272043712</v>
      </c>
      <c r="AC230" s="67">
        <v>0</v>
      </c>
      <c r="AD230" s="67">
        <v>3471938.1437459388</v>
      </c>
      <c r="AE230" s="67">
        <v>3667079.0977160456</v>
      </c>
      <c r="AF230" s="67">
        <v>0</v>
      </c>
      <c r="AG230" s="67"/>
      <c r="AH230" s="67">
        <v>377270.48148366035</v>
      </c>
      <c r="AI230" s="67">
        <v>0</v>
      </c>
      <c r="AJ230" s="67">
        <v>0</v>
      </c>
      <c r="AK230" s="67">
        <v>0</v>
      </c>
      <c r="AL230" s="67">
        <v>0</v>
      </c>
      <c r="AM230" s="67">
        <v>0</v>
      </c>
      <c r="AN230" s="67">
        <v>1785324.2969298</v>
      </c>
      <c r="AO230" s="77">
        <v>189408.70804019674</v>
      </c>
      <c r="AP230" s="78">
        <v>363075.34889966319</v>
      </c>
      <c r="AQ230" s="62">
        <f>+'Приложение №2'!F230-'Приложение №1'!N230</f>
        <v>0</v>
      </c>
      <c r="AR230" s="1">
        <v>2190820.19</v>
      </c>
      <c r="AS230" s="1">
        <f>+(K230*10+L230*20)*12*0.85</f>
        <v>467741.39999999997</v>
      </c>
      <c r="AT230" s="1">
        <f>+(K230*10+L230*20)*12*30</f>
        <v>16508520</v>
      </c>
    </row>
    <row r="231" spans="1:47" x14ac:dyDescent="0.25">
      <c r="A231" s="74">
        <f t="shared" ref="A231:B231" si="127">+A230+1</f>
        <v>216</v>
      </c>
      <c r="B231" s="75">
        <f t="shared" si="127"/>
        <v>31</v>
      </c>
      <c r="C231" s="65" t="s">
        <v>546</v>
      </c>
      <c r="D231" s="65" t="s">
        <v>305</v>
      </c>
      <c r="E231" s="66">
        <v>1988</v>
      </c>
      <c r="F231" s="66">
        <v>2008</v>
      </c>
      <c r="G231" s="66" t="s">
        <v>548</v>
      </c>
      <c r="H231" s="66">
        <v>5</v>
      </c>
      <c r="I231" s="66">
        <v>6</v>
      </c>
      <c r="J231" s="67">
        <v>5142.8999999999996</v>
      </c>
      <c r="K231" s="67">
        <v>4554.5</v>
      </c>
      <c r="L231" s="67">
        <v>36.1</v>
      </c>
      <c r="M231" s="68">
        <v>203</v>
      </c>
      <c r="N231" s="76">
        <f t="shared" si="81"/>
        <v>19009395.423817344</v>
      </c>
      <c r="O231" s="67"/>
      <c r="P231" s="77"/>
      <c r="Q231" s="77"/>
      <c r="R231" s="77">
        <f t="shared" si="92"/>
        <v>2652388.1799999997</v>
      </c>
      <c r="S231" s="77">
        <f>+'Приложение №2'!F231-'Приложение №1'!R231</f>
        <v>16357007.243817344</v>
      </c>
      <c r="T231" s="77"/>
      <c r="U231" s="77">
        <v>0</v>
      </c>
      <c r="V231" s="77">
        <f t="shared" ref="V231:W250" si="128">$N231/($K231+$L231)</f>
        <v>4140.9391852518938</v>
      </c>
      <c r="W231" s="77">
        <f t="shared" si="128"/>
        <v>4140.9391852518938</v>
      </c>
      <c r="X231" s="70">
        <v>2023</v>
      </c>
      <c r="Y231" s="71" t="e">
        <f>+#REF!-'[1]Приложение №1'!$P976</f>
        <v>#REF!</v>
      </c>
      <c r="AA231" s="76">
        <f t="shared" si="99"/>
        <v>19009395.423817348</v>
      </c>
      <c r="AB231" s="67">
        <v>9139483.8463669065</v>
      </c>
      <c r="AC231" s="67">
        <v>0</v>
      </c>
      <c r="AD231" s="67">
        <v>3475648.0455939346</v>
      </c>
      <c r="AE231" s="67">
        <v>3670997.5153139713</v>
      </c>
      <c r="AF231" s="67">
        <v>0</v>
      </c>
      <c r="AG231" s="67"/>
      <c r="AH231" s="67">
        <v>377673.60976489773</v>
      </c>
      <c r="AI231" s="67">
        <v>0</v>
      </c>
      <c r="AJ231" s="67">
        <v>0</v>
      </c>
      <c r="AK231" s="67">
        <v>0</v>
      </c>
      <c r="AL231" s="67">
        <v>0</v>
      </c>
      <c r="AM231" s="67">
        <v>0</v>
      </c>
      <c r="AN231" s="67">
        <v>1791094.8304623633</v>
      </c>
      <c r="AO231" s="77">
        <v>190093.95423817349</v>
      </c>
      <c r="AP231" s="78">
        <v>364403.6220770998</v>
      </c>
      <c r="AQ231" s="62">
        <f>+'Приложение №2'!F231-'Приложение №1'!N231</f>
        <v>0</v>
      </c>
      <c r="AR231" s="1">
        <v>2180464.7799999998</v>
      </c>
      <c r="AS231" s="1">
        <f>+(K231*10+L231*20)*12*0.85</f>
        <v>471923.39999999997</v>
      </c>
      <c r="AT231" s="1">
        <f>+(K231*10+L231*20)*12*30</f>
        <v>16656120</v>
      </c>
    </row>
    <row r="232" spans="1:47" x14ac:dyDescent="0.25">
      <c r="A232" s="74">
        <f t="shared" ref="A232:B232" si="129">+A231+1</f>
        <v>217</v>
      </c>
      <c r="B232" s="75">
        <f t="shared" si="129"/>
        <v>32</v>
      </c>
      <c r="C232" s="65" t="s">
        <v>546</v>
      </c>
      <c r="D232" s="65" t="s">
        <v>72</v>
      </c>
      <c r="E232" s="66">
        <v>1991</v>
      </c>
      <c r="F232" s="66">
        <v>2009</v>
      </c>
      <c r="G232" s="66" t="s">
        <v>548</v>
      </c>
      <c r="H232" s="66">
        <v>5</v>
      </c>
      <c r="I232" s="66">
        <v>2</v>
      </c>
      <c r="J232" s="67">
        <v>3315.2</v>
      </c>
      <c r="K232" s="67">
        <v>2626.1</v>
      </c>
      <c r="L232" s="67">
        <v>190.1</v>
      </c>
      <c r="M232" s="68">
        <v>88</v>
      </c>
      <c r="N232" s="76">
        <f t="shared" si="81"/>
        <v>5107063.0709295105</v>
      </c>
      <c r="O232" s="67"/>
      <c r="P232" s="77"/>
      <c r="Q232" s="77"/>
      <c r="R232" s="77">
        <f t="shared" si="92"/>
        <v>1678217.62</v>
      </c>
      <c r="S232" s="77">
        <f>+'Приложение №2'!F232-'Приложение №1'!R232</f>
        <v>3428845.4509295104</v>
      </c>
      <c r="T232" s="77"/>
      <c r="U232" s="77">
        <v>0</v>
      </c>
      <c r="V232" s="77">
        <f t="shared" si="128"/>
        <v>1813.4589414563991</v>
      </c>
      <c r="W232" s="77">
        <f t="shared" si="128"/>
        <v>1813.4589414563991</v>
      </c>
      <c r="X232" s="70">
        <v>2023</v>
      </c>
      <c r="Y232" s="71" t="e">
        <f>+#REF!-'[1]Приложение №1'!$P982</f>
        <v>#REF!</v>
      </c>
      <c r="AA232" s="76">
        <f t="shared" si="99"/>
        <v>5124059.0709295115</v>
      </c>
      <c r="AB232" s="67">
        <v>0</v>
      </c>
      <c r="AC232" s="67">
        <v>0</v>
      </c>
      <c r="AD232" s="67">
        <v>2132209.3029237217</v>
      </c>
      <c r="AE232" s="67">
        <v>2252050.5386283286</v>
      </c>
      <c r="AF232" s="67">
        <v>0</v>
      </c>
      <c r="AG232" s="67"/>
      <c r="AH232" s="67">
        <v>0</v>
      </c>
      <c r="AI232" s="67">
        <v>0</v>
      </c>
      <c r="AJ232" s="67">
        <v>0</v>
      </c>
      <c r="AK232" s="67">
        <v>0</v>
      </c>
      <c r="AL232" s="67">
        <v>0</v>
      </c>
      <c r="AM232" s="67">
        <v>0</v>
      </c>
      <c r="AN232" s="67">
        <v>592683.75556044606</v>
      </c>
      <c r="AO232" s="77">
        <v>51240.590709295109</v>
      </c>
      <c r="AP232" s="78">
        <v>95874.88310771907</v>
      </c>
      <c r="AQ232" s="62">
        <f>+'Приложение №2'!F232-'Приложение №1'!N232</f>
        <v>0</v>
      </c>
      <c r="AR232" s="1">
        <v>1371575.02</v>
      </c>
      <c r="AS232" s="1">
        <f>+(K232*10+L232*20)*12*0.85</f>
        <v>306642.59999999998</v>
      </c>
      <c r="AT232" s="1">
        <f>+(K232*10+L232*20)*12*30</f>
        <v>10822680</v>
      </c>
    </row>
    <row r="233" spans="1:47" s="81" customFormat="1" x14ac:dyDescent="0.25">
      <c r="A233" s="74">
        <f t="shared" ref="A233:B233" si="130">+A232+1</f>
        <v>218</v>
      </c>
      <c r="B233" s="75">
        <f t="shared" si="130"/>
        <v>33</v>
      </c>
      <c r="C233" s="65" t="s">
        <v>546</v>
      </c>
      <c r="D233" s="65" t="s">
        <v>596</v>
      </c>
      <c r="E233" s="66" t="s">
        <v>584</v>
      </c>
      <c r="F233" s="66"/>
      <c r="G233" s="66" t="s">
        <v>579</v>
      </c>
      <c r="H233" s="66" t="s">
        <v>577</v>
      </c>
      <c r="I233" s="66" t="s">
        <v>582</v>
      </c>
      <c r="J233" s="67">
        <v>3182.4</v>
      </c>
      <c r="K233" s="67">
        <v>2717.4</v>
      </c>
      <c r="L233" s="67">
        <v>0</v>
      </c>
      <c r="M233" s="68">
        <v>99</v>
      </c>
      <c r="N233" s="76">
        <f t="shared" si="81"/>
        <v>11280046.000319112</v>
      </c>
      <c r="O233" s="67">
        <v>0</v>
      </c>
      <c r="P233" s="77"/>
      <c r="Q233" s="77">
        <v>0</v>
      </c>
      <c r="R233" s="77">
        <f t="shared" si="92"/>
        <v>2054720.0492</v>
      </c>
      <c r="S233" s="77">
        <f>+'Приложение №2'!F233-'Приложение №1'!R233</f>
        <v>9225325.9511191119</v>
      </c>
      <c r="T233" s="77"/>
      <c r="U233" s="77">
        <v>2.3283064365386963E-10</v>
      </c>
      <c r="V233" s="77">
        <v>2348.7600000000002</v>
      </c>
      <c r="W233" s="77">
        <v>2348.7600000000002</v>
      </c>
      <c r="X233" s="70">
        <v>2023</v>
      </c>
      <c r="Y233" s="81">
        <v>1300878.49</v>
      </c>
      <c r="Z233" s="81">
        <f>+(K233*12.08+L233*20.47)*12</f>
        <v>393914.304</v>
      </c>
      <c r="AB233" s="82">
        <f>+N233-'[4]Приложение № 2'!E232</f>
        <v>10891200.950319111</v>
      </c>
      <c r="AE233" s="82">
        <f>+N233-'[4]Приложение № 2'!E232</f>
        <v>10891200.950319111</v>
      </c>
      <c r="AQ233" s="62">
        <f>+'Приложение №2'!F233-'Приложение №1'!N233</f>
        <v>0</v>
      </c>
      <c r="AR233" s="81">
        <v>1686354.74</v>
      </c>
      <c r="AS233" s="1">
        <f>+(K233*13.29+L233*22.52)*12*0.85</f>
        <v>368365.30919999996</v>
      </c>
      <c r="AT233" s="1">
        <f>+(K233*13.29+L233*22.52)*12*30</f>
        <v>13001128.560000001</v>
      </c>
    </row>
    <row r="234" spans="1:47" x14ac:dyDescent="0.25">
      <c r="A234" s="74">
        <f t="shared" ref="A234:B234" si="131">+A233+1</f>
        <v>219</v>
      </c>
      <c r="B234" s="75">
        <f t="shared" si="131"/>
        <v>34</v>
      </c>
      <c r="C234" s="65" t="s">
        <v>546</v>
      </c>
      <c r="D234" s="65" t="s">
        <v>308</v>
      </c>
      <c r="E234" s="66">
        <v>1990</v>
      </c>
      <c r="F234" s="66">
        <v>2017</v>
      </c>
      <c r="G234" s="66" t="s">
        <v>548</v>
      </c>
      <c r="H234" s="66">
        <v>9</v>
      </c>
      <c r="I234" s="66">
        <v>1</v>
      </c>
      <c r="J234" s="67">
        <v>3219.5</v>
      </c>
      <c r="K234" s="67">
        <v>2755.2</v>
      </c>
      <c r="L234" s="67">
        <v>0</v>
      </c>
      <c r="M234" s="68">
        <v>102</v>
      </c>
      <c r="N234" s="76">
        <f t="shared" si="81"/>
        <v>12990067.253717298</v>
      </c>
      <c r="O234" s="67"/>
      <c r="P234" s="77">
        <v>454288.34211729979</v>
      </c>
      <c r="Q234" s="77"/>
      <c r="R234" s="77">
        <f>+AR234+AS234-659229.88</f>
        <v>1352503.9016</v>
      </c>
      <c r="S234" s="77">
        <f>+AT234</f>
        <v>11183275.009999998</v>
      </c>
      <c r="T234" s="77"/>
      <c r="U234" s="77">
        <v>0</v>
      </c>
      <c r="V234" s="77">
        <f t="shared" si="128"/>
        <v>4714.7456640959999</v>
      </c>
      <c r="W234" s="77">
        <f t="shared" si="128"/>
        <v>4714.7456640959999</v>
      </c>
      <c r="X234" s="70">
        <v>2023</v>
      </c>
      <c r="Y234" s="71" t="e">
        <f>+#REF!-'[1]Приложение №1'!$P983</f>
        <v>#REF!</v>
      </c>
      <c r="AA234" s="76">
        <f t="shared" si="99"/>
        <v>10585519.119685274</v>
      </c>
      <c r="AB234" s="67">
        <v>6602013.7682673624</v>
      </c>
      <c r="AC234" s="67"/>
      <c r="AD234" s="67">
        <v>1950958.4558916504</v>
      </c>
      <c r="AE234" s="67"/>
      <c r="AF234" s="67">
        <v>0</v>
      </c>
      <c r="AG234" s="67"/>
      <c r="AH234" s="67">
        <v>293318.25704611279</v>
      </c>
      <c r="AI234" s="67">
        <v>0</v>
      </c>
      <c r="AJ234" s="67">
        <v>0</v>
      </c>
      <c r="AK234" s="67">
        <v>0</v>
      </c>
      <c r="AL234" s="67">
        <v>0</v>
      </c>
      <c r="AM234" s="67">
        <v>0</v>
      </c>
      <c r="AN234" s="67">
        <v>1316014.3444465706</v>
      </c>
      <c r="AO234" s="77">
        <v>144737.06182413004</v>
      </c>
      <c r="AP234" s="78">
        <v>278477.23220944533</v>
      </c>
      <c r="AQ234" s="62">
        <f>+'Приложение №2'!F234-'Приложение №1'!N234</f>
        <v>0</v>
      </c>
      <c r="AR234" s="1">
        <v>1638244.38</v>
      </c>
      <c r="AS234" s="1">
        <f>+(K234*13.29+L234*22.52)*12*0.85</f>
        <v>373489.40159999992</v>
      </c>
      <c r="AT234" s="1">
        <f>+(K234*13.29+L234*22.52)*12*30-'[5]КПКР 2021 оплата по источникам'!$BG$1185-'[5]КПКР 2021 оплата по источникам'!$BG$1187</f>
        <v>11183275.009999998</v>
      </c>
      <c r="AU234" s="71">
        <f>+P234+Q234+R234+S234+U234-'Приложение №2'!F234</f>
        <v>0</v>
      </c>
    </row>
    <row r="235" spans="1:47" x14ac:dyDescent="0.25">
      <c r="A235" s="74">
        <f t="shared" ref="A235:B235" si="132">+A234+1</f>
        <v>220</v>
      </c>
      <c r="B235" s="75">
        <f t="shared" si="132"/>
        <v>35</v>
      </c>
      <c r="C235" s="65" t="s">
        <v>276</v>
      </c>
      <c r="D235" s="65" t="s">
        <v>455</v>
      </c>
      <c r="E235" s="66">
        <v>1997</v>
      </c>
      <c r="F235" s="66">
        <v>2013</v>
      </c>
      <c r="G235" s="66" t="s">
        <v>45</v>
      </c>
      <c r="H235" s="66">
        <v>3</v>
      </c>
      <c r="I235" s="66">
        <v>2</v>
      </c>
      <c r="J235" s="67">
        <v>1304.7</v>
      </c>
      <c r="K235" s="67">
        <v>939.3</v>
      </c>
      <c r="L235" s="67">
        <v>0</v>
      </c>
      <c r="M235" s="68">
        <v>33</v>
      </c>
      <c r="N235" s="76">
        <f t="shared" si="81"/>
        <v>10655644.629999999</v>
      </c>
      <c r="O235" s="67"/>
      <c r="P235" s="77">
        <v>2237553.186666667</v>
      </c>
      <c r="Q235" s="77"/>
      <c r="R235" s="77">
        <f t="shared" si="92"/>
        <v>561505.06999999995</v>
      </c>
      <c r="S235" s="77">
        <f t="shared" si="97"/>
        <v>3381480</v>
      </c>
      <c r="T235" s="77"/>
      <c r="U235" s="77">
        <v>4475106.3733333331</v>
      </c>
      <c r="V235" s="77">
        <f t="shared" si="128"/>
        <v>11344.239997870754</v>
      </c>
      <c r="W235" s="77">
        <f t="shared" si="128"/>
        <v>11344.239997870754</v>
      </c>
      <c r="X235" s="70">
        <v>2023</v>
      </c>
      <c r="Y235" s="71" t="e">
        <f>+#REF!-'[1]Приложение №1'!$P1314</f>
        <v>#REF!</v>
      </c>
      <c r="AA235" s="76">
        <f t="shared" si="99"/>
        <v>10655644.630000001</v>
      </c>
      <c r="AB235" s="67">
        <v>0</v>
      </c>
      <c r="AC235" s="67">
        <v>0</v>
      </c>
      <c r="AD235" s="67">
        <v>0</v>
      </c>
      <c r="AE235" s="67">
        <v>0</v>
      </c>
      <c r="AF235" s="67">
        <v>0</v>
      </c>
      <c r="AG235" s="67"/>
      <c r="AH235" s="67">
        <v>0</v>
      </c>
      <c r="AI235" s="67">
        <v>0</v>
      </c>
      <c r="AJ235" s="67">
        <v>0</v>
      </c>
      <c r="AK235" s="67">
        <v>0</v>
      </c>
      <c r="AL235" s="67">
        <v>9280576.3130770214</v>
      </c>
      <c r="AM235" s="67">
        <v>0</v>
      </c>
      <c r="AN235" s="67">
        <v>1065564.4630000002</v>
      </c>
      <c r="AO235" s="77">
        <v>106556.44630000001</v>
      </c>
      <c r="AP235" s="78">
        <v>202947.40762298004</v>
      </c>
      <c r="AQ235" s="62">
        <f>+'Приложение №2'!F235-'Приложение №1'!N235</f>
        <v>0</v>
      </c>
      <c r="AR235" s="1">
        <v>465696.47</v>
      </c>
      <c r="AS235" s="1">
        <f>+(K235*10+L235*20)*12*0.85</f>
        <v>95808.599999999991</v>
      </c>
      <c r="AT235" s="1">
        <f>+(K235*10+L235*20)*12*30</f>
        <v>3381480</v>
      </c>
      <c r="AU235" s="71">
        <f>+P235+Q235+R235+S235+U235-'Приложение №2'!F235</f>
        <v>0</v>
      </c>
    </row>
    <row r="236" spans="1:47" x14ac:dyDescent="0.25">
      <c r="A236" s="74">
        <f t="shared" ref="A236:B236" si="133">+A235+1</f>
        <v>221</v>
      </c>
      <c r="B236" s="75">
        <f t="shared" si="133"/>
        <v>36</v>
      </c>
      <c r="C236" s="65" t="s">
        <v>276</v>
      </c>
      <c r="D236" s="65" t="s">
        <v>277</v>
      </c>
      <c r="E236" s="66">
        <v>1995</v>
      </c>
      <c r="F236" s="66">
        <v>2013</v>
      </c>
      <c r="G236" s="66" t="s">
        <v>45</v>
      </c>
      <c r="H236" s="66">
        <v>3</v>
      </c>
      <c r="I236" s="66">
        <v>4</v>
      </c>
      <c r="J236" s="67">
        <v>2740.5</v>
      </c>
      <c r="K236" s="67">
        <v>1843.1</v>
      </c>
      <c r="L236" s="67">
        <v>0</v>
      </c>
      <c r="M236" s="68">
        <v>67</v>
      </c>
      <c r="N236" s="76">
        <f t="shared" si="81"/>
        <v>20908568.742706701</v>
      </c>
      <c r="O236" s="67"/>
      <c r="P236" s="77">
        <v>6906857.5133333327</v>
      </c>
      <c r="Q236" s="77"/>
      <c r="R236" s="77">
        <f>+AS236</f>
        <v>187996.19999999998</v>
      </c>
      <c r="S236" s="77">
        <f t="shared" si="97"/>
        <v>1059652.0727066658</v>
      </c>
      <c r="T236" s="77"/>
      <c r="U236" s="77">
        <f>13813715.0266667-1059652.07</f>
        <v>12754062.956666701</v>
      </c>
      <c r="V236" s="77">
        <f t="shared" si="128"/>
        <v>11344.239999298303</v>
      </c>
      <c r="W236" s="77">
        <f t="shared" si="128"/>
        <v>11344.239999298303</v>
      </c>
      <c r="X236" s="70">
        <v>2023</v>
      </c>
      <c r="Y236" s="71" t="e">
        <f>+#REF!-'[1]Приложение №1'!$P1315</f>
        <v>#REF!</v>
      </c>
      <c r="AA236" s="76">
        <f t="shared" si="99"/>
        <v>20908568.739999998</v>
      </c>
      <c r="AB236" s="67">
        <v>0</v>
      </c>
      <c r="AC236" s="67">
        <v>0</v>
      </c>
      <c r="AD236" s="67">
        <v>0</v>
      </c>
      <c r="AE236" s="67">
        <v>0</v>
      </c>
      <c r="AF236" s="67">
        <v>0</v>
      </c>
      <c r="AG236" s="67"/>
      <c r="AH236" s="67">
        <v>0</v>
      </c>
      <c r="AI236" s="67">
        <v>0</v>
      </c>
      <c r="AJ236" s="67">
        <v>0</v>
      </c>
      <c r="AK236" s="67">
        <v>0</v>
      </c>
      <c r="AL236" s="67">
        <v>18210401.578377958</v>
      </c>
      <c r="AM236" s="67">
        <v>0</v>
      </c>
      <c r="AN236" s="67">
        <v>2090856.8739999998</v>
      </c>
      <c r="AO236" s="77">
        <v>209085.6874</v>
      </c>
      <c r="AP236" s="78">
        <v>398224.60022203997</v>
      </c>
      <c r="AQ236" s="62">
        <f>+'Приложение №2'!F236-'Приложение №1'!N236</f>
        <v>-2.7067027986049652E-3</v>
      </c>
      <c r="AR236" s="1">
        <v>908516.69</v>
      </c>
      <c r="AS236" s="1">
        <f>+(K236*10+L236*20)*12*0.85</f>
        <v>187996.19999999998</v>
      </c>
      <c r="AT236" s="1">
        <f>+(K236*10+L236*20)*12*30-S19</f>
        <v>1059652.0727066658</v>
      </c>
      <c r="AU236" s="71">
        <f>+P236+Q236+R236+S236+U236-'Приложение №2'!F236</f>
        <v>2.7067027986049652E-3</v>
      </c>
    </row>
    <row r="237" spans="1:47" x14ac:dyDescent="0.25">
      <c r="A237" s="74">
        <f t="shared" ref="A237:B237" si="134">+A236+1</f>
        <v>222</v>
      </c>
      <c r="B237" s="75">
        <f t="shared" si="134"/>
        <v>37</v>
      </c>
      <c r="C237" s="65" t="s">
        <v>546</v>
      </c>
      <c r="D237" s="65" t="s">
        <v>458</v>
      </c>
      <c r="E237" s="66">
        <v>1991</v>
      </c>
      <c r="F237" s="66">
        <v>1992</v>
      </c>
      <c r="G237" s="66" t="s">
        <v>548</v>
      </c>
      <c r="H237" s="66">
        <v>5</v>
      </c>
      <c r="I237" s="66">
        <v>6</v>
      </c>
      <c r="J237" s="67">
        <v>5213</v>
      </c>
      <c r="K237" s="67">
        <v>4503.1000000000004</v>
      </c>
      <c r="L237" s="67">
        <v>0</v>
      </c>
      <c r="M237" s="68">
        <v>215</v>
      </c>
      <c r="N237" s="76">
        <f t="shared" si="81"/>
        <v>3712081.5291589973</v>
      </c>
      <c r="O237" s="67"/>
      <c r="P237" s="77"/>
      <c r="Q237" s="77"/>
      <c r="R237" s="77">
        <v>458250.55</v>
      </c>
      <c r="S237" s="77">
        <f>+'Приложение №2'!F237-'Приложение №1'!R237</f>
        <v>3253830.9791589975</v>
      </c>
      <c r="T237" s="77"/>
      <c r="U237" s="77">
        <v>0</v>
      </c>
      <c r="V237" s="77">
        <f t="shared" si="128"/>
        <v>824.33912841353674</v>
      </c>
      <c r="W237" s="77">
        <f t="shared" si="128"/>
        <v>824.33912841353674</v>
      </c>
      <c r="X237" s="70">
        <v>2023</v>
      </c>
      <c r="Y237" s="71" t="e">
        <f>+#REF!-'[1]Приложение №1'!$P1324</f>
        <v>#REF!</v>
      </c>
      <c r="AA237" s="76">
        <f t="shared" si="99"/>
        <v>22984871.147637237</v>
      </c>
      <c r="AB237" s="67">
        <v>8923099.0413838681</v>
      </c>
      <c r="AC237" s="67">
        <v>3819284.0558351283</v>
      </c>
      <c r="AD237" s="67">
        <v>3409399.7983082924</v>
      </c>
      <c r="AE237" s="67">
        <v>3601025.7724938672</v>
      </c>
      <c r="AF237" s="67">
        <v>0</v>
      </c>
      <c r="AG237" s="67"/>
      <c r="AH237" s="67">
        <v>370474.89045708859</v>
      </c>
      <c r="AI237" s="67">
        <v>0</v>
      </c>
      <c r="AJ237" s="67">
        <v>0</v>
      </c>
      <c r="AK237" s="67">
        <v>0</v>
      </c>
      <c r="AL237" s="67">
        <v>0</v>
      </c>
      <c r="AM237" s="67">
        <v>0</v>
      </c>
      <c r="AN237" s="67">
        <v>2191683.422796627</v>
      </c>
      <c r="AO237" s="77">
        <v>229848.71147637241</v>
      </c>
      <c r="AP237" s="78">
        <v>440055.45488599484</v>
      </c>
      <c r="AQ237" s="62">
        <f>+'Приложение №2'!F237-'Приложение №1'!N237</f>
        <v>0</v>
      </c>
      <c r="AR237" s="1">
        <f>2134189.71-1374751.67</f>
        <v>759438.04</v>
      </c>
      <c r="AS237" s="1">
        <f>+(K237*10+L237*20)*12*0.85</f>
        <v>459316.2</v>
      </c>
      <c r="AT237" s="1">
        <f>+(K237*10+L237*20)*12*30-2680584.06</f>
        <v>13530575.939999999</v>
      </c>
    </row>
    <row r="238" spans="1:47" x14ac:dyDescent="0.25">
      <c r="A238" s="74">
        <f t="shared" ref="A238:B238" si="135">+A237+1</f>
        <v>223</v>
      </c>
      <c r="B238" s="75">
        <f t="shared" si="135"/>
        <v>38</v>
      </c>
      <c r="C238" s="65" t="s">
        <v>546</v>
      </c>
      <c r="D238" s="65" t="s">
        <v>127</v>
      </c>
      <c r="E238" s="66">
        <v>1996</v>
      </c>
      <c r="F238" s="66">
        <v>1996</v>
      </c>
      <c r="G238" s="66" t="s">
        <v>548</v>
      </c>
      <c r="H238" s="66">
        <v>9</v>
      </c>
      <c r="I238" s="66">
        <v>2</v>
      </c>
      <c r="J238" s="67">
        <v>5868.8</v>
      </c>
      <c r="K238" s="67">
        <v>4891.7</v>
      </c>
      <c r="L238" s="67">
        <v>97.2</v>
      </c>
      <c r="M238" s="68">
        <v>176</v>
      </c>
      <c r="N238" s="76">
        <f t="shared" si="81"/>
        <v>4056060.9503231999</v>
      </c>
      <c r="O238" s="67"/>
      <c r="P238" s="77"/>
      <c r="Q238" s="77"/>
      <c r="R238" s="77">
        <f t="shared" si="92"/>
        <v>634096.32000000053</v>
      </c>
      <c r="S238" s="77">
        <f>+'Приложение №2'!F238-'Приложение №1'!R238</f>
        <v>3421964.6303231996</v>
      </c>
      <c r="T238" s="77"/>
      <c r="U238" s="77">
        <v>0</v>
      </c>
      <c r="V238" s="77">
        <f t="shared" si="128"/>
        <v>813.01708800000006</v>
      </c>
      <c r="W238" s="77">
        <f t="shared" si="128"/>
        <v>813.01708800000006</v>
      </c>
      <c r="X238" s="70">
        <v>2023</v>
      </c>
      <c r="Y238" s="71" t="e">
        <f>+#REF!-'[1]Приложение №1'!$P1445</f>
        <v>#REF!</v>
      </c>
      <c r="AA238" s="76">
        <f t="shared" si="99"/>
        <v>26916272.679462254</v>
      </c>
      <c r="AB238" s="67">
        <v>11954408.568709729</v>
      </c>
      <c r="AC238" s="67">
        <v>4782903.5702124871</v>
      </c>
      <c r="AD238" s="67">
        <v>3532642.5089277923</v>
      </c>
      <c r="AE238" s="67">
        <v>2257520.5141524919</v>
      </c>
      <c r="AF238" s="67">
        <v>0</v>
      </c>
      <c r="AG238" s="67"/>
      <c r="AH238" s="67">
        <v>531117.68749178003</v>
      </c>
      <c r="AI238" s="67">
        <v>0</v>
      </c>
      <c r="AJ238" s="67"/>
      <c r="AK238" s="67">
        <v>0</v>
      </c>
      <c r="AL238" s="67">
        <v>0</v>
      </c>
      <c r="AM238" s="67">
        <v>0</v>
      </c>
      <c r="AN238" s="67">
        <v>2917548.1015033424</v>
      </c>
      <c r="AO238" s="77">
        <v>321479.91337035975</v>
      </c>
      <c r="AP238" s="78">
        <v>618651.81509427261</v>
      </c>
      <c r="AQ238" s="62">
        <f>+'Приложение №2'!F238-'Приложение №1'!N238</f>
        <v>0</v>
      </c>
      <c r="AR238" s="71">
        <f>3041149.84-R25</f>
        <v>-51339.977399999276</v>
      </c>
      <c r="AS238" s="1">
        <f>+(K238*13.29+L238*22.52)*12*0.85</f>
        <v>685436.29739999981</v>
      </c>
      <c r="AT238" s="1">
        <f>+(K238*13.29+L238*22.52)*12*30-2665031.47-S25</f>
        <v>15219116.12653424</v>
      </c>
    </row>
    <row r="239" spans="1:47" x14ac:dyDescent="0.25">
      <c r="A239" s="74">
        <f t="shared" ref="A239:B239" si="136">+A238+1</f>
        <v>224</v>
      </c>
      <c r="B239" s="75">
        <f t="shared" si="136"/>
        <v>39</v>
      </c>
      <c r="C239" s="65" t="s">
        <v>546</v>
      </c>
      <c r="D239" s="65" t="s">
        <v>140</v>
      </c>
      <c r="E239" s="66">
        <v>1991</v>
      </c>
      <c r="F239" s="66">
        <v>2011</v>
      </c>
      <c r="G239" s="66" t="s">
        <v>548</v>
      </c>
      <c r="H239" s="66">
        <v>9</v>
      </c>
      <c r="I239" s="66">
        <v>1</v>
      </c>
      <c r="J239" s="67">
        <v>2836.8</v>
      </c>
      <c r="K239" s="67">
        <v>2679.4</v>
      </c>
      <c r="L239" s="67">
        <v>0</v>
      </c>
      <c r="M239" s="68">
        <v>61</v>
      </c>
      <c r="N239" s="76">
        <f t="shared" si="81"/>
        <v>2801050.0959745566</v>
      </c>
      <c r="O239" s="67"/>
      <c r="P239" s="77"/>
      <c r="Q239" s="77"/>
      <c r="R239" s="77">
        <f t="shared" si="92"/>
        <v>752961.33520000009</v>
      </c>
      <c r="S239" s="77">
        <f>+'Приложение №2'!F239-'Приложение №1'!R239</f>
        <v>2048088.7607745565</v>
      </c>
      <c r="T239" s="77"/>
      <c r="U239" s="77">
        <v>0</v>
      </c>
      <c r="V239" s="77">
        <f t="shared" si="128"/>
        <v>1045.4019914811363</v>
      </c>
      <c r="W239" s="77">
        <f t="shared" si="128"/>
        <v>1045.4019914811363</v>
      </c>
      <c r="X239" s="70">
        <v>2023</v>
      </c>
      <c r="Y239" s="71" t="e">
        <f>+#REF!-'[1]Приложение №1'!$P1335</f>
        <v>#REF!</v>
      </c>
      <c r="AA239" s="76">
        <f t="shared" si="99"/>
        <v>9685484.1454348229</v>
      </c>
      <c r="AB239" s="67">
        <v>6420381.7111990321</v>
      </c>
      <c r="AC239" s="67">
        <v>0</v>
      </c>
      <c r="AD239" s="67">
        <v>1897284.4391391145</v>
      </c>
      <c r="AE239" s="67">
        <v>0</v>
      </c>
      <c r="AF239" s="67">
        <v>0</v>
      </c>
      <c r="AG239" s="67"/>
      <c r="AH239" s="67">
        <v>285248.59826123505</v>
      </c>
      <c r="AI239" s="67">
        <v>0</v>
      </c>
      <c r="AJ239" s="67">
        <v>0</v>
      </c>
      <c r="AK239" s="67">
        <v>0</v>
      </c>
      <c r="AL239" s="67">
        <v>0</v>
      </c>
      <c r="AM239" s="67">
        <v>0</v>
      </c>
      <c r="AN239" s="67">
        <v>797586.23367659084</v>
      </c>
      <c r="AO239" s="77">
        <v>96854.841454348236</v>
      </c>
      <c r="AP239" s="78">
        <v>188128.32170450315</v>
      </c>
      <c r="AQ239" s="62">
        <f>+'Приложение №2'!F239-'Приложение №1'!N239</f>
        <v>0</v>
      </c>
      <c r="AR239" s="1">
        <f>1575336.79-1185589.56</f>
        <v>389747.23</v>
      </c>
      <c r="AS239" s="1">
        <f>+(K239*13.29+L239*22.52)*12*0.85</f>
        <v>363214.10520000005</v>
      </c>
      <c r="AT239" s="1">
        <f>+(K239*13.29+L239*22.52)*12*30</f>
        <v>12819321.360000001</v>
      </c>
    </row>
    <row r="240" spans="1:47" x14ac:dyDescent="0.25">
      <c r="A240" s="74">
        <f t="shared" ref="A240:B240" si="137">+A239+1</f>
        <v>225</v>
      </c>
      <c r="B240" s="75">
        <f t="shared" si="137"/>
        <v>40</v>
      </c>
      <c r="C240" s="65" t="s">
        <v>546</v>
      </c>
      <c r="D240" s="65" t="s">
        <v>145</v>
      </c>
      <c r="E240" s="66">
        <v>1995</v>
      </c>
      <c r="F240" s="66">
        <v>1995</v>
      </c>
      <c r="G240" s="66" t="s">
        <v>548</v>
      </c>
      <c r="H240" s="66">
        <v>10</v>
      </c>
      <c r="I240" s="66">
        <v>1</v>
      </c>
      <c r="J240" s="67">
        <v>3279.6</v>
      </c>
      <c r="K240" s="67">
        <v>2805.6</v>
      </c>
      <c r="L240" s="67">
        <v>0</v>
      </c>
      <c r="M240" s="68">
        <v>105</v>
      </c>
      <c r="N240" s="76">
        <f t="shared" si="81"/>
        <v>19818033.247476179</v>
      </c>
      <c r="O240" s="67"/>
      <c r="P240" s="77">
        <v>3772182.5490253926</v>
      </c>
      <c r="Q240" s="77"/>
      <c r="R240" s="77">
        <f t="shared" si="92"/>
        <v>1023577.6003999999</v>
      </c>
      <c r="S240" s="77">
        <f t="shared" si="97"/>
        <v>7477908</v>
      </c>
      <c r="T240" s="77"/>
      <c r="U240" s="77">
        <v>7544365.0980507862</v>
      </c>
      <c r="V240" s="77">
        <f t="shared" si="128"/>
        <v>7063.7415338880028</v>
      </c>
      <c r="W240" s="77">
        <f t="shared" si="128"/>
        <v>7063.7415338880028</v>
      </c>
      <c r="X240" s="70">
        <v>2023</v>
      </c>
      <c r="Y240" s="71" t="e">
        <f>+#REF!-'[1]Приложение №1'!$P1340</f>
        <v>#REF!</v>
      </c>
      <c r="AA240" s="76">
        <f t="shared" si="99"/>
        <v>19818033.247476179</v>
      </c>
      <c r="AB240" s="67">
        <v>0</v>
      </c>
      <c r="AC240" s="67">
        <v>0</v>
      </c>
      <c r="AD240" s="67">
        <v>0</v>
      </c>
      <c r="AE240" s="67">
        <v>0</v>
      </c>
      <c r="AF240" s="67">
        <v>0</v>
      </c>
      <c r="AG240" s="67"/>
      <c r="AH240" s="67">
        <v>0</v>
      </c>
      <c r="AI240" s="67">
        <v>0</v>
      </c>
      <c r="AJ240" s="67">
        <v>0</v>
      </c>
      <c r="AK240" s="67">
        <v>0</v>
      </c>
      <c r="AL240" s="67">
        <v>19266518.528552189</v>
      </c>
      <c r="AM240" s="67">
        <v>0</v>
      </c>
      <c r="AN240" s="67">
        <v>106194.98</v>
      </c>
      <c r="AO240" s="67">
        <v>24000</v>
      </c>
      <c r="AP240" s="78">
        <v>421319.73892399028</v>
      </c>
      <c r="AQ240" s="62">
        <f>+'Приложение №2'!F240-'Приложение №1'!N240</f>
        <v>0</v>
      </c>
      <c r="AR240" s="1">
        <f>1651544.69-504144.3-504144.3144</f>
        <v>643256.07559999987</v>
      </c>
      <c r="AS240" s="1">
        <f>+(K240*13.29+L240*22.52)*12*0.85</f>
        <v>380321.52479999996</v>
      </c>
      <c r="AT240" s="1">
        <f>+(K240*13.29+L240*22.52)*12*30-3285777.08-2659427.56</f>
        <v>7477908</v>
      </c>
      <c r="AU240" s="71">
        <f>+P240+Q240+R240+S240+U240-'Приложение №2'!F240</f>
        <v>0</v>
      </c>
    </row>
    <row r="241" spans="1:47" x14ac:dyDescent="0.25">
      <c r="A241" s="74">
        <f t="shared" ref="A241:B241" si="138">+A240+1</f>
        <v>226</v>
      </c>
      <c r="B241" s="75">
        <f t="shared" si="138"/>
        <v>41</v>
      </c>
      <c r="C241" s="65" t="s">
        <v>546</v>
      </c>
      <c r="D241" s="65" t="s">
        <v>151</v>
      </c>
      <c r="E241" s="66">
        <v>1995</v>
      </c>
      <c r="F241" s="66">
        <v>2002</v>
      </c>
      <c r="G241" s="66" t="s">
        <v>548</v>
      </c>
      <c r="H241" s="66">
        <v>10</v>
      </c>
      <c r="I241" s="66">
        <v>1</v>
      </c>
      <c r="J241" s="67">
        <v>3164.1</v>
      </c>
      <c r="K241" s="67">
        <v>2676.9</v>
      </c>
      <c r="L241" s="67">
        <v>0</v>
      </c>
      <c r="M241" s="68">
        <v>107</v>
      </c>
      <c r="N241" s="76">
        <f t="shared" si="81"/>
        <v>9303059.0606830567</v>
      </c>
      <c r="O241" s="67"/>
      <c r="P241" s="77"/>
      <c r="Q241" s="77"/>
      <c r="R241" s="77">
        <f t="shared" si="92"/>
        <v>1802058.3698</v>
      </c>
      <c r="S241" s="77">
        <f>+'Приложение №2'!F241-'Приложение №1'!R241</f>
        <v>7501000.6908830572</v>
      </c>
      <c r="T241" s="77"/>
      <c r="U241" s="77">
        <v>0</v>
      </c>
      <c r="V241" s="77">
        <f t="shared" si="128"/>
        <v>3475.3106431630081</v>
      </c>
      <c r="W241" s="77">
        <f t="shared" si="128"/>
        <v>3475.3106431630081</v>
      </c>
      <c r="X241" s="70">
        <v>2023</v>
      </c>
      <c r="Y241" s="71" t="e">
        <f>+#REF!-'[1]Приложение №1'!$P1348</f>
        <v>#REF!</v>
      </c>
      <c r="AA241" s="76">
        <f t="shared" si="99"/>
        <v>13763058.555082263</v>
      </c>
      <c r="AB241" s="67">
        <v>6414391.2079975698</v>
      </c>
      <c r="AC241" s="67">
        <v>0</v>
      </c>
      <c r="AD241" s="67">
        <v>0</v>
      </c>
      <c r="AE241" s="67">
        <v>1211320.4642977021</v>
      </c>
      <c r="AF241" s="67">
        <v>0</v>
      </c>
      <c r="AG241" s="67"/>
      <c r="AH241" s="67">
        <v>0</v>
      </c>
      <c r="AI241" s="67">
        <v>0</v>
      </c>
      <c r="AJ241" s="67">
        <v>0</v>
      </c>
      <c r="AK241" s="67">
        <v>4459999.4943992067</v>
      </c>
      <c r="AL241" s="67">
        <v>0</v>
      </c>
      <c r="AM241" s="67">
        <v>0</v>
      </c>
      <c r="AN241" s="67">
        <v>1275426.7773237173</v>
      </c>
      <c r="AO241" s="77">
        <v>137630.58555082261</v>
      </c>
      <c r="AP241" s="78">
        <v>264290.02551324526</v>
      </c>
      <c r="AQ241" s="62">
        <f>+'Приложение №2'!F241-'Приложение №1'!N241</f>
        <v>0</v>
      </c>
      <c r="AR241" s="1">
        <f>2154157.37-126729.3148-588244.8956</f>
        <v>1439183.1595999999</v>
      </c>
      <c r="AS241" s="1">
        <f>+(K241*13.29+L241*22.52)*12*0.85</f>
        <v>362875.21019999997</v>
      </c>
      <c r="AT241" s="1">
        <f>+(K241*13.29+L241*22.52)*12*30-1139379.7452-2540032.37</f>
        <v>9127948.2447999977</v>
      </c>
    </row>
    <row r="242" spans="1:47" x14ac:dyDescent="0.25">
      <c r="A242" s="74">
        <f t="shared" ref="A242:B242" si="139">+A241+1</f>
        <v>227</v>
      </c>
      <c r="B242" s="75">
        <f t="shared" si="139"/>
        <v>42</v>
      </c>
      <c r="C242" s="65" t="s">
        <v>546</v>
      </c>
      <c r="D242" s="65" t="s">
        <v>66</v>
      </c>
      <c r="E242" s="66">
        <v>1983</v>
      </c>
      <c r="F242" s="66">
        <v>2015</v>
      </c>
      <c r="G242" s="66" t="s">
        <v>548</v>
      </c>
      <c r="H242" s="66">
        <v>5</v>
      </c>
      <c r="I242" s="66">
        <v>4</v>
      </c>
      <c r="J242" s="67">
        <v>4471.8999999999996</v>
      </c>
      <c r="K242" s="67">
        <v>3757.6</v>
      </c>
      <c r="L242" s="67">
        <v>173.5</v>
      </c>
      <c r="M242" s="68">
        <v>156</v>
      </c>
      <c r="N242" s="76">
        <f t="shared" ref="N242:N305" si="140">SUM(O242:U242)</f>
        <v>12482547.809364174</v>
      </c>
      <c r="O242" s="67"/>
      <c r="P242" s="77"/>
      <c r="Q242" s="77"/>
      <c r="R242" s="77">
        <f t="shared" si="92"/>
        <v>2214821.37</v>
      </c>
      <c r="S242" s="77">
        <f>+'Приложение №2'!F242-'Приложение №1'!R242</f>
        <v>10267726.439364173</v>
      </c>
      <c r="T242" s="77"/>
      <c r="U242" s="77">
        <v>9.3132257461547852E-10</v>
      </c>
      <c r="V242" s="77">
        <f t="shared" si="128"/>
        <v>3175.3320468480001</v>
      </c>
      <c r="W242" s="77">
        <f t="shared" si="128"/>
        <v>3175.3320468480001</v>
      </c>
      <c r="X242" s="70">
        <v>2023</v>
      </c>
      <c r="Y242" s="71" t="e">
        <f>+#REF!-'[1]Приложение №1'!$P1349</f>
        <v>#REF!</v>
      </c>
      <c r="AA242" s="76">
        <f t="shared" si="99"/>
        <v>12482547.809364174</v>
      </c>
      <c r="AB242" s="67">
        <v>7789654.8248060504</v>
      </c>
      <c r="AC242" s="67">
        <v>0</v>
      </c>
      <c r="AD242" s="67">
        <v>0</v>
      </c>
      <c r="AE242" s="67">
        <v>3143610.4937155819</v>
      </c>
      <c r="AF242" s="67">
        <v>0</v>
      </c>
      <c r="AG242" s="67"/>
      <c r="AH242" s="67">
        <v>0</v>
      </c>
      <c r="AI242" s="67">
        <v>0</v>
      </c>
      <c r="AJ242" s="67">
        <v>0</v>
      </c>
      <c r="AK242" s="67">
        <v>0</v>
      </c>
      <c r="AL242" s="67">
        <v>0</v>
      </c>
      <c r="AM242" s="67">
        <v>0</v>
      </c>
      <c r="AN242" s="67">
        <v>1185368.6438378405</v>
      </c>
      <c r="AO242" s="77">
        <v>124825.47809364174</v>
      </c>
      <c r="AP242" s="78">
        <v>239088.3689110596</v>
      </c>
      <c r="AQ242" s="62">
        <f>+'Приложение №2'!F242-'Приложение №1'!N242</f>
        <v>0</v>
      </c>
      <c r="AR242" s="1">
        <v>1796152.17</v>
      </c>
      <c r="AS242" s="1">
        <f t="shared" ref="AS242:AS256" si="141">+(K242*10+L242*20)*12*0.85</f>
        <v>418669.2</v>
      </c>
      <c r="AT242" s="1">
        <f>+(K242*10+L242*20)*12*30</f>
        <v>14776560</v>
      </c>
    </row>
    <row r="243" spans="1:47" x14ac:dyDescent="0.25">
      <c r="A243" s="74">
        <f t="shared" ref="A243:B243" si="142">+A242+1</f>
        <v>228</v>
      </c>
      <c r="B243" s="75">
        <f t="shared" si="142"/>
        <v>43</v>
      </c>
      <c r="C243" s="65" t="s">
        <v>546</v>
      </c>
      <c r="D243" s="65" t="s">
        <v>159</v>
      </c>
      <c r="E243" s="66">
        <v>1983</v>
      </c>
      <c r="F243" s="66">
        <v>2015</v>
      </c>
      <c r="G243" s="66" t="s">
        <v>548</v>
      </c>
      <c r="H243" s="66">
        <v>5</v>
      </c>
      <c r="I243" s="66">
        <v>3</v>
      </c>
      <c r="J243" s="67">
        <v>5101.8</v>
      </c>
      <c r="K243" s="67">
        <v>4168</v>
      </c>
      <c r="L243" s="67">
        <v>159.30000000000001</v>
      </c>
      <c r="M243" s="68">
        <v>188</v>
      </c>
      <c r="N243" s="76">
        <f t="shared" si="140"/>
        <v>13740614.36632535</v>
      </c>
      <c r="O243" s="67"/>
      <c r="P243" s="77"/>
      <c r="Q243" s="77"/>
      <c r="R243" s="77">
        <f t="shared" si="92"/>
        <v>2549186.7600000002</v>
      </c>
      <c r="S243" s="77">
        <f>+'Приложение №2'!F243-'Приложение №1'!R243</f>
        <v>11191427.606325351</v>
      </c>
      <c r="T243" s="77"/>
      <c r="U243" s="77">
        <v>0</v>
      </c>
      <c r="V243" s="77">
        <f t="shared" si="128"/>
        <v>3175.3320468479997</v>
      </c>
      <c r="W243" s="77">
        <f t="shared" si="128"/>
        <v>3175.3320468479997</v>
      </c>
      <c r="X243" s="70">
        <v>2023</v>
      </c>
      <c r="Y243" s="71" t="e">
        <f>+#REF!-'[1]Приложение №1'!$P1350</f>
        <v>#REF!</v>
      </c>
      <c r="AA243" s="76">
        <f t="shared" si="99"/>
        <v>13740614.36632535</v>
      </c>
      <c r="AB243" s="67">
        <v>8574743.2839111742</v>
      </c>
      <c r="AC243" s="67">
        <v>0</v>
      </c>
      <c r="AD243" s="67">
        <v>0</v>
      </c>
      <c r="AE243" s="67">
        <v>3460442.5452050162</v>
      </c>
      <c r="AF243" s="67">
        <v>0</v>
      </c>
      <c r="AG243" s="67"/>
      <c r="AH243" s="67">
        <v>0</v>
      </c>
      <c r="AI243" s="67">
        <v>0</v>
      </c>
      <c r="AJ243" s="67">
        <v>0</v>
      </c>
      <c r="AK243" s="67">
        <v>0</v>
      </c>
      <c r="AL243" s="67">
        <v>0</v>
      </c>
      <c r="AM243" s="67">
        <v>0</v>
      </c>
      <c r="AN243" s="67">
        <v>1304837.2548343944</v>
      </c>
      <c r="AO243" s="77">
        <v>137406.14366325352</v>
      </c>
      <c r="AP243" s="78">
        <v>263185.13871151285</v>
      </c>
      <c r="AQ243" s="62">
        <f>+'Приложение №2'!F243-'Приложение №1'!N243</f>
        <v>0</v>
      </c>
      <c r="AR243" s="1">
        <v>2091553.56</v>
      </c>
      <c r="AS243" s="1">
        <f t="shared" si="141"/>
        <v>457633.2</v>
      </c>
      <c r="AT243" s="1">
        <f>+(K243*10+L243*20)*12*30</f>
        <v>16151760</v>
      </c>
    </row>
    <row r="244" spans="1:47" x14ac:dyDescent="0.25">
      <c r="A244" s="74">
        <f t="shared" ref="A244:B244" si="143">+A243+1</f>
        <v>229</v>
      </c>
      <c r="B244" s="75">
        <f t="shared" si="143"/>
        <v>44</v>
      </c>
      <c r="C244" s="65" t="s">
        <v>546</v>
      </c>
      <c r="D244" s="65" t="s">
        <v>157</v>
      </c>
      <c r="E244" s="66">
        <v>1982</v>
      </c>
      <c r="F244" s="66">
        <v>2008</v>
      </c>
      <c r="G244" s="66" t="s">
        <v>548</v>
      </c>
      <c r="H244" s="66">
        <v>5</v>
      </c>
      <c r="I244" s="66">
        <v>7</v>
      </c>
      <c r="J244" s="67">
        <v>6399.1</v>
      </c>
      <c r="K244" s="67">
        <v>4910.1000000000004</v>
      </c>
      <c r="L244" s="67">
        <v>250.5</v>
      </c>
      <c r="M244" s="68">
        <v>218</v>
      </c>
      <c r="N244" s="76">
        <f t="shared" si="140"/>
        <v>16411893.353984796</v>
      </c>
      <c r="O244" s="67"/>
      <c r="P244" s="77"/>
      <c r="Q244" s="77"/>
      <c r="R244" s="77">
        <f t="shared" si="92"/>
        <v>2781844.0999999996</v>
      </c>
      <c r="S244" s="77">
        <f>+'Приложение №2'!F244-'Приложение №1'!R244</f>
        <v>13630049.253984796</v>
      </c>
      <c r="T244" s="77"/>
      <c r="U244" s="77">
        <v>0</v>
      </c>
      <c r="V244" s="77">
        <f t="shared" si="128"/>
        <v>3180.2296930560001</v>
      </c>
      <c r="W244" s="77">
        <f t="shared" si="128"/>
        <v>3180.2296930560001</v>
      </c>
      <c r="X244" s="70">
        <v>2023</v>
      </c>
      <c r="Y244" s="71" t="e">
        <f>+#REF!-'[1]Приложение №1'!$P1355</f>
        <v>#REF!</v>
      </c>
      <c r="AA244" s="76">
        <f t="shared" ref="AA244:AA279" si="144">SUM(AB244:AP244)</f>
        <v>16411893.353984796</v>
      </c>
      <c r="AB244" s="67">
        <v>10225965.426698405</v>
      </c>
      <c r="AC244" s="67">
        <v>0</v>
      </c>
      <c r="AD244" s="67">
        <v>3907208.0564832622</v>
      </c>
      <c r="AE244" s="67">
        <v>0</v>
      </c>
      <c r="AF244" s="67">
        <v>0</v>
      </c>
      <c r="AG244" s="67"/>
      <c r="AH244" s="67">
        <v>424568.12411291135</v>
      </c>
      <c r="AI244" s="67">
        <v>0</v>
      </c>
      <c r="AJ244" s="67">
        <v>0</v>
      </c>
      <c r="AK244" s="67">
        <v>0</v>
      </c>
      <c r="AL244" s="67">
        <v>0</v>
      </c>
      <c r="AM244" s="67">
        <v>0</v>
      </c>
      <c r="AN244" s="67">
        <v>1371684.4886090811</v>
      </c>
      <c r="AO244" s="77">
        <v>164118.93353984796</v>
      </c>
      <c r="AP244" s="78">
        <v>318348.32454128755</v>
      </c>
      <c r="AQ244" s="62">
        <f>+'Приложение №2'!F244-'Приложение №1'!N244</f>
        <v>0</v>
      </c>
      <c r="AR244" s="1">
        <v>2229911.9</v>
      </c>
      <c r="AS244" s="1">
        <f t="shared" si="141"/>
        <v>551932.19999999995</v>
      </c>
      <c r="AT244" s="1">
        <f>+(K244*10+L244*20)*12*30</f>
        <v>19479960</v>
      </c>
    </row>
    <row r="245" spans="1:47" x14ac:dyDescent="0.25">
      <c r="A245" s="74">
        <f t="shared" ref="A245:B245" si="145">+A244+1</f>
        <v>230</v>
      </c>
      <c r="B245" s="75">
        <f t="shared" si="145"/>
        <v>45</v>
      </c>
      <c r="C245" s="65" t="s">
        <v>73</v>
      </c>
      <c r="D245" s="65" t="s">
        <v>74</v>
      </c>
      <c r="E245" s="66">
        <v>1979</v>
      </c>
      <c r="F245" s="66">
        <v>2013</v>
      </c>
      <c r="G245" s="66" t="s">
        <v>45</v>
      </c>
      <c r="H245" s="66">
        <v>5</v>
      </c>
      <c r="I245" s="66">
        <v>4</v>
      </c>
      <c r="J245" s="67">
        <v>2793.1</v>
      </c>
      <c r="K245" s="67">
        <v>2478.8000000000002</v>
      </c>
      <c r="L245" s="67">
        <v>0</v>
      </c>
      <c r="M245" s="68">
        <v>97</v>
      </c>
      <c r="N245" s="76">
        <f t="shared" si="140"/>
        <v>2529788.92</v>
      </c>
      <c r="O245" s="67"/>
      <c r="P245" s="77"/>
      <c r="Q245" s="77"/>
      <c r="R245" s="77">
        <f t="shared" si="92"/>
        <v>1286213.54</v>
      </c>
      <c r="S245" s="77">
        <f>+'Приложение №2'!F245-'Приложение №1'!R245</f>
        <v>1243575.3799999999</v>
      </c>
      <c r="T245" s="77"/>
      <c r="U245" s="77">
        <v>0</v>
      </c>
      <c r="V245" s="77">
        <f t="shared" si="128"/>
        <v>1020.570001613684</v>
      </c>
      <c r="W245" s="77">
        <f t="shared" si="128"/>
        <v>1020.570001613684</v>
      </c>
      <c r="X245" s="70">
        <v>2023</v>
      </c>
      <c r="Y245" s="71" t="e">
        <f>+#REF!-'[1]Приложение №1'!$P617</f>
        <v>#REF!</v>
      </c>
      <c r="AA245" s="76">
        <f t="shared" si="144"/>
        <v>2529788.92</v>
      </c>
      <c r="AB245" s="67">
        <v>0</v>
      </c>
      <c r="AC245" s="67">
        <v>0</v>
      </c>
      <c r="AD245" s="67">
        <v>2203329.77902968</v>
      </c>
      <c r="AE245" s="67">
        <v>0</v>
      </c>
      <c r="AF245" s="67">
        <v>0</v>
      </c>
      <c r="AG245" s="67"/>
      <c r="AH245" s="67">
        <v>0</v>
      </c>
      <c r="AI245" s="67">
        <v>0</v>
      </c>
      <c r="AJ245" s="67">
        <v>0</v>
      </c>
      <c r="AK245" s="67">
        <v>0</v>
      </c>
      <c r="AL245" s="67">
        <v>0</v>
      </c>
      <c r="AM245" s="67">
        <v>0</v>
      </c>
      <c r="AN245" s="67">
        <v>252978.89199999999</v>
      </c>
      <c r="AO245" s="77">
        <v>25297.889200000001</v>
      </c>
      <c r="AP245" s="78">
        <v>48182.359770319999</v>
      </c>
      <c r="AQ245" s="62">
        <f>+'Приложение №2'!F245-'Приложение №1'!N245</f>
        <v>0</v>
      </c>
      <c r="AR245" s="1">
        <v>1033375.94</v>
      </c>
      <c r="AS245" s="1">
        <f t="shared" si="141"/>
        <v>252837.6</v>
      </c>
      <c r="AT245" s="1">
        <f>+(K245*10+L245*20)*12*30</f>
        <v>8923680</v>
      </c>
    </row>
    <row r="246" spans="1:47" x14ac:dyDescent="0.25">
      <c r="A246" s="74">
        <f t="shared" ref="A246:B246" si="146">+A245+1</f>
        <v>231</v>
      </c>
      <c r="B246" s="75">
        <f t="shared" si="146"/>
        <v>46</v>
      </c>
      <c r="C246" s="65" t="s">
        <v>73</v>
      </c>
      <c r="D246" s="65" t="s">
        <v>309</v>
      </c>
      <c r="E246" s="66">
        <v>1995</v>
      </c>
      <c r="F246" s="66">
        <v>1995</v>
      </c>
      <c r="G246" s="66" t="s">
        <v>52</v>
      </c>
      <c r="H246" s="66">
        <v>2</v>
      </c>
      <c r="I246" s="66">
        <v>2</v>
      </c>
      <c r="J246" s="67">
        <v>1067.3</v>
      </c>
      <c r="K246" s="67">
        <v>987.3</v>
      </c>
      <c r="L246" s="67">
        <v>0</v>
      </c>
      <c r="M246" s="68">
        <v>43</v>
      </c>
      <c r="N246" s="76">
        <f t="shared" si="140"/>
        <v>10502881.829971401</v>
      </c>
      <c r="O246" s="67"/>
      <c r="P246" s="77">
        <f>3260177.81666667+783914.608666667</f>
        <v>4044092.4253333369</v>
      </c>
      <c r="Q246" s="77"/>
      <c r="R246" s="77">
        <f t="shared" si="92"/>
        <v>543682.4</v>
      </c>
      <c r="S246" s="77">
        <f t="shared" si="97"/>
        <v>3554280</v>
      </c>
      <c r="T246" s="77"/>
      <c r="U246" s="77">
        <f>+'Приложение №2'!F246-'Приложение №1'!P246-'Приложение №1'!Q246-'Приложение №1'!R246-'Приложение №1'!S246</f>
        <v>2360827.0046380637</v>
      </c>
      <c r="V246" s="77">
        <f t="shared" si="128"/>
        <v>10637.984229688445</v>
      </c>
      <c r="W246" s="77">
        <f t="shared" si="128"/>
        <v>10637.984229688445</v>
      </c>
      <c r="X246" s="70">
        <v>2023</v>
      </c>
      <c r="Y246" s="71" t="e">
        <f>+#REF!-'[1]Приложение №1'!$P988</f>
        <v>#REF!</v>
      </c>
      <c r="AA246" s="76">
        <f t="shared" si="144"/>
        <v>16450906</v>
      </c>
      <c r="AB246" s="67">
        <v>1648275.62422068</v>
      </c>
      <c r="AC246" s="67">
        <v>0</v>
      </c>
      <c r="AD246" s="67">
        <v>1007648.27936304</v>
      </c>
      <c r="AE246" s="67">
        <v>768340.37867075996</v>
      </c>
      <c r="AF246" s="67">
        <v>0</v>
      </c>
      <c r="AG246" s="67"/>
      <c r="AH246" s="67">
        <v>81902.381790599989</v>
      </c>
      <c r="AI246" s="67">
        <v>0</v>
      </c>
      <c r="AJ246" s="67">
        <v>2934181.5756624001</v>
      </c>
      <c r="AK246" s="67">
        <v>0</v>
      </c>
      <c r="AL246" s="67">
        <v>5696730.1661940608</v>
      </c>
      <c r="AM246" s="67">
        <v>2240450.9097830998</v>
      </c>
      <c r="AN246" s="67">
        <v>1594460.1776000001</v>
      </c>
      <c r="AO246" s="77">
        <v>164509.06</v>
      </c>
      <c r="AP246" s="78">
        <v>314407.44671536004</v>
      </c>
      <c r="AQ246" s="62">
        <f>+'Приложение №2'!F246-'Приложение №1'!N246</f>
        <v>0</v>
      </c>
      <c r="AR246" s="1">
        <v>442977.8</v>
      </c>
      <c r="AS246" s="1">
        <f t="shared" si="141"/>
        <v>100704.59999999999</v>
      </c>
      <c r="AT246" s="1">
        <f>+(K246*10+L246*20)*12*30</f>
        <v>3554280</v>
      </c>
      <c r="AU246" s="71">
        <f>+P246+Q246+R246+S246+U246-'Приложение №2'!F246</f>
        <v>0</v>
      </c>
    </row>
    <row r="247" spans="1:47" x14ac:dyDescent="0.25">
      <c r="A247" s="74">
        <f t="shared" ref="A247:B247" si="147">+A246+1</f>
        <v>232</v>
      </c>
      <c r="B247" s="75">
        <f t="shared" si="147"/>
        <v>47</v>
      </c>
      <c r="C247" s="65" t="s">
        <v>73</v>
      </c>
      <c r="D247" s="65" t="s">
        <v>310</v>
      </c>
      <c r="E247" s="66">
        <v>1999</v>
      </c>
      <c r="F247" s="66">
        <v>2011</v>
      </c>
      <c r="G247" s="66" t="s">
        <v>45</v>
      </c>
      <c r="H247" s="66">
        <v>4</v>
      </c>
      <c r="I247" s="66">
        <v>3</v>
      </c>
      <c r="J247" s="67">
        <v>1782.7</v>
      </c>
      <c r="K247" s="67">
        <v>1609.9</v>
      </c>
      <c r="L247" s="67">
        <v>0</v>
      </c>
      <c r="M247" s="68">
        <v>56</v>
      </c>
      <c r="N247" s="76">
        <f t="shared" si="140"/>
        <v>6432607.9699999997</v>
      </c>
      <c r="O247" s="67"/>
      <c r="P247" s="77">
        <v>2348230.4081059997</v>
      </c>
      <c r="Q247" s="77"/>
      <c r="R247" s="77">
        <f>+AS247</f>
        <v>164209.79999999999</v>
      </c>
      <c r="S247" s="77">
        <f>+'Приложение №2'!F247-'Приложение №1'!P247-'Приложение №1'!Q247-'Приложение №1'!R247</f>
        <v>3920167.7618940002</v>
      </c>
      <c r="T247" s="77"/>
      <c r="U247" s="77"/>
      <c r="V247" s="77">
        <f t="shared" si="128"/>
        <v>3995.6568544630099</v>
      </c>
      <c r="W247" s="77">
        <f t="shared" si="128"/>
        <v>3995.6568544630099</v>
      </c>
      <c r="X247" s="70">
        <v>2023</v>
      </c>
      <c r="Y247" s="71" t="e">
        <f>+#REF!-'[1]Приложение №1'!$P1233</f>
        <v>#REF!</v>
      </c>
      <c r="AA247" s="76">
        <f t="shared" si="144"/>
        <v>15155840.090000002</v>
      </c>
      <c r="AB247" s="67">
        <v>3843679.5940452004</v>
      </c>
      <c r="AC247" s="67">
        <v>0</v>
      </c>
      <c r="AD247" s="67">
        <v>1430991.0437205599</v>
      </c>
      <c r="AE247" s="67">
        <v>895890.8758312799</v>
      </c>
      <c r="AF247" s="67">
        <v>0</v>
      </c>
      <c r="AG247" s="67"/>
      <c r="AH247" s="67">
        <v>147492.512475</v>
      </c>
      <c r="AI247" s="67">
        <v>0</v>
      </c>
      <c r="AJ247" s="67">
        <v>7026831.1230768003</v>
      </c>
      <c r="AK247" s="67">
        <v>0</v>
      </c>
      <c r="AL247" s="67">
        <v>0</v>
      </c>
      <c r="AM247" s="67">
        <v>0</v>
      </c>
      <c r="AN247" s="67">
        <v>1367570.9297000002</v>
      </c>
      <c r="AO247" s="77">
        <v>151558.40090000001</v>
      </c>
      <c r="AP247" s="78">
        <v>291825.61025115999</v>
      </c>
      <c r="AQ247" s="62">
        <f>+'Приложение №2'!F247-'Приложение №1'!N247</f>
        <v>0</v>
      </c>
      <c r="AR247" s="71">
        <f>725047.53-R55</f>
        <v>-164209.80000000005</v>
      </c>
      <c r="AS247" s="1">
        <f t="shared" si="141"/>
        <v>164209.79999999999</v>
      </c>
      <c r="AT247" s="1">
        <f>+(K247*10+L247*20)*12*30-S55</f>
        <v>3921779.8124340004</v>
      </c>
      <c r="AU247" s="71">
        <f>+P247+Q247+R247+S247+U247-'Приложение №2'!F247</f>
        <v>0</v>
      </c>
    </row>
    <row r="248" spans="1:47" x14ac:dyDescent="0.25">
      <c r="A248" s="74">
        <f t="shared" ref="A248:B248" si="148">+A247+1</f>
        <v>233</v>
      </c>
      <c r="B248" s="75">
        <f t="shared" si="148"/>
        <v>48</v>
      </c>
      <c r="C248" s="65" t="s">
        <v>73</v>
      </c>
      <c r="D248" s="65" t="s">
        <v>312</v>
      </c>
      <c r="E248" s="66">
        <v>1995</v>
      </c>
      <c r="F248" s="66">
        <v>2013</v>
      </c>
      <c r="G248" s="66" t="s">
        <v>52</v>
      </c>
      <c r="H248" s="66">
        <v>5</v>
      </c>
      <c r="I248" s="66">
        <v>4</v>
      </c>
      <c r="J248" s="67">
        <v>4929.5</v>
      </c>
      <c r="K248" s="67">
        <v>4339.8</v>
      </c>
      <c r="L248" s="67">
        <v>0</v>
      </c>
      <c r="M248" s="68">
        <v>159</v>
      </c>
      <c r="N248" s="76">
        <f t="shared" si="140"/>
        <v>5085507.83</v>
      </c>
      <c r="O248" s="67"/>
      <c r="P248" s="77"/>
      <c r="Q248" s="77"/>
      <c r="R248" s="77">
        <f t="shared" si="92"/>
        <v>1489118.8900000001</v>
      </c>
      <c r="S248" s="77">
        <f>+'Приложение №2'!F248-'Приложение №1'!R248</f>
        <v>3596388.94</v>
      </c>
      <c r="T248" s="77"/>
      <c r="U248" s="77">
        <v>0</v>
      </c>
      <c r="V248" s="77">
        <f t="shared" si="128"/>
        <v>1171.8299990782984</v>
      </c>
      <c r="W248" s="77">
        <f t="shared" si="128"/>
        <v>1171.8299990782984</v>
      </c>
      <c r="X248" s="70">
        <v>2023</v>
      </c>
      <c r="Y248" s="71" t="e">
        <f>+#REF!-'[1]Приложение №1'!$P1236</f>
        <v>#REF!</v>
      </c>
      <c r="AA248" s="76">
        <f t="shared" si="144"/>
        <v>77122932.980000004</v>
      </c>
      <c r="AB248" s="67">
        <v>7245200.61515796</v>
      </c>
      <c r="AC248" s="67">
        <v>4190097.5862702606</v>
      </c>
      <c r="AD248" s="67">
        <v>4429243.3865698203</v>
      </c>
      <c r="AE248" s="67">
        <v>3377335.7392437602</v>
      </c>
      <c r="AF248" s="67">
        <v>0</v>
      </c>
      <c r="AG248" s="67"/>
      <c r="AH248" s="67">
        <v>360012.11029559997</v>
      </c>
      <c r="AI248" s="67">
        <v>0</v>
      </c>
      <c r="AJ248" s="67">
        <v>12897560.1974562</v>
      </c>
      <c r="AK248" s="67">
        <v>0</v>
      </c>
      <c r="AL248" s="67">
        <v>25040686.283834342</v>
      </c>
      <c r="AM248" s="67">
        <v>9848180.7538505998</v>
      </c>
      <c r="AN248" s="67">
        <v>7489740.9763000011</v>
      </c>
      <c r="AO248" s="77">
        <v>771229.32980000007</v>
      </c>
      <c r="AP248" s="78">
        <v>1473646.0012214603</v>
      </c>
      <c r="AQ248" s="62">
        <f>+'Приложение №2'!F248-'Приложение №1'!N248</f>
        <v>0</v>
      </c>
      <c r="AR248" s="71">
        <f>1948762.98-R56</f>
        <v>1046459.29</v>
      </c>
      <c r="AS248" s="1">
        <f t="shared" si="141"/>
        <v>442659.6</v>
      </c>
      <c r="AT248" s="1">
        <f>+(K248*10+L248*20)*12*30-S56</f>
        <v>8486639.7285374012</v>
      </c>
    </row>
    <row r="249" spans="1:47" x14ac:dyDescent="0.25">
      <c r="A249" s="74">
        <f t="shared" ref="A249:B249" si="149">+A248+1</f>
        <v>234</v>
      </c>
      <c r="B249" s="75">
        <f t="shared" si="149"/>
        <v>49</v>
      </c>
      <c r="C249" s="65" t="s">
        <v>73</v>
      </c>
      <c r="D249" s="65" t="s">
        <v>311</v>
      </c>
      <c r="E249" s="66">
        <v>1986</v>
      </c>
      <c r="F249" s="66">
        <v>2013</v>
      </c>
      <c r="G249" s="66" t="s">
        <v>52</v>
      </c>
      <c r="H249" s="66">
        <v>4</v>
      </c>
      <c r="I249" s="66">
        <v>2</v>
      </c>
      <c r="J249" s="67">
        <v>3830.7</v>
      </c>
      <c r="K249" s="67">
        <v>3485.5</v>
      </c>
      <c r="L249" s="67">
        <v>0</v>
      </c>
      <c r="M249" s="68">
        <v>146</v>
      </c>
      <c r="N249" s="76">
        <f t="shared" si="140"/>
        <v>61941090.552599996</v>
      </c>
      <c r="O249" s="67"/>
      <c r="P249" s="77">
        <v>11936902.110649999</v>
      </c>
      <c r="Q249" s="77"/>
      <c r="R249" s="77">
        <f t="shared" si="92"/>
        <v>1645682.1099999999</v>
      </c>
      <c r="S249" s="77">
        <f t="shared" si="97"/>
        <v>12547800</v>
      </c>
      <c r="T249" s="77"/>
      <c r="U249" s="77">
        <v>35810706.331949994</v>
      </c>
      <c r="V249" s="77">
        <f t="shared" si="128"/>
        <v>17771.0774788696</v>
      </c>
      <c r="W249" s="77">
        <f t="shared" si="128"/>
        <v>17771.0774788696</v>
      </c>
      <c r="X249" s="70">
        <v>2023</v>
      </c>
      <c r="Y249" s="71" t="e">
        <f>+#REF!-'[1]Приложение №1'!$P991</f>
        <v>#REF!</v>
      </c>
      <c r="AA249" s="76">
        <f t="shared" si="144"/>
        <v>63545858.419999994</v>
      </c>
      <c r="AB249" s="67">
        <v>5818965.56459946</v>
      </c>
      <c r="AC249" s="67">
        <v>3365266.8627295201</v>
      </c>
      <c r="AD249" s="67">
        <v>3557336.2493503802</v>
      </c>
      <c r="AE249" s="67">
        <v>2712499.1287925998</v>
      </c>
      <c r="AF249" s="67">
        <v>1083587.8791200402</v>
      </c>
      <c r="AG249" s="67"/>
      <c r="AH249" s="67">
        <v>289142.86613099999</v>
      </c>
      <c r="AI249" s="67">
        <v>0</v>
      </c>
      <c r="AJ249" s="67">
        <v>10358644.6581282</v>
      </c>
      <c r="AK249" s="67">
        <v>0</v>
      </c>
      <c r="AL249" s="67">
        <v>20111367.36101808</v>
      </c>
      <c r="AM249" s="67">
        <v>7909542.8401185004</v>
      </c>
      <c r="AN249" s="67">
        <v>6496795.2884999998</v>
      </c>
      <c r="AO249" s="77">
        <v>635458.58420000004</v>
      </c>
      <c r="AP249" s="78">
        <v>1207251.1373122202</v>
      </c>
      <c r="AQ249" s="62">
        <f>+'Приложение №2'!F249-'Приложение №1'!N249</f>
        <v>0</v>
      </c>
      <c r="AR249" s="1">
        <f>1393126.98-102965.87</f>
        <v>1290161.1099999999</v>
      </c>
      <c r="AS249" s="1">
        <f t="shared" si="141"/>
        <v>355521</v>
      </c>
      <c r="AT249" s="1">
        <f>+(K249*10+L249*20)*12*30</f>
        <v>12547800</v>
      </c>
      <c r="AU249" s="71">
        <f>+P249+Q249+R249+S249+U249-'Приложение №2'!F249</f>
        <v>0</v>
      </c>
    </row>
    <row r="250" spans="1:47" x14ac:dyDescent="0.25">
      <c r="A250" s="74">
        <f t="shared" ref="A250:B250" si="150">+A249+1</f>
        <v>235</v>
      </c>
      <c r="B250" s="75">
        <f t="shared" si="150"/>
        <v>50</v>
      </c>
      <c r="C250" s="65" t="s">
        <v>73</v>
      </c>
      <c r="D250" s="65" t="s">
        <v>313</v>
      </c>
      <c r="E250" s="66">
        <v>1983</v>
      </c>
      <c r="F250" s="66">
        <v>1983</v>
      </c>
      <c r="G250" s="66" t="s">
        <v>45</v>
      </c>
      <c r="H250" s="66">
        <v>2</v>
      </c>
      <c r="I250" s="66">
        <v>2</v>
      </c>
      <c r="J250" s="67">
        <v>712.2</v>
      </c>
      <c r="K250" s="67">
        <v>635.79999999999995</v>
      </c>
      <c r="L250" s="67">
        <v>0</v>
      </c>
      <c r="M250" s="68">
        <v>33</v>
      </c>
      <c r="N250" s="76">
        <f t="shared" si="140"/>
        <v>14420090.425719999</v>
      </c>
      <c r="O250" s="67"/>
      <c r="P250" s="77">
        <v>3921628.4485733327</v>
      </c>
      <c r="Q250" s="77"/>
      <c r="R250" s="77">
        <f t="shared" si="92"/>
        <v>366325.07999999996</v>
      </c>
      <c r="S250" s="77">
        <f t="shared" si="97"/>
        <v>2288880</v>
      </c>
      <c r="T250" s="77"/>
      <c r="U250" s="77">
        <v>7843256.8971466664</v>
      </c>
      <c r="V250" s="77">
        <f t="shared" si="128"/>
        <v>22680.230301541364</v>
      </c>
      <c r="W250" s="77">
        <f t="shared" si="128"/>
        <v>22680.230301541364</v>
      </c>
      <c r="X250" s="70">
        <v>2023</v>
      </c>
      <c r="Y250" s="71" t="e">
        <f>+#REF!-'[1]Приложение №1'!$P993</f>
        <v>#REF!</v>
      </c>
      <c r="AA250" s="76">
        <f t="shared" si="144"/>
        <v>20279025.380000006</v>
      </c>
      <c r="AB250" s="67">
        <v>1948967.0178451203</v>
      </c>
      <c r="AC250" s="67">
        <v>0</v>
      </c>
      <c r="AD250" s="67">
        <v>558813.84979433985</v>
      </c>
      <c r="AE250" s="67">
        <v>476227.19575200003</v>
      </c>
      <c r="AF250" s="67">
        <v>0</v>
      </c>
      <c r="AG250" s="67"/>
      <c r="AH250" s="67">
        <v>198888.25194671997</v>
      </c>
      <c r="AI250" s="67">
        <v>0</v>
      </c>
      <c r="AJ250" s="67">
        <v>5638041.5737464009</v>
      </c>
      <c r="AK250" s="67">
        <v>0</v>
      </c>
      <c r="AL250" s="67">
        <v>4610023.2322851</v>
      </c>
      <c r="AM250" s="67">
        <v>4338269.1668022005</v>
      </c>
      <c r="AN250" s="67">
        <v>1918427.7604</v>
      </c>
      <c r="AO250" s="77">
        <v>202790.25380000001</v>
      </c>
      <c r="AP250" s="78">
        <v>388577.07762811997</v>
      </c>
      <c r="AQ250" s="62">
        <f>+'Приложение №2'!F250-'Приложение №1'!N250</f>
        <v>0</v>
      </c>
      <c r="AR250" s="1">
        <v>301473.48</v>
      </c>
      <c r="AS250" s="1">
        <f t="shared" si="141"/>
        <v>64851.6</v>
      </c>
      <c r="AT250" s="1">
        <f>+(K250*10+L250*20)*12*30</f>
        <v>2288880</v>
      </c>
      <c r="AU250" s="71">
        <f>+P250+Q250+R250+S250+U250-'Приложение №2'!F250</f>
        <v>0</v>
      </c>
    </row>
    <row r="251" spans="1:47" x14ac:dyDescent="0.25">
      <c r="A251" s="74">
        <f t="shared" ref="A251:B251" si="151">+A250+1</f>
        <v>236</v>
      </c>
      <c r="B251" s="75">
        <f t="shared" si="151"/>
        <v>51</v>
      </c>
      <c r="C251" s="65" t="s">
        <v>73</v>
      </c>
      <c r="D251" s="65" t="s">
        <v>465</v>
      </c>
      <c r="E251" s="66">
        <v>1968</v>
      </c>
      <c r="F251" s="66">
        <v>2013</v>
      </c>
      <c r="G251" s="66" t="s">
        <v>45</v>
      </c>
      <c r="H251" s="66">
        <v>5</v>
      </c>
      <c r="I251" s="66">
        <v>4</v>
      </c>
      <c r="J251" s="67">
        <v>2744.29</v>
      </c>
      <c r="K251" s="67">
        <v>2487.9899999999998</v>
      </c>
      <c r="L251" s="67">
        <v>0</v>
      </c>
      <c r="M251" s="68">
        <v>136</v>
      </c>
      <c r="N251" s="76">
        <f t="shared" si="140"/>
        <v>1267334.6483668801</v>
      </c>
      <c r="O251" s="67"/>
      <c r="P251" s="77"/>
      <c r="Q251" s="77"/>
      <c r="R251" s="77">
        <f>+'Приложение №2'!F251</f>
        <v>1267334.6483668801</v>
      </c>
      <c r="S251" s="77">
        <f>+'Приложение №2'!F251-'Приложение №1'!R251</f>
        <v>0</v>
      </c>
      <c r="T251" s="77"/>
      <c r="U251" s="77">
        <v>0</v>
      </c>
      <c r="V251" s="77">
        <f t="shared" ref="V251:W275" si="152">$N251/($K251+$L251)</f>
        <v>509.3809253119507</v>
      </c>
      <c r="W251" s="77">
        <f t="shared" si="152"/>
        <v>509.3809253119507</v>
      </c>
      <c r="X251" s="70">
        <v>2023</v>
      </c>
      <c r="Y251" s="71" t="e">
        <f>+#REF!-'[1]Приложение №1'!$P1407</f>
        <v>#REF!</v>
      </c>
      <c r="AA251" s="76">
        <f t="shared" si="144"/>
        <v>27107198.400000002</v>
      </c>
      <c r="AB251" s="67">
        <v>5940143.1063865805</v>
      </c>
      <c r="AC251" s="67">
        <v>2116717.1923795803</v>
      </c>
      <c r="AD251" s="67">
        <v>2211498.4827243001</v>
      </c>
      <c r="AE251" s="67">
        <v>1384537.88247348</v>
      </c>
      <c r="AF251" s="67">
        <v>847110.81731472013</v>
      </c>
      <c r="AG251" s="67"/>
      <c r="AH251" s="67">
        <v>227939.55009504</v>
      </c>
      <c r="AI251" s="67">
        <v>0</v>
      </c>
      <c r="AJ251" s="67">
        <v>10859485.412210401</v>
      </c>
      <c r="AK251" s="67">
        <v>0</v>
      </c>
      <c r="AL251" s="67">
        <v>0</v>
      </c>
      <c r="AM251" s="67">
        <v>0</v>
      </c>
      <c r="AN251" s="67">
        <v>2732884.5975000001</v>
      </c>
      <c r="AO251" s="77">
        <v>271071.984</v>
      </c>
      <c r="AP251" s="78">
        <v>515809.3749159</v>
      </c>
      <c r="AQ251" s="62">
        <f>+'Приложение №2'!F251-'Приложение №1'!N251</f>
        <v>0</v>
      </c>
      <c r="AR251" s="1">
        <v>1993779.07</v>
      </c>
      <c r="AS251" s="1">
        <f t="shared" si="141"/>
        <v>253774.97999999998</v>
      </c>
      <c r="AT251" s="1">
        <f>+(K251*10+L251*20)*12*30</f>
        <v>8956764</v>
      </c>
    </row>
    <row r="252" spans="1:47" x14ac:dyDescent="0.25">
      <c r="A252" s="74">
        <f t="shared" ref="A252:B252" si="153">+A251+1</f>
        <v>237</v>
      </c>
      <c r="B252" s="75">
        <f t="shared" si="153"/>
        <v>52</v>
      </c>
      <c r="C252" s="65" t="s">
        <v>73</v>
      </c>
      <c r="D252" s="65" t="s">
        <v>466</v>
      </c>
      <c r="E252" s="66">
        <v>1965</v>
      </c>
      <c r="F252" s="66">
        <v>2005</v>
      </c>
      <c r="G252" s="66" t="s">
        <v>45</v>
      </c>
      <c r="H252" s="66">
        <v>4</v>
      </c>
      <c r="I252" s="66">
        <v>2</v>
      </c>
      <c r="J252" s="67">
        <v>1948.5</v>
      </c>
      <c r="K252" s="67">
        <v>1747.8</v>
      </c>
      <c r="L252" s="67">
        <v>0</v>
      </c>
      <c r="M252" s="68">
        <v>38</v>
      </c>
      <c r="N252" s="76">
        <f t="shared" si="140"/>
        <v>968714.3753040001</v>
      </c>
      <c r="O252" s="67"/>
      <c r="P252" s="77">
        <v>874671.1053040002</v>
      </c>
      <c r="Q252" s="77"/>
      <c r="R252" s="77">
        <f t="shared" si="92"/>
        <v>94043.269999999931</v>
      </c>
      <c r="S252" s="77"/>
      <c r="T252" s="77"/>
      <c r="U252" s="77">
        <v>0</v>
      </c>
      <c r="V252" s="77">
        <f t="shared" si="152"/>
        <v>554.24784031582567</v>
      </c>
      <c r="W252" s="77">
        <f t="shared" si="152"/>
        <v>554.24784031582567</v>
      </c>
      <c r="X252" s="70">
        <v>2023</v>
      </c>
      <c r="Y252" s="71" t="e">
        <f>+#REF!-'[1]Приложение №1'!$P1526</f>
        <v>#REF!</v>
      </c>
      <c r="AA252" s="76">
        <f t="shared" si="144"/>
        <v>10380935.740000002</v>
      </c>
      <c r="AB252" s="67">
        <v>4172919.5503249806</v>
      </c>
      <c r="AC252" s="67">
        <v>1486982.7864103799</v>
      </c>
      <c r="AD252" s="67">
        <v>1553566.1571465</v>
      </c>
      <c r="AE252" s="67">
        <v>972630.6372728399</v>
      </c>
      <c r="AF252" s="67">
        <v>595090.92894678004</v>
      </c>
      <c r="AG252" s="67"/>
      <c r="AH252" s="67">
        <v>160126.34455524001</v>
      </c>
      <c r="AI252" s="67">
        <v>0</v>
      </c>
      <c r="AJ252" s="67">
        <v>0</v>
      </c>
      <c r="AK252" s="67">
        <v>0</v>
      </c>
      <c r="AL252" s="67">
        <v>0</v>
      </c>
      <c r="AM252" s="67">
        <v>0</v>
      </c>
      <c r="AN252" s="67">
        <v>1140281.4974</v>
      </c>
      <c r="AO252" s="77">
        <v>103809.35740000001</v>
      </c>
      <c r="AP252" s="78">
        <v>195528.48054327999</v>
      </c>
      <c r="AQ252" s="62">
        <f>+'Приложение №2'!F252-'Приложение №1'!N252</f>
        <v>0</v>
      </c>
      <c r="AR252" s="71">
        <f>945052.78-R66</f>
        <v>-84232.330000000075</v>
      </c>
      <c r="AS252" s="1">
        <f t="shared" si="141"/>
        <v>178275.6</v>
      </c>
      <c r="AT252" s="1">
        <f>+(K252*10+L252*20)*12*30-S66</f>
        <v>2783613.4390600026</v>
      </c>
      <c r="AU252" s="71">
        <f>+P252+Q252+R252+S252+U252-'Приложение №2'!F252</f>
        <v>0</v>
      </c>
    </row>
    <row r="253" spans="1:47" x14ac:dyDescent="0.25">
      <c r="A253" s="74">
        <f t="shared" ref="A253:B253" si="154">+A252+1</f>
        <v>238</v>
      </c>
      <c r="B253" s="75">
        <f t="shared" si="154"/>
        <v>53</v>
      </c>
      <c r="C253" s="65" t="s">
        <v>73</v>
      </c>
      <c r="D253" s="65" t="s">
        <v>467</v>
      </c>
      <c r="E253" s="66">
        <v>1963</v>
      </c>
      <c r="F253" s="66">
        <v>2013</v>
      </c>
      <c r="G253" s="66" t="s">
        <v>45</v>
      </c>
      <c r="H253" s="66">
        <v>4</v>
      </c>
      <c r="I253" s="66">
        <v>3</v>
      </c>
      <c r="J253" s="67">
        <v>2212.3000000000002</v>
      </c>
      <c r="K253" s="67">
        <v>2004.7</v>
      </c>
      <c r="L253" s="67">
        <v>0</v>
      </c>
      <c r="M253" s="68">
        <v>49</v>
      </c>
      <c r="N253" s="76">
        <f t="shared" si="140"/>
        <v>1010849.93</v>
      </c>
      <c r="O253" s="67"/>
      <c r="P253" s="77"/>
      <c r="Q253" s="77"/>
      <c r="R253" s="77">
        <f>+AR253+AS253</f>
        <v>220085.63999999998</v>
      </c>
      <c r="S253" s="77">
        <f>+'Приложение №2'!F253-'Приложение №1'!R253</f>
        <v>790764.29</v>
      </c>
      <c r="T253" s="77"/>
      <c r="U253" s="77">
        <v>2.9103830456733704E-11</v>
      </c>
      <c r="V253" s="77">
        <f t="shared" si="152"/>
        <v>504.2400009976555</v>
      </c>
      <c r="W253" s="77">
        <f t="shared" si="152"/>
        <v>504.2400009976555</v>
      </c>
      <c r="X253" s="70">
        <v>2023</v>
      </c>
      <c r="Y253" s="71" t="e">
        <f>+#REF!-'[1]Приложение №1'!$P1527</f>
        <v>#REF!</v>
      </c>
      <c r="AA253" s="76">
        <f t="shared" si="144"/>
        <v>11906775.319999998</v>
      </c>
      <c r="AB253" s="67">
        <v>4786275.2192018395</v>
      </c>
      <c r="AC253" s="67">
        <v>1705546.6285494</v>
      </c>
      <c r="AD253" s="67">
        <v>1781916.7351927198</v>
      </c>
      <c r="AE253" s="67">
        <v>1115592.5413768801</v>
      </c>
      <c r="AF253" s="67">
        <v>682560.24163362011</v>
      </c>
      <c r="AG253" s="67"/>
      <c r="AH253" s="67">
        <v>183662.48366172001</v>
      </c>
      <c r="AI253" s="67">
        <v>0</v>
      </c>
      <c r="AJ253" s="67">
        <v>0</v>
      </c>
      <c r="AK253" s="67">
        <v>0</v>
      </c>
      <c r="AL253" s="67">
        <v>0</v>
      </c>
      <c r="AM253" s="67">
        <v>0</v>
      </c>
      <c r="AN253" s="67">
        <v>1307885.5255</v>
      </c>
      <c r="AO253" s="77">
        <v>119067.75319999999</v>
      </c>
      <c r="AP253" s="78">
        <v>224268.19168382001</v>
      </c>
      <c r="AQ253" s="62">
        <f>+'Приложение №2'!F253-'Приложение №1'!N253</f>
        <v>0</v>
      </c>
      <c r="AR253" s="71">
        <f>1234380.76-R67</f>
        <v>15606.239999999991</v>
      </c>
      <c r="AS253" s="1">
        <f t="shared" si="141"/>
        <v>204479.4</v>
      </c>
      <c r="AT253" s="1">
        <f>+(K253*10+L253*20)*12*30-S67</f>
        <v>2729638.8379825596</v>
      </c>
    </row>
    <row r="254" spans="1:47" x14ac:dyDescent="0.25">
      <c r="A254" s="74">
        <f t="shared" ref="A254:B254" si="155">+A253+1</f>
        <v>239</v>
      </c>
      <c r="B254" s="75">
        <f t="shared" si="155"/>
        <v>54</v>
      </c>
      <c r="C254" s="65" t="s">
        <v>73</v>
      </c>
      <c r="D254" s="65" t="s">
        <v>177</v>
      </c>
      <c r="E254" s="66">
        <v>1987</v>
      </c>
      <c r="F254" s="66">
        <v>2013</v>
      </c>
      <c r="G254" s="66" t="s">
        <v>45</v>
      </c>
      <c r="H254" s="66">
        <v>3</v>
      </c>
      <c r="I254" s="66">
        <v>3</v>
      </c>
      <c r="J254" s="67">
        <v>1395.8</v>
      </c>
      <c r="K254" s="67">
        <v>1265.9000000000001</v>
      </c>
      <c r="L254" s="67">
        <v>0</v>
      </c>
      <c r="M254" s="68">
        <v>63</v>
      </c>
      <c r="N254" s="76">
        <f t="shared" si="140"/>
        <v>20424271.120000001</v>
      </c>
      <c r="O254" s="67"/>
      <c r="P254" s="77">
        <v>5078518.41</v>
      </c>
      <c r="Q254" s="77"/>
      <c r="R254" s="77">
        <f t="shared" si="92"/>
        <v>631475.89</v>
      </c>
      <c r="S254" s="77">
        <f t="shared" si="97"/>
        <v>4557240</v>
      </c>
      <c r="T254" s="77"/>
      <c r="U254" s="77">
        <v>10157036.82</v>
      </c>
      <c r="V254" s="77">
        <f t="shared" si="152"/>
        <v>16134.189999210048</v>
      </c>
      <c r="W254" s="77">
        <f t="shared" si="152"/>
        <v>16134.189999210048</v>
      </c>
      <c r="X254" s="70">
        <v>2023</v>
      </c>
      <c r="Y254" s="71" t="e">
        <f>+#REF!-'[1]Приложение №1'!$P644</f>
        <v>#REF!</v>
      </c>
      <c r="AA254" s="76">
        <f t="shared" si="144"/>
        <v>20424271.119999997</v>
      </c>
      <c r="AB254" s="67">
        <v>3880461.3812546395</v>
      </c>
      <c r="AC254" s="67">
        <v>2361201.0958737601</v>
      </c>
      <c r="AD254" s="67">
        <v>1112617.8937948202</v>
      </c>
      <c r="AE254" s="67">
        <v>948184.97499599995</v>
      </c>
      <c r="AF254" s="67">
        <v>0</v>
      </c>
      <c r="AG254" s="67"/>
      <c r="AH254" s="67">
        <v>395993.45985528</v>
      </c>
      <c r="AI254" s="67">
        <v>0</v>
      </c>
      <c r="AJ254" s="67">
        <v>0</v>
      </c>
      <c r="AK254" s="67">
        <v>0</v>
      </c>
      <c r="AL254" s="67">
        <v>9178717.215051299</v>
      </c>
      <c r="AM254" s="67">
        <v>0</v>
      </c>
      <c r="AN254" s="67">
        <v>1951914.7557999999</v>
      </c>
      <c r="AO254" s="77">
        <v>204242.71119999999</v>
      </c>
      <c r="AP254" s="78">
        <v>390937.63217419997</v>
      </c>
      <c r="AQ254" s="62">
        <f>+'Приложение №2'!F254-'Приложение №1'!N254</f>
        <v>0</v>
      </c>
      <c r="AR254" s="1">
        <v>502354.09</v>
      </c>
      <c r="AS254" s="1">
        <f t="shared" si="141"/>
        <v>129121.8</v>
      </c>
      <c r="AT254" s="1">
        <f>+(K254*10+L254*20)*12*30</f>
        <v>4557240</v>
      </c>
      <c r="AU254" s="71">
        <f>+P254+Q254+R254+S254+U254-'Приложение №2'!F254</f>
        <v>0</v>
      </c>
    </row>
    <row r="255" spans="1:47" x14ac:dyDescent="0.25">
      <c r="A255" s="74">
        <f t="shared" ref="A255:B255" si="156">+A254+1</f>
        <v>240</v>
      </c>
      <c r="B255" s="75">
        <f t="shared" si="156"/>
        <v>55</v>
      </c>
      <c r="C255" s="65" t="s">
        <v>73</v>
      </c>
      <c r="D255" s="65" t="s">
        <v>324</v>
      </c>
      <c r="E255" s="66">
        <v>1982</v>
      </c>
      <c r="F255" s="66">
        <v>2005</v>
      </c>
      <c r="G255" s="66" t="s">
        <v>45</v>
      </c>
      <c r="H255" s="66">
        <v>4</v>
      </c>
      <c r="I255" s="66">
        <v>3</v>
      </c>
      <c r="J255" s="67">
        <v>4244.5200000000004</v>
      </c>
      <c r="K255" s="67">
        <v>4058.92</v>
      </c>
      <c r="L255" s="67">
        <v>0</v>
      </c>
      <c r="M255" s="68">
        <v>282</v>
      </c>
      <c r="N255" s="76">
        <f t="shared" si="140"/>
        <v>53567677.87999998</v>
      </c>
      <c r="O255" s="67"/>
      <c r="P255" s="77">
        <v>11190718.509999996</v>
      </c>
      <c r="Q255" s="77"/>
      <c r="R255" s="77">
        <f t="shared" si="92"/>
        <v>2356084.64</v>
      </c>
      <c r="S255" s="77">
        <f t="shared" si="97"/>
        <v>14612111.999999998</v>
      </c>
      <c r="T255" s="77"/>
      <c r="U255" s="77">
        <v>25408762.729999989</v>
      </c>
      <c r="V255" s="77">
        <f t="shared" si="152"/>
        <v>13197.520000394188</v>
      </c>
      <c r="W255" s="77">
        <f t="shared" si="152"/>
        <v>13197.520000394188</v>
      </c>
      <c r="X255" s="70">
        <v>2023</v>
      </c>
      <c r="Y255" s="71" t="e">
        <f>+#REF!-'[1]Приложение №1'!$P1013</f>
        <v>#REF!</v>
      </c>
      <c r="AA255" s="76">
        <f t="shared" si="144"/>
        <v>64128906.539999999</v>
      </c>
      <c r="AB255" s="67">
        <v>9690780.7754885387</v>
      </c>
      <c r="AC255" s="67">
        <v>3453223.58397828</v>
      </c>
      <c r="AD255" s="67">
        <v>3607850.2836289201</v>
      </c>
      <c r="AE255" s="67">
        <v>2258742.3947533201</v>
      </c>
      <c r="AF255" s="67">
        <v>0</v>
      </c>
      <c r="AG255" s="67"/>
      <c r="AH255" s="67">
        <v>371861.79313164001</v>
      </c>
      <c r="AI255" s="67">
        <v>0</v>
      </c>
      <c r="AJ255" s="67">
        <v>17716221.746810999</v>
      </c>
      <c r="AK255" s="67">
        <v>0</v>
      </c>
      <c r="AL255" s="67">
        <v>9198344.3463416398</v>
      </c>
      <c r="AM255" s="67">
        <v>9921491.0771583598</v>
      </c>
      <c r="AN255" s="67">
        <v>6039716.3901000004</v>
      </c>
      <c r="AO255" s="77">
        <v>641289.06539999996</v>
      </c>
      <c r="AP255" s="78">
        <v>1229385.0832082999</v>
      </c>
      <c r="AQ255" s="62">
        <f>+'Приложение №2'!F255-'Приложение №1'!N255</f>
        <v>0</v>
      </c>
      <c r="AR255" s="1">
        <v>1942074.8</v>
      </c>
      <c r="AS255" s="1">
        <f t="shared" si="141"/>
        <v>414009.83999999997</v>
      </c>
      <c r="AT255" s="1">
        <f>+(K255*10+L255*20)*12*30</f>
        <v>14612111.999999998</v>
      </c>
      <c r="AU255" s="71">
        <f>+P255+Q255+R255+S255+U255-'Приложение №2'!F255</f>
        <v>0</v>
      </c>
    </row>
    <row r="256" spans="1:47" x14ac:dyDescent="0.25">
      <c r="A256" s="74">
        <f t="shared" ref="A256:B256" si="157">+A255+1</f>
        <v>241</v>
      </c>
      <c r="B256" s="75">
        <f t="shared" si="157"/>
        <v>56</v>
      </c>
      <c r="C256" s="65" t="s">
        <v>73</v>
      </c>
      <c r="D256" s="65" t="s">
        <v>326</v>
      </c>
      <c r="E256" s="66">
        <v>1977</v>
      </c>
      <c r="F256" s="66">
        <v>1977</v>
      </c>
      <c r="G256" s="66" t="s">
        <v>52</v>
      </c>
      <c r="H256" s="66">
        <v>4</v>
      </c>
      <c r="I256" s="66">
        <v>6</v>
      </c>
      <c r="J256" s="67">
        <v>5672.9</v>
      </c>
      <c r="K256" s="67">
        <v>4956.6000000000004</v>
      </c>
      <c r="L256" s="67">
        <v>0</v>
      </c>
      <c r="M256" s="68">
        <v>207</v>
      </c>
      <c r="N256" s="76">
        <f t="shared" si="140"/>
        <v>38521703.890000001</v>
      </c>
      <c r="O256" s="67"/>
      <c r="P256" s="77">
        <v>5965367.2766666645</v>
      </c>
      <c r="Q256" s="77"/>
      <c r="R256" s="77">
        <f t="shared" si="92"/>
        <v>2781842.06</v>
      </c>
      <c r="S256" s="77">
        <f t="shared" si="97"/>
        <v>17843760</v>
      </c>
      <c r="T256" s="77"/>
      <c r="U256" s="77">
        <v>11930734.553333331</v>
      </c>
      <c r="V256" s="77">
        <f t="shared" si="152"/>
        <v>7771.8000020175114</v>
      </c>
      <c r="W256" s="77">
        <f t="shared" si="152"/>
        <v>7771.8000020175114</v>
      </c>
      <c r="X256" s="70">
        <v>2023</v>
      </c>
      <c r="Y256" s="71" t="e">
        <f>+#REF!-'[1]Приложение №1'!$P1019</f>
        <v>#REF!</v>
      </c>
      <c r="AA256" s="76">
        <f t="shared" si="144"/>
        <v>40803772.100000001</v>
      </c>
      <c r="AB256" s="67">
        <v>8274934.6457723388</v>
      </c>
      <c r="AC256" s="67">
        <v>4785620.9278290002</v>
      </c>
      <c r="AD256" s="67">
        <v>5058755.6557213198</v>
      </c>
      <c r="AE256" s="67">
        <v>3857344.1921599195</v>
      </c>
      <c r="AF256" s="67">
        <v>1540930.0457111399</v>
      </c>
      <c r="AG256" s="67"/>
      <c r="AH256" s="67">
        <v>411179.32298520009</v>
      </c>
      <c r="AI256" s="67">
        <v>0</v>
      </c>
      <c r="AJ256" s="67">
        <v>0</v>
      </c>
      <c r="AK256" s="67">
        <v>0</v>
      </c>
      <c r="AL256" s="67">
        <v>0</v>
      </c>
      <c r="AM256" s="67">
        <v>11247866.888920201</v>
      </c>
      <c r="AN256" s="67">
        <v>4449861.0098000001</v>
      </c>
      <c r="AO256" s="77">
        <v>408037.72100000002</v>
      </c>
      <c r="AP256" s="78">
        <v>769241.69010087999</v>
      </c>
      <c r="AQ256" s="62">
        <f>+'Приложение №2'!F256-'Приложение №1'!N256</f>
        <v>0</v>
      </c>
      <c r="AR256" s="1">
        <f>2390424.58-114155.72</f>
        <v>2276268.86</v>
      </c>
      <c r="AS256" s="1">
        <f t="shared" si="141"/>
        <v>505573.2</v>
      </c>
      <c r="AT256" s="1">
        <f>+(K256*10+L256*20)*12*30</f>
        <v>17843760</v>
      </c>
      <c r="AU256" s="71">
        <f>+P256+Q256+R256+S256+U256-'Приложение №2'!F256</f>
        <v>0</v>
      </c>
    </row>
    <row r="257" spans="1:47" x14ac:dyDescent="0.25">
      <c r="A257" s="74">
        <f t="shared" ref="A257:B257" si="158">+A256+1</f>
        <v>242</v>
      </c>
      <c r="B257" s="75">
        <f t="shared" si="158"/>
        <v>57</v>
      </c>
      <c r="C257" s="65" t="s">
        <v>73</v>
      </c>
      <c r="D257" s="65" t="s">
        <v>178</v>
      </c>
      <c r="E257" s="66">
        <v>1984</v>
      </c>
      <c r="F257" s="66">
        <v>2016</v>
      </c>
      <c r="G257" s="66" t="s">
        <v>52</v>
      </c>
      <c r="H257" s="66">
        <v>9</v>
      </c>
      <c r="I257" s="66">
        <v>1</v>
      </c>
      <c r="J257" s="67">
        <v>7939.1</v>
      </c>
      <c r="K257" s="67">
        <v>4248.7</v>
      </c>
      <c r="L257" s="67">
        <v>110.9</v>
      </c>
      <c r="M257" s="68">
        <v>226</v>
      </c>
      <c r="N257" s="76">
        <f t="shared" si="140"/>
        <v>1607552.02651576</v>
      </c>
      <c r="O257" s="67"/>
      <c r="P257" s="77"/>
      <c r="Q257" s="77"/>
      <c r="R257" s="77">
        <f>+'Приложение №2'!F257</f>
        <v>1607552.02651576</v>
      </c>
      <c r="S257" s="77">
        <f>+'Приложение №2'!F257-'Приложение №1'!R257</f>
        <v>0</v>
      </c>
      <c r="T257" s="77"/>
      <c r="U257" s="77">
        <v>0</v>
      </c>
      <c r="V257" s="77">
        <f t="shared" si="152"/>
        <v>368.73842245062855</v>
      </c>
      <c r="W257" s="77">
        <f t="shared" si="152"/>
        <v>368.73842245062855</v>
      </c>
      <c r="X257" s="70">
        <v>2023</v>
      </c>
      <c r="Y257" s="71" t="e">
        <f>+#REF!-'[1]Приложение №1'!$P648</f>
        <v>#REF!</v>
      </c>
      <c r="AA257" s="76">
        <f t="shared" si="144"/>
        <v>1735600.36</v>
      </c>
      <c r="AB257" s="67">
        <v>0</v>
      </c>
      <c r="AC257" s="67">
        <v>0</v>
      </c>
      <c r="AD257" s="67">
        <v>0</v>
      </c>
      <c r="AE257" s="67">
        <v>0</v>
      </c>
      <c r="AF257" s="67">
        <v>1171936.3734842401</v>
      </c>
      <c r="AG257" s="67"/>
      <c r="AH257" s="67">
        <v>0</v>
      </c>
      <c r="AI257" s="67">
        <v>0</v>
      </c>
      <c r="AJ257" s="67">
        <v>0</v>
      </c>
      <c r="AK257" s="67">
        <v>0</v>
      </c>
      <c r="AL257" s="67">
        <v>0</v>
      </c>
      <c r="AM257" s="67">
        <v>0</v>
      </c>
      <c r="AN257" s="67">
        <v>520680.10800000001</v>
      </c>
      <c r="AO257" s="77">
        <v>17356.0036</v>
      </c>
      <c r="AP257" s="78">
        <v>25627.874915760007</v>
      </c>
      <c r="AQ257" s="62">
        <f>+'Приложение №2'!F257-'Приложение №1'!N257</f>
        <v>0</v>
      </c>
      <c r="AR257" s="1">
        <v>2426110.94</v>
      </c>
      <c r="AS257" s="1">
        <f>+(K257*13.29+L257*22.52)*12*0.85</f>
        <v>601419.44819999987</v>
      </c>
      <c r="AT257" s="1">
        <f>+(K257*13.29+L257*22.52)*12*30</f>
        <v>21226568.759999998</v>
      </c>
    </row>
    <row r="258" spans="1:47" x14ac:dyDescent="0.25">
      <c r="A258" s="74">
        <f t="shared" ref="A258:B258" si="159">+A257+1</f>
        <v>243</v>
      </c>
      <c r="B258" s="75">
        <f t="shared" si="159"/>
        <v>58</v>
      </c>
      <c r="C258" s="65" t="s">
        <v>73</v>
      </c>
      <c r="D258" s="65" t="s">
        <v>179</v>
      </c>
      <c r="E258" s="66">
        <v>1982</v>
      </c>
      <c r="F258" s="66">
        <v>2016</v>
      </c>
      <c r="G258" s="66" t="s">
        <v>52</v>
      </c>
      <c r="H258" s="66">
        <v>9</v>
      </c>
      <c r="I258" s="66">
        <v>1</v>
      </c>
      <c r="J258" s="67">
        <v>7939.1</v>
      </c>
      <c r="K258" s="67">
        <v>4228.1000000000004</v>
      </c>
      <c r="L258" s="67">
        <v>88</v>
      </c>
      <c r="M258" s="68">
        <v>234</v>
      </c>
      <c r="N258" s="76">
        <f t="shared" si="140"/>
        <v>1670550.2771286198</v>
      </c>
      <c r="O258" s="67"/>
      <c r="P258" s="77"/>
      <c r="Q258" s="77"/>
      <c r="R258" s="77">
        <f>+'Приложение №2'!F258</f>
        <v>1670550.2771286198</v>
      </c>
      <c r="S258" s="77">
        <f>+'Приложение №2'!F258-'Приложение №1'!R258</f>
        <v>0</v>
      </c>
      <c r="T258" s="77"/>
      <c r="U258" s="77">
        <v>0</v>
      </c>
      <c r="V258" s="77">
        <f t="shared" si="152"/>
        <v>387.05087396691914</v>
      </c>
      <c r="W258" s="77">
        <f t="shared" si="152"/>
        <v>387.05087396691914</v>
      </c>
      <c r="X258" s="70">
        <v>2023</v>
      </c>
      <c r="Y258" s="71" t="e">
        <f>+#REF!-'[1]Приложение №1'!$P650</f>
        <v>#REF!</v>
      </c>
      <c r="AA258" s="76">
        <f t="shared" si="144"/>
        <v>1718282.57</v>
      </c>
      <c r="AB258" s="67">
        <v>0</v>
      </c>
      <c r="AC258" s="67">
        <v>0</v>
      </c>
      <c r="AD258" s="67">
        <v>0</v>
      </c>
      <c r="AE258" s="67">
        <v>0</v>
      </c>
      <c r="AF258" s="67">
        <v>1160242.8128713802</v>
      </c>
      <c r="AG258" s="67"/>
      <c r="AH258" s="67">
        <v>0</v>
      </c>
      <c r="AI258" s="67">
        <v>0</v>
      </c>
      <c r="AJ258" s="67">
        <v>0</v>
      </c>
      <c r="AK258" s="67">
        <v>0</v>
      </c>
      <c r="AL258" s="67">
        <v>0</v>
      </c>
      <c r="AM258" s="67">
        <v>0</v>
      </c>
      <c r="AN258" s="67">
        <v>515484.77100000001</v>
      </c>
      <c r="AO258" s="77">
        <v>17182.825700000001</v>
      </c>
      <c r="AP258" s="78">
        <v>25372.160428620005</v>
      </c>
      <c r="AQ258" s="62">
        <f>+'Приложение №2'!F258-'Приложение №1'!N258</f>
        <v>0</v>
      </c>
      <c r="AR258" s="1">
        <v>2596440.5499999998</v>
      </c>
      <c r="AS258" s="1">
        <f>+(K258*13.29+L258*22.52)*12*0.85</f>
        <v>593366.73180000007</v>
      </c>
      <c r="AT258" s="1">
        <f>+(K258*13.29+L258*22.52)*12*30</f>
        <v>20942355.240000002</v>
      </c>
    </row>
    <row r="259" spans="1:47" x14ac:dyDescent="0.25">
      <c r="A259" s="74">
        <f t="shared" ref="A259:B259" si="160">+A258+1</f>
        <v>244</v>
      </c>
      <c r="B259" s="75">
        <f t="shared" si="160"/>
        <v>59</v>
      </c>
      <c r="C259" s="65" t="s">
        <v>73</v>
      </c>
      <c r="D259" s="65" t="s">
        <v>181</v>
      </c>
      <c r="E259" s="66">
        <v>1974</v>
      </c>
      <c r="F259" s="66">
        <v>2013</v>
      </c>
      <c r="G259" s="66" t="s">
        <v>52</v>
      </c>
      <c r="H259" s="66">
        <v>4</v>
      </c>
      <c r="I259" s="66">
        <v>4</v>
      </c>
      <c r="J259" s="67">
        <v>4783.3599999999997</v>
      </c>
      <c r="K259" s="67">
        <v>3552.1</v>
      </c>
      <c r="L259" s="67">
        <v>0</v>
      </c>
      <c r="M259" s="68">
        <v>164</v>
      </c>
      <c r="N259" s="76">
        <f t="shared" si="140"/>
        <v>1531912.9964199997</v>
      </c>
      <c r="O259" s="67"/>
      <c r="P259" s="77"/>
      <c r="Q259" s="77"/>
      <c r="R259" s="77">
        <f t="shared" si="92"/>
        <v>913902.61999999988</v>
      </c>
      <c r="S259" s="77">
        <f>+'Приложение №2'!F259-'Приложение №1'!R259</f>
        <v>618010.37641999987</v>
      </c>
      <c r="T259" s="77"/>
      <c r="U259" s="77">
        <v>0</v>
      </c>
      <c r="V259" s="77">
        <f t="shared" si="152"/>
        <v>431.26967045409754</v>
      </c>
      <c r="W259" s="77">
        <f t="shared" si="152"/>
        <v>431.26967045409754</v>
      </c>
      <c r="X259" s="70">
        <v>2023</v>
      </c>
      <c r="Y259" s="71" t="e">
        <f>+#REF!-'[1]Приложение №1'!$P652</f>
        <v>#REF!</v>
      </c>
      <c r="AA259" s="76">
        <f t="shared" si="144"/>
        <v>10786909.546420002</v>
      </c>
      <c r="AB259" s="67">
        <v>0</v>
      </c>
      <c r="AC259" s="67">
        <v>0</v>
      </c>
      <c r="AD259" s="67">
        <v>0</v>
      </c>
      <c r="AE259" s="67">
        <v>0</v>
      </c>
      <c r="AF259" s="67">
        <v>1314097.3999999999</v>
      </c>
      <c r="AG259" s="67"/>
      <c r="AH259" s="67">
        <v>0</v>
      </c>
      <c r="AI259" s="67">
        <v>0</v>
      </c>
      <c r="AJ259" s="67">
        <v>0</v>
      </c>
      <c r="AK259" s="67">
        <v>0</v>
      </c>
      <c r="AL259" s="67">
        <v>0</v>
      </c>
      <c r="AM259" s="67">
        <v>8060676.2652087007</v>
      </c>
      <c r="AN259" s="67">
        <v>1135899.3550000002</v>
      </c>
      <c r="AO259" s="77">
        <v>95049.965500000006</v>
      </c>
      <c r="AP259" s="78">
        <v>181186.5607113</v>
      </c>
      <c r="AQ259" s="62">
        <f>+'Приложение №2'!F259-'Приложение №1'!N259</f>
        <v>0</v>
      </c>
      <c r="AR259" s="1">
        <f>1511669.96-960081.54</f>
        <v>551588.41999999993</v>
      </c>
      <c r="AS259" s="1">
        <f t="shared" ref="AS259:AS268" si="161">+(K259*10+L259*20)*12*0.85</f>
        <v>362314.2</v>
      </c>
      <c r="AT259" s="1">
        <f>+(K259*10+L259*20)*12*30-10097.67</f>
        <v>12777462.33</v>
      </c>
    </row>
    <row r="260" spans="1:47" s="81" customFormat="1" x14ac:dyDescent="0.25">
      <c r="A260" s="74">
        <f t="shared" ref="A260:B260" si="162">+A259+1</f>
        <v>245</v>
      </c>
      <c r="B260" s="75">
        <f t="shared" si="162"/>
        <v>60</v>
      </c>
      <c r="C260" s="65" t="s">
        <v>73</v>
      </c>
      <c r="D260" s="65" t="s">
        <v>656</v>
      </c>
      <c r="E260" s="66" t="s">
        <v>599</v>
      </c>
      <c r="F260" s="66"/>
      <c r="G260" s="66" t="s">
        <v>579</v>
      </c>
      <c r="H260" s="66" t="s">
        <v>585</v>
      </c>
      <c r="I260" s="66" t="s">
        <v>589</v>
      </c>
      <c r="J260" s="67">
        <v>5658.4</v>
      </c>
      <c r="K260" s="67">
        <v>4924.8</v>
      </c>
      <c r="L260" s="67">
        <v>0</v>
      </c>
      <c r="M260" s="68">
        <v>203</v>
      </c>
      <c r="N260" s="76">
        <f t="shared" si="140"/>
        <v>5459436.29</v>
      </c>
      <c r="O260" s="67">
        <v>0</v>
      </c>
      <c r="P260" s="77"/>
      <c r="Q260" s="77">
        <v>0</v>
      </c>
      <c r="R260" s="77">
        <f t="shared" si="92"/>
        <v>2618307.0100000002</v>
      </c>
      <c r="S260" s="77">
        <f>+'Приложение №2'!F260-'Приложение №1'!R260</f>
        <v>2841129.28</v>
      </c>
      <c r="T260" s="77"/>
      <c r="U260" s="77">
        <v>0</v>
      </c>
      <c r="V260" s="77">
        <v>957.13</v>
      </c>
      <c r="W260" s="77">
        <v>957.13</v>
      </c>
      <c r="X260" s="70">
        <v>2023</v>
      </c>
      <c r="Y260" s="81">
        <v>1826494.26</v>
      </c>
      <c r="Z260" s="81">
        <f>+(K260*9.1+L260*18.19)*12</f>
        <v>537788.16000000003</v>
      </c>
      <c r="AB260" s="82">
        <f>+N260-'[4]Приложение № 2'!E260</f>
        <v>3749161.0999999996</v>
      </c>
      <c r="AE260" s="82">
        <f>+N260-'[4]Приложение № 2'!E260</f>
        <v>3749161.0999999996</v>
      </c>
      <c r="AQ260" s="62">
        <f>+'Приложение №2'!F260-'Приложение №1'!N260</f>
        <v>0</v>
      </c>
      <c r="AR260" s="81">
        <f>2320931.87-204954.46</f>
        <v>2115977.41</v>
      </c>
      <c r="AS260" s="1">
        <f t="shared" si="161"/>
        <v>502329.59999999998</v>
      </c>
      <c r="AT260" s="1">
        <f>+(K260*10+L260*20)*12*30-70591.75</f>
        <v>17658688.25</v>
      </c>
    </row>
    <row r="261" spans="1:47" s="81" customFormat="1" x14ac:dyDescent="0.25">
      <c r="A261" s="74">
        <f t="shared" ref="A261:B261" si="163">+A260+1</f>
        <v>246</v>
      </c>
      <c r="B261" s="75">
        <f t="shared" si="163"/>
        <v>61</v>
      </c>
      <c r="C261" s="65" t="s">
        <v>73</v>
      </c>
      <c r="D261" s="65" t="s">
        <v>657</v>
      </c>
      <c r="E261" s="66" t="s">
        <v>600</v>
      </c>
      <c r="F261" s="66"/>
      <c r="G261" s="66" t="s">
        <v>579</v>
      </c>
      <c r="H261" s="66" t="s">
        <v>585</v>
      </c>
      <c r="I261" s="66" t="s">
        <v>585</v>
      </c>
      <c r="J261" s="67">
        <v>4040.3</v>
      </c>
      <c r="K261" s="67">
        <v>3465.2</v>
      </c>
      <c r="L261" s="67">
        <v>0</v>
      </c>
      <c r="M261" s="68">
        <v>150</v>
      </c>
      <c r="N261" s="76">
        <f t="shared" si="140"/>
        <v>3841382.1100000003</v>
      </c>
      <c r="O261" s="67">
        <v>0</v>
      </c>
      <c r="P261" s="77"/>
      <c r="Q261" s="77">
        <v>0</v>
      </c>
      <c r="R261" s="77">
        <f t="shared" si="92"/>
        <v>1968191.65</v>
      </c>
      <c r="S261" s="77">
        <f>+'Приложение №2'!F261-'Приложение №1'!R261</f>
        <v>1873190.4600000004</v>
      </c>
      <c r="T261" s="77"/>
      <c r="U261" s="77">
        <v>0</v>
      </c>
      <c r="V261" s="77">
        <v>957.13</v>
      </c>
      <c r="W261" s="77">
        <v>957.13</v>
      </c>
      <c r="X261" s="70">
        <v>2023</v>
      </c>
      <c r="Y261" s="81">
        <v>1285748.18</v>
      </c>
      <c r="Z261" s="81">
        <f>+(K261*9.1+L261*18.19)*12</f>
        <v>378399.83999999997</v>
      </c>
      <c r="AB261" s="82">
        <f>+N261-'[4]Приложение № 2'!E261</f>
        <v>2023581.9600000004</v>
      </c>
      <c r="AE261" s="82">
        <f>+N261-'[4]Приложение № 2'!E261</f>
        <v>2023581.9600000004</v>
      </c>
      <c r="AQ261" s="62">
        <f>+'Приложение №2'!F261-'Приложение №1'!N261</f>
        <v>0</v>
      </c>
      <c r="AR261" s="81">
        <v>1614741.25</v>
      </c>
      <c r="AS261" s="1">
        <f t="shared" si="161"/>
        <v>353450.39999999997</v>
      </c>
      <c r="AT261" s="1">
        <f>+(K261*10+L261*20)*12*30</f>
        <v>12474720</v>
      </c>
    </row>
    <row r="262" spans="1:47" x14ac:dyDescent="0.25">
      <c r="A262" s="74">
        <f t="shared" ref="A262:B262" si="164">+A261+1</f>
        <v>247</v>
      </c>
      <c r="B262" s="75">
        <f t="shared" si="164"/>
        <v>62</v>
      </c>
      <c r="C262" s="65" t="s">
        <v>73</v>
      </c>
      <c r="D262" s="65" t="s">
        <v>182</v>
      </c>
      <c r="E262" s="66">
        <v>1973</v>
      </c>
      <c r="F262" s="66">
        <v>2013</v>
      </c>
      <c r="G262" s="66" t="s">
        <v>45</v>
      </c>
      <c r="H262" s="66">
        <v>5</v>
      </c>
      <c r="I262" s="66">
        <v>6</v>
      </c>
      <c r="J262" s="67">
        <v>5136.8500000000004</v>
      </c>
      <c r="K262" s="67">
        <v>4729.8500000000004</v>
      </c>
      <c r="L262" s="67">
        <v>0</v>
      </c>
      <c r="M262" s="68">
        <v>215</v>
      </c>
      <c r="N262" s="76">
        <f t="shared" si="140"/>
        <v>2271905.8249559999</v>
      </c>
      <c r="O262" s="67"/>
      <c r="P262" s="77"/>
      <c r="Q262" s="77"/>
      <c r="R262" s="77">
        <f>+'Приложение №2'!F262</f>
        <v>2271905.8249559999</v>
      </c>
      <c r="S262" s="77">
        <f>+'Приложение №2'!F262-'Приложение №1'!R262</f>
        <v>0</v>
      </c>
      <c r="T262" s="77"/>
      <c r="U262" s="77">
        <v>0</v>
      </c>
      <c r="V262" s="77">
        <f t="shared" si="152"/>
        <v>480.33358879372491</v>
      </c>
      <c r="W262" s="77">
        <f t="shared" si="152"/>
        <v>480.33358879372491</v>
      </c>
      <c r="X262" s="70">
        <v>2023</v>
      </c>
      <c r="Y262" s="71" t="e">
        <f>+#REF!-'[1]Приложение №1'!$P653</f>
        <v>#REF!</v>
      </c>
      <c r="AA262" s="76">
        <f t="shared" si="144"/>
        <v>27853394.144955996</v>
      </c>
      <c r="AB262" s="67">
        <v>0</v>
      </c>
      <c r="AC262" s="67">
        <v>0</v>
      </c>
      <c r="AD262" s="67">
        <v>0</v>
      </c>
      <c r="AE262" s="67">
        <v>0</v>
      </c>
      <c r="AF262" s="67">
        <v>1990543.04</v>
      </c>
      <c r="AG262" s="67"/>
      <c r="AH262" s="67">
        <v>0</v>
      </c>
      <c r="AI262" s="67">
        <v>0</v>
      </c>
      <c r="AJ262" s="67">
        <v>0</v>
      </c>
      <c r="AK262" s="67">
        <v>0</v>
      </c>
      <c r="AL262" s="67">
        <v>10718809.191245399</v>
      </c>
      <c r="AM262" s="67">
        <v>11561490.38701188</v>
      </c>
      <c r="AN262" s="67">
        <v>2826217.2920000004</v>
      </c>
      <c r="AO262" s="77">
        <v>260814.88320000001</v>
      </c>
      <c r="AP262" s="78">
        <v>495519.35149872006</v>
      </c>
      <c r="AQ262" s="62">
        <f>+'Приложение №2'!F262-'Приложение №1'!N262</f>
        <v>0</v>
      </c>
      <c r="AR262" s="1">
        <v>2285167.23</v>
      </c>
      <c r="AS262" s="1">
        <f t="shared" si="161"/>
        <v>482444.7</v>
      </c>
      <c r="AT262" s="1">
        <f>+(K262*10+L262*20)*12*30</f>
        <v>17027460</v>
      </c>
    </row>
    <row r="263" spans="1:47" x14ac:dyDescent="0.25">
      <c r="A263" s="74">
        <f t="shared" ref="A263:B263" si="165">+A262+1</f>
        <v>248</v>
      </c>
      <c r="B263" s="75">
        <f t="shared" si="165"/>
        <v>63</v>
      </c>
      <c r="C263" s="65" t="s">
        <v>73</v>
      </c>
      <c r="D263" s="65" t="s">
        <v>183</v>
      </c>
      <c r="E263" s="66">
        <v>1975</v>
      </c>
      <c r="F263" s="66">
        <v>2013</v>
      </c>
      <c r="G263" s="66" t="s">
        <v>45</v>
      </c>
      <c r="H263" s="66">
        <v>4</v>
      </c>
      <c r="I263" s="66">
        <v>6</v>
      </c>
      <c r="J263" s="67">
        <v>4262.6000000000004</v>
      </c>
      <c r="K263" s="67">
        <v>3897.8</v>
      </c>
      <c r="L263" s="67">
        <v>0</v>
      </c>
      <c r="M263" s="68">
        <v>159</v>
      </c>
      <c r="N263" s="76">
        <f t="shared" si="140"/>
        <v>10822475.559999999</v>
      </c>
      <c r="O263" s="67"/>
      <c r="P263" s="77">
        <v>2143246.1167999995</v>
      </c>
      <c r="Q263" s="77"/>
      <c r="R263" s="77">
        <f t="shared" si="92"/>
        <v>743556.09559999988</v>
      </c>
      <c r="S263" s="77">
        <f>+AT263</f>
        <v>3649181.1140000001</v>
      </c>
      <c r="T263" s="77"/>
      <c r="U263" s="77">
        <v>4286492.2335999999</v>
      </c>
      <c r="V263" s="77">
        <f t="shared" si="152"/>
        <v>2776.5599979475596</v>
      </c>
      <c r="W263" s="77">
        <f t="shared" si="152"/>
        <v>2776.5599979475596</v>
      </c>
      <c r="X263" s="70">
        <v>2023</v>
      </c>
      <c r="Y263" s="71" t="e">
        <f>+#REF!-'[1]Приложение №1'!$P654</f>
        <v>#REF!</v>
      </c>
      <c r="AA263" s="76">
        <f t="shared" si="144"/>
        <v>40281151.460000001</v>
      </c>
      <c r="AB263" s="67">
        <v>9306102.4321519788</v>
      </c>
      <c r="AC263" s="67">
        <v>0</v>
      </c>
      <c r="AD263" s="67">
        <v>0</v>
      </c>
      <c r="AE263" s="67">
        <v>0</v>
      </c>
      <c r="AF263" s="67">
        <v>0</v>
      </c>
      <c r="AG263" s="67"/>
      <c r="AH263" s="67">
        <v>357100.62596124003</v>
      </c>
      <c r="AI263" s="67">
        <v>0</v>
      </c>
      <c r="AJ263" s="67">
        <v>17012971.210712399</v>
      </c>
      <c r="AK263" s="67">
        <v>0</v>
      </c>
      <c r="AL263" s="67">
        <v>8833213.4125485606</v>
      </c>
      <c r="AM263" s="67">
        <v>0</v>
      </c>
      <c r="AN263" s="67">
        <v>3592433.8741000001</v>
      </c>
      <c r="AO263" s="77">
        <v>402811.51459999999</v>
      </c>
      <c r="AP263" s="78">
        <v>776518.38992582005</v>
      </c>
      <c r="AQ263" s="62">
        <f>+'Приложение №2'!F263-'Приложение №1'!N263</f>
        <v>0</v>
      </c>
      <c r="AR263" s="1">
        <f>1889670.92-1080583.3044-463107.12</f>
        <v>345980.49559999991</v>
      </c>
      <c r="AS263" s="1">
        <f t="shared" si="161"/>
        <v>397575.6</v>
      </c>
      <c r="AT263" s="1">
        <f>+(K263*10+L263*20)*12*30-4573.626-647859.33-9730465.93</f>
        <v>3649181.1140000001</v>
      </c>
      <c r="AU263" s="71">
        <f>+P263+Q263+R263+S263+U263-'Приложение №2'!F263</f>
        <v>0</v>
      </c>
    </row>
    <row r="264" spans="1:47" x14ac:dyDescent="0.25">
      <c r="A264" s="74">
        <f t="shared" ref="A264:B264" si="166">+A263+1</f>
        <v>249</v>
      </c>
      <c r="B264" s="75">
        <f t="shared" si="166"/>
        <v>64</v>
      </c>
      <c r="C264" s="65" t="s">
        <v>73</v>
      </c>
      <c r="D264" s="65" t="s">
        <v>187</v>
      </c>
      <c r="E264" s="66">
        <v>1977</v>
      </c>
      <c r="F264" s="66">
        <v>2013</v>
      </c>
      <c r="G264" s="66" t="s">
        <v>52</v>
      </c>
      <c r="H264" s="66">
        <v>4</v>
      </c>
      <c r="I264" s="66">
        <v>6</v>
      </c>
      <c r="J264" s="67">
        <v>5713.5</v>
      </c>
      <c r="K264" s="67">
        <v>4975.8</v>
      </c>
      <c r="L264" s="67">
        <v>0</v>
      </c>
      <c r="M264" s="68">
        <v>226</v>
      </c>
      <c r="N264" s="76">
        <f t="shared" si="140"/>
        <v>2266972.17</v>
      </c>
      <c r="O264" s="67"/>
      <c r="P264" s="77"/>
      <c r="Q264" s="77"/>
      <c r="R264" s="77">
        <f>+'Приложение №2'!F264</f>
        <v>2266972.17</v>
      </c>
      <c r="S264" s="77">
        <f>+'Приложение №2'!F264-'Приложение №1'!R264</f>
        <v>0</v>
      </c>
      <c r="T264" s="77"/>
      <c r="U264" s="77">
        <v>0</v>
      </c>
      <c r="V264" s="77">
        <f t="shared" si="152"/>
        <v>455.59953575304468</v>
      </c>
      <c r="W264" s="77">
        <f t="shared" si="152"/>
        <v>455.59953575304468</v>
      </c>
      <c r="X264" s="70">
        <v>2023</v>
      </c>
      <c r="Y264" s="71" t="e">
        <f>+#REF!-'[1]Приложение №1'!$P658</f>
        <v>#REF!</v>
      </c>
      <c r="AA264" s="76">
        <f t="shared" si="144"/>
        <v>2266972.17</v>
      </c>
      <c r="AB264" s="67">
        <v>0</v>
      </c>
      <c r="AC264" s="67">
        <v>0</v>
      </c>
      <c r="AD264" s="67">
        <v>0</v>
      </c>
      <c r="AE264" s="67">
        <v>0</v>
      </c>
      <c r="AF264" s="67">
        <v>1990601.96</v>
      </c>
      <c r="AG264" s="67"/>
      <c r="AH264" s="67">
        <v>0</v>
      </c>
      <c r="AI264" s="67">
        <v>0</v>
      </c>
      <c r="AJ264" s="67">
        <v>0</v>
      </c>
      <c r="AK264" s="67">
        <v>0</v>
      </c>
      <c r="AL264" s="67">
        <v>0</v>
      </c>
      <c r="AM264" s="67">
        <v>0</v>
      </c>
      <c r="AN264" s="67">
        <v>251970.89</v>
      </c>
      <c r="AO264" s="77">
        <v>10000</v>
      </c>
      <c r="AP264" s="78">
        <v>14399.32</v>
      </c>
      <c r="AQ264" s="62">
        <f>+'Приложение №2'!F264-'Приложение №1'!N264</f>
        <v>0</v>
      </c>
      <c r="AR264" s="1">
        <v>2355088.06</v>
      </c>
      <c r="AS264" s="1">
        <f t="shared" si="161"/>
        <v>507531.6</v>
      </c>
      <c r="AT264" s="1">
        <f>+(K264*10+L264*20)*12*30</f>
        <v>17912880</v>
      </c>
    </row>
    <row r="265" spans="1:47" x14ac:dyDescent="0.25">
      <c r="A265" s="74">
        <f t="shared" ref="A265:B265" si="167">+A264+1</f>
        <v>250</v>
      </c>
      <c r="B265" s="75">
        <f t="shared" si="167"/>
        <v>65</v>
      </c>
      <c r="C265" s="65" t="s">
        <v>73</v>
      </c>
      <c r="D265" s="65" t="s">
        <v>188</v>
      </c>
      <c r="E265" s="66">
        <v>1974</v>
      </c>
      <c r="F265" s="66">
        <v>2013</v>
      </c>
      <c r="G265" s="66" t="s">
        <v>52</v>
      </c>
      <c r="H265" s="66">
        <v>4</v>
      </c>
      <c r="I265" s="66">
        <v>4</v>
      </c>
      <c r="J265" s="67">
        <v>3890.5</v>
      </c>
      <c r="K265" s="67">
        <v>3404</v>
      </c>
      <c r="L265" s="67">
        <v>0</v>
      </c>
      <c r="M265" s="68">
        <v>175</v>
      </c>
      <c r="N265" s="76">
        <f t="shared" si="140"/>
        <v>1549134.06189</v>
      </c>
      <c r="O265" s="67"/>
      <c r="P265" s="77">
        <v>1201926.06189</v>
      </c>
      <c r="Q265" s="77"/>
      <c r="R265" s="77">
        <f>+AS265</f>
        <v>347208</v>
      </c>
      <c r="S265" s="77">
        <f>+AT265</f>
        <v>0</v>
      </c>
      <c r="T265" s="77"/>
      <c r="U265" s="77">
        <v>0</v>
      </c>
      <c r="V265" s="77">
        <f t="shared" si="152"/>
        <v>455.09226259988247</v>
      </c>
      <c r="W265" s="77">
        <f t="shared" si="152"/>
        <v>455.09226259988247</v>
      </c>
      <c r="X265" s="70">
        <v>2023</v>
      </c>
      <c r="Y265" s="71" t="e">
        <f>+#REF!-'[1]Приложение №1'!$P987</f>
        <v>#REF!</v>
      </c>
      <c r="AA265" s="76">
        <f t="shared" si="144"/>
        <v>24100395.781889997</v>
      </c>
      <c r="AB265" s="67">
        <v>0</v>
      </c>
      <c r="AC265" s="67">
        <v>0</v>
      </c>
      <c r="AD265" s="67">
        <v>0</v>
      </c>
      <c r="AE265" s="67">
        <v>0</v>
      </c>
      <c r="AF265" s="67">
        <v>1356671.24</v>
      </c>
      <c r="AG265" s="67"/>
      <c r="AH265" s="67">
        <v>0</v>
      </c>
      <c r="AI265" s="67">
        <v>0</v>
      </c>
      <c r="AJ265" s="67">
        <v>0</v>
      </c>
      <c r="AK265" s="67">
        <v>0</v>
      </c>
      <c r="AL265" s="67">
        <v>19641111.600080881</v>
      </c>
      <c r="AM265" s="67">
        <v>0</v>
      </c>
      <c r="AN265" s="67">
        <v>2439179.8219999997</v>
      </c>
      <c r="AO265" s="77">
        <v>227512.61719999998</v>
      </c>
      <c r="AP265" s="78">
        <v>435920.50260911998</v>
      </c>
      <c r="AQ265" s="62">
        <f>+'Приложение №2'!F265-'Приложение №1'!N265</f>
        <v>0</v>
      </c>
      <c r="AR265" s="71">
        <f>1535272.52-R73</f>
        <v>-347208</v>
      </c>
      <c r="AS265" s="1">
        <f t="shared" si="161"/>
        <v>347208</v>
      </c>
      <c r="AT265" s="1">
        <f>+(K265*10+L265*20)*12*30-S73</f>
        <v>0</v>
      </c>
      <c r="AU265" s="71">
        <f>+P265+Q265+R265+S265+U265-'Приложение №2'!F265</f>
        <v>0</v>
      </c>
    </row>
    <row r="266" spans="1:47" x14ac:dyDescent="0.25">
      <c r="A266" s="74">
        <f t="shared" ref="A266:B266" si="168">+A265+1</f>
        <v>251</v>
      </c>
      <c r="B266" s="75">
        <f t="shared" si="168"/>
        <v>66</v>
      </c>
      <c r="C266" s="65" t="s">
        <v>73</v>
      </c>
      <c r="D266" s="65" t="s">
        <v>333</v>
      </c>
      <c r="E266" s="66">
        <v>1978</v>
      </c>
      <c r="F266" s="66">
        <v>2013</v>
      </c>
      <c r="G266" s="66" t="s">
        <v>52</v>
      </c>
      <c r="H266" s="66">
        <v>5</v>
      </c>
      <c r="I266" s="66">
        <v>4</v>
      </c>
      <c r="J266" s="67">
        <v>4846.8</v>
      </c>
      <c r="K266" s="67">
        <v>4282.5</v>
      </c>
      <c r="L266" s="67">
        <v>0</v>
      </c>
      <c r="M266" s="68">
        <v>174</v>
      </c>
      <c r="N266" s="76">
        <f t="shared" si="140"/>
        <v>8668788.5955857802</v>
      </c>
      <c r="O266" s="67"/>
      <c r="P266" s="77"/>
      <c r="Q266" s="77"/>
      <c r="R266" s="77">
        <f t="shared" ref="R266:R329" si="169">+AR266+AS266</f>
        <v>2317324.94</v>
      </c>
      <c r="S266" s="77">
        <f>+'Приложение №2'!F266-'Приложение №1'!R266</f>
        <v>6351463.6555857807</v>
      </c>
      <c r="T266" s="77"/>
      <c r="U266" s="77">
        <v>0</v>
      </c>
      <c r="V266" s="77">
        <f t="shared" si="152"/>
        <v>2024.2355156067204</v>
      </c>
      <c r="W266" s="77">
        <f t="shared" si="152"/>
        <v>2024.2355156067204</v>
      </c>
      <c r="X266" s="70">
        <v>2023</v>
      </c>
      <c r="Y266" s="71" t="e">
        <f>+#REF!-'[1]Приложение №1'!$P1033</f>
        <v>#REF!</v>
      </c>
      <c r="AA266" s="76">
        <f t="shared" si="144"/>
        <v>10000151.410000002</v>
      </c>
      <c r="AB266" s="67">
        <v>7149539.5285750804</v>
      </c>
      <c r="AC266" s="67">
        <v>0</v>
      </c>
      <c r="AD266" s="67">
        <v>0</v>
      </c>
      <c r="AE266" s="67">
        <v>0</v>
      </c>
      <c r="AF266" s="67">
        <v>1331362.8144142204</v>
      </c>
      <c r="AG266" s="67"/>
      <c r="AH266" s="67">
        <v>0</v>
      </c>
      <c r="AI266" s="67">
        <v>0</v>
      </c>
      <c r="AJ266" s="67">
        <v>0</v>
      </c>
      <c r="AK266" s="67">
        <v>0</v>
      </c>
      <c r="AL266" s="67">
        <v>0</v>
      </c>
      <c r="AM266" s="67">
        <v>0</v>
      </c>
      <c r="AN266" s="67">
        <v>1233787.3953999998</v>
      </c>
      <c r="AO266" s="77">
        <v>100001.5141</v>
      </c>
      <c r="AP266" s="78">
        <v>185460.15751070005</v>
      </c>
      <c r="AQ266" s="62">
        <f>+'Приложение №2'!F266-'Приложение №1'!N266</f>
        <v>0</v>
      </c>
      <c r="AR266" s="1">
        <f>2003447.04-122937.1</f>
        <v>1880509.94</v>
      </c>
      <c r="AS266" s="1">
        <f t="shared" si="161"/>
        <v>436815</v>
      </c>
      <c r="AT266" s="1">
        <f>+(K266*10+L266*20)*12*30</f>
        <v>15417000</v>
      </c>
    </row>
    <row r="267" spans="1:47" x14ac:dyDescent="0.25">
      <c r="A267" s="74">
        <f t="shared" ref="A267:B267" si="170">+A266+1</f>
        <v>252</v>
      </c>
      <c r="B267" s="75">
        <f t="shared" si="170"/>
        <v>67</v>
      </c>
      <c r="C267" s="65" t="s">
        <v>73</v>
      </c>
      <c r="D267" s="65" t="s">
        <v>189</v>
      </c>
      <c r="E267" s="66">
        <v>1978</v>
      </c>
      <c r="F267" s="66">
        <v>2008</v>
      </c>
      <c r="G267" s="66" t="s">
        <v>52</v>
      </c>
      <c r="H267" s="66">
        <v>5</v>
      </c>
      <c r="I267" s="66">
        <v>4</v>
      </c>
      <c r="J267" s="67">
        <v>4929.7</v>
      </c>
      <c r="K267" s="67">
        <v>4349.2</v>
      </c>
      <c r="L267" s="67">
        <v>0</v>
      </c>
      <c r="M267" s="68">
        <v>213</v>
      </c>
      <c r="N267" s="76">
        <f t="shared" si="140"/>
        <v>30521318.278818406</v>
      </c>
      <c r="O267" s="67"/>
      <c r="P267" s="77">
        <v>5725470.5333099999</v>
      </c>
      <c r="Q267" s="77"/>
      <c r="R267" s="77">
        <f t="shared" si="169"/>
        <v>0</v>
      </c>
      <c r="S267" s="77">
        <f t="shared" ref="S267:S326" si="171">+AT267</f>
        <v>14731121.328888409</v>
      </c>
      <c r="T267" s="77"/>
      <c r="U267" s="77">
        <f>11450941.06662-1386214.65</f>
        <v>10064726.416619999</v>
      </c>
      <c r="V267" s="77">
        <f t="shared" si="152"/>
        <v>7017.6856154737443</v>
      </c>
      <c r="W267" s="77">
        <f t="shared" si="152"/>
        <v>7017.6856154737443</v>
      </c>
      <c r="X267" s="70">
        <v>2023</v>
      </c>
      <c r="Y267" s="71" t="e">
        <f>+#REF!-'[1]Приложение №1'!$P988</f>
        <v>#REF!</v>
      </c>
      <c r="AA267" s="76">
        <f t="shared" si="144"/>
        <v>44837101.50993</v>
      </c>
      <c r="AB267" s="67">
        <v>0</v>
      </c>
      <c r="AC267" s="67">
        <v>4199173.3275891002</v>
      </c>
      <c r="AD267" s="67">
        <v>4438837.1277801599</v>
      </c>
      <c r="AE267" s="67">
        <v>3384651.0431630402</v>
      </c>
      <c r="AF267" s="67">
        <v>1471946.54</v>
      </c>
      <c r="AG267" s="67"/>
      <c r="AH267" s="67">
        <v>360791.89596239995</v>
      </c>
      <c r="AI267" s="67">
        <v>0</v>
      </c>
      <c r="AJ267" s="67">
        <v>0</v>
      </c>
      <c r="AK267" s="67">
        <v>0</v>
      </c>
      <c r="AL267" s="67">
        <v>25094924.378064241</v>
      </c>
      <c r="AM267" s="67">
        <v>0</v>
      </c>
      <c r="AN267" s="67">
        <v>4627048.3442000002</v>
      </c>
      <c r="AO267" s="77">
        <v>433511.50789999997</v>
      </c>
      <c r="AP267" s="78">
        <v>826217.34527106001</v>
      </c>
      <c r="AQ267" s="62">
        <f>+'Приложение №2'!F267-'Приложение №1'!N267</f>
        <v>1.111593097448349E-3</v>
      </c>
      <c r="AR267" s="71">
        <f>2077071.68-R79</f>
        <v>-443618.40000000014</v>
      </c>
      <c r="AS267" s="1">
        <f t="shared" si="161"/>
        <v>443618.39999999997</v>
      </c>
      <c r="AT267" s="1">
        <f>+(K267*10+L267*20)*12*30-S79</f>
        <v>14731121.328888409</v>
      </c>
      <c r="AU267" s="71">
        <f>+P267+Q267+R267+S267+U267-'Приложение №2'!F267</f>
        <v>-1.111593097448349E-3</v>
      </c>
    </row>
    <row r="268" spans="1:47" x14ac:dyDescent="0.25">
      <c r="A268" s="74">
        <f t="shared" ref="A268:B268" si="172">+A267+1</f>
        <v>253</v>
      </c>
      <c r="B268" s="75">
        <f t="shared" si="172"/>
        <v>68</v>
      </c>
      <c r="C268" s="65" t="s">
        <v>73</v>
      </c>
      <c r="D268" s="65" t="s">
        <v>336</v>
      </c>
      <c r="E268" s="66">
        <v>1990</v>
      </c>
      <c r="F268" s="66">
        <v>2009</v>
      </c>
      <c r="G268" s="66" t="s">
        <v>52</v>
      </c>
      <c r="H268" s="66">
        <v>5</v>
      </c>
      <c r="I268" s="66">
        <v>6</v>
      </c>
      <c r="J268" s="67">
        <v>5593.2</v>
      </c>
      <c r="K268" s="67">
        <v>4919.8</v>
      </c>
      <c r="L268" s="67">
        <v>0</v>
      </c>
      <c r="M268" s="68">
        <v>206</v>
      </c>
      <c r="N268" s="76">
        <f t="shared" si="140"/>
        <v>12818538.9</v>
      </c>
      <c r="O268" s="67"/>
      <c r="P268" s="77"/>
      <c r="Q268" s="77"/>
      <c r="R268" s="77">
        <f t="shared" si="169"/>
        <v>2725708.02</v>
      </c>
      <c r="S268" s="77">
        <f>+'Приложение №2'!F268-'Приложение №1'!R268</f>
        <v>10092830.880000001</v>
      </c>
      <c r="T268" s="77"/>
      <c r="U268" s="77">
        <v>0</v>
      </c>
      <c r="V268" s="77">
        <f t="shared" si="152"/>
        <v>2605.5</v>
      </c>
      <c r="W268" s="77">
        <f t="shared" si="152"/>
        <v>2605.5</v>
      </c>
      <c r="X268" s="70">
        <v>2023</v>
      </c>
      <c r="Y268" s="71" t="e">
        <f>+#REF!-'[1]Приложение №1'!$P1036</f>
        <v>#REF!</v>
      </c>
      <c r="AA268" s="76">
        <f t="shared" si="144"/>
        <v>12818538.9</v>
      </c>
      <c r="AB268" s="67">
        <v>0</v>
      </c>
      <c r="AC268" s="67">
        <v>0</v>
      </c>
      <c r="AD268" s="67">
        <v>0</v>
      </c>
      <c r="AE268" s="67">
        <v>0</v>
      </c>
      <c r="AF268" s="67">
        <v>0</v>
      </c>
      <c r="AG268" s="67"/>
      <c r="AH268" s="67">
        <v>0</v>
      </c>
      <c r="AI268" s="67">
        <v>0</v>
      </c>
      <c r="AJ268" s="67">
        <v>0</v>
      </c>
      <c r="AK268" s="67">
        <v>0</v>
      </c>
      <c r="AL268" s="67">
        <v>0</v>
      </c>
      <c r="AM268" s="67">
        <v>12317589.348944476</v>
      </c>
      <c r="AN268" s="67">
        <v>155875.03</v>
      </c>
      <c r="AO268" s="67">
        <v>75713.789329170002</v>
      </c>
      <c r="AP268" s="78">
        <v>269360.73172635579</v>
      </c>
      <c r="AQ268" s="62">
        <f>+'Приложение №2'!F268-'Приложение №1'!N268</f>
        <v>0</v>
      </c>
      <c r="AR268" s="1">
        <v>2223888.42</v>
      </c>
      <c r="AS268" s="1">
        <f t="shared" si="161"/>
        <v>501819.6</v>
      </c>
      <c r="AT268" s="1">
        <f>+(K268*10+L268*20)*12*30</f>
        <v>17711280</v>
      </c>
    </row>
    <row r="269" spans="1:47" x14ac:dyDescent="0.25">
      <c r="A269" s="74">
        <f t="shared" ref="A269:B269" si="173">+A268+1</f>
        <v>254</v>
      </c>
      <c r="B269" s="75">
        <f t="shared" si="173"/>
        <v>69</v>
      </c>
      <c r="C269" s="65" t="s">
        <v>73</v>
      </c>
      <c r="D269" s="65" t="s">
        <v>82</v>
      </c>
      <c r="E269" s="66">
        <v>1972</v>
      </c>
      <c r="F269" s="66">
        <v>2013</v>
      </c>
      <c r="G269" s="66" t="s">
        <v>45</v>
      </c>
      <c r="H269" s="66">
        <v>4</v>
      </c>
      <c r="I269" s="66">
        <v>4</v>
      </c>
      <c r="J269" s="67">
        <v>3047.8</v>
      </c>
      <c r="K269" s="67">
        <v>2797.2</v>
      </c>
      <c r="L269" s="67">
        <v>0</v>
      </c>
      <c r="M269" s="68">
        <v>107</v>
      </c>
      <c r="N269" s="76">
        <f t="shared" si="140"/>
        <v>13862335.789999999</v>
      </c>
      <c r="O269" s="67"/>
      <c r="P269" s="77">
        <v>4346316.5754666664</v>
      </c>
      <c r="Q269" s="77"/>
      <c r="R269" s="77">
        <f t="shared" si="169"/>
        <v>823386.06360000011</v>
      </c>
      <c r="S269" s="77">
        <f t="shared" si="171"/>
        <v>0</v>
      </c>
      <c r="T269" s="77"/>
      <c r="U269" s="77">
        <v>8692633.1509333327</v>
      </c>
      <c r="V269" s="77">
        <f t="shared" si="152"/>
        <v>4955.790000715001</v>
      </c>
      <c r="W269" s="77">
        <f t="shared" si="152"/>
        <v>4955.790000715001</v>
      </c>
      <c r="X269" s="70">
        <v>2023</v>
      </c>
      <c r="Y269" s="71"/>
      <c r="AA269" s="76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78"/>
      <c r="AQ269" s="62">
        <f>+'Приложение №2'!F269-'Приложение №1'!N269</f>
        <v>0</v>
      </c>
      <c r="AR269" s="1">
        <f>1184908.35-361522.2864</f>
        <v>823386.06360000011</v>
      </c>
      <c r="AU269" s="71">
        <f>+P269+Q269+R269+S269+U269-'Приложение №2'!F269</f>
        <v>0</v>
      </c>
    </row>
    <row r="270" spans="1:47" x14ac:dyDescent="0.25">
      <c r="A270" s="74">
        <f t="shared" ref="A270:B270" si="174">+A269+1</f>
        <v>255</v>
      </c>
      <c r="B270" s="75">
        <f t="shared" si="174"/>
        <v>70</v>
      </c>
      <c r="C270" s="65" t="s">
        <v>73</v>
      </c>
      <c r="D270" s="65" t="s">
        <v>83</v>
      </c>
      <c r="E270" s="66">
        <v>1974</v>
      </c>
      <c r="F270" s="66">
        <v>2013</v>
      </c>
      <c r="G270" s="66" t="s">
        <v>45</v>
      </c>
      <c r="H270" s="66">
        <v>4</v>
      </c>
      <c r="I270" s="66">
        <v>4</v>
      </c>
      <c r="J270" s="67">
        <v>2989.2</v>
      </c>
      <c r="K270" s="67">
        <v>2769.8</v>
      </c>
      <c r="L270" s="67">
        <v>0</v>
      </c>
      <c r="M270" s="68">
        <v>90</v>
      </c>
      <c r="N270" s="76">
        <f t="shared" si="140"/>
        <v>13726547.140000001</v>
      </c>
      <c r="O270" s="67"/>
      <c r="P270" s="77">
        <v>4427463.1917000003</v>
      </c>
      <c r="Q270" s="77"/>
      <c r="R270" s="77">
        <f t="shared" si="169"/>
        <v>444157.56489999988</v>
      </c>
      <c r="S270" s="77">
        <f t="shared" si="171"/>
        <v>0</v>
      </c>
      <c r="T270" s="77"/>
      <c r="U270" s="77">
        <v>8854926.3834000006</v>
      </c>
      <c r="V270" s="77">
        <f t="shared" si="152"/>
        <v>4955.7899992779257</v>
      </c>
      <c r="W270" s="77">
        <f t="shared" si="152"/>
        <v>4955.7899992779257</v>
      </c>
      <c r="X270" s="70">
        <v>2023</v>
      </c>
      <c r="Y270" s="71"/>
      <c r="AA270" s="76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78"/>
      <c r="AQ270" s="62">
        <f>+'Приложение №2'!F270-'Приложение №1'!N270</f>
        <v>0</v>
      </c>
      <c r="AR270" s="1">
        <f>1292399.14-848241.5751</f>
        <v>444157.56489999988</v>
      </c>
      <c r="AU270" s="71">
        <f>+P270+Q270+R270+S270+U270-'Приложение №2'!F270</f>
        <v>0</v>
      </c>
    </row>
    <row r="271" spans="1:47" x14ac:dyDescent="0.25">
      <c r="A271" s="74">
        <f t="shared" ref="A271:B271" si="175">+A270+1</f>
        <v>256</v>
      </c>
      <c r="B271" s="75">
        <f t="shared" si="175"/>
        <v>71</v>
      </c>
      <c r="C271" s="65" t="s">
        <v>73</v>
      </c>
      <c r="D271" s="65" t="s">
        <v>192</v>
      </c>
      <c r="E271" s="66">
        <v>1976</v>
      </c>
      <c r="F271" s="66">
        <v>2013</v>
      </c>
      <c r="G271" s="66" t="s">
        <v>52</v>
      </c>
      <c r="H271" s="66">
        <v>4</v>
      </c>
      <c r="I271" s="66">
        <v>6</v>
      </c>
      <c r="J271" s="67">
        <v>5727.3</v>
      </c>
      <c r="K271" s="67">
        <v>5005.7</v>
      </c>
      <c r="L271" s="67">
        <v>0</v>
      </c>
      <c r="M271" s="68">
        <v>234</v>
      </c>
      <c r="N271" s="76">
        <f t="shared" si="140"/>
        <v>2235547.3011860005</v>
      </c>
      <c r="O271" s="67"/>
      <c r="P271" s="77"/>
      <c r="Q271" s="77"/>
      <c r="R271" s="77">
        <f>+AR271+AS271</f>
        <v>1288896.0999999996</v>
      </c>
      <c r="S271" s="77">
        <f>+'Приложение №2'!F271-'Приложение №1'!R271</f>
        <v>946651.20118600084</v>
      </c>
      <c r="T271" s="77"/>
      <c r="U271" s="77">
        <v>0</v>
      </c>
      <c r="V271" s="77">
        <f t="shared" si="152"/>
        <v>446.6003358543262</v>
      </c>
      <c r="W271" s="77">
        <f t="shared" si="152"/>
        <v>446.6003358543262</v>
      </c>
      <c r="X271" s="70">
        <v>2023</v>
      </c>
      <c r="Y271" s="71">
        <f>+S271-'[1]Приложение №1'!$P671</f>
        <v>-7223852.5688139983</v>
      </c>
      <c r="AA271" s="76">
        <f t="shared" si="144"/>
        <v>8101376.7311859997</v>
      </c>
      <c r="AB271" s="67">
        <v>0</v>
      </c>
      <c r="AC271" s="67">
        <v>0</v>
      </c>
      <c r="AD271" s="67">
        <v>5108867.6053762194</v>
      </c>
      <c r="AE271" s="67">
        <v>0</v>
      </c>
      <c r="AF271" s="67">
        <v>2022198.06</v>
      </c>
      <c r="AG271" s="67"/>
      <c r="AH271" s="67">
        <v>0</v>
      </c>
      <c r="AI271" s="67">
        <v>0</v>
      </c>
      <c r="AJ271" s="67">
        <v>0</v>
      </c>
      <c r="AK271" s="67">
        <v>0</v>
      </c>
      <c r="AL271" s="67">
        <v>0</v>
      </c>
      <c r="AM271" s="67">
        <v>0</v>
      </c>
      <c r="AN271" s="67">
        <v>786081.95299999998</v>
      </c>
      <c r="AO271" s="77">
        <v>60658.294300000001</v>
      </c>
      <c r="AP271" s="78">
        <v>123570.81850978</v>
      </c>
      <c r="AQ271" s="62">
        <f>+'Приложение №2'!F271-'Приложение №1'!N271</f>
        <v>0</v>
      </c>
      <c r="AR271" s="1">
        <f>2269068.63-1153662.35-337091.58</f>
        <v>778314.69999999972</v>
      </c>
      <c r="AS271" s="1">
        <f t="shared" ref="AS271:AS294" si="176">+(K271*10+L271*20)*12*0.85</f>
        <v>510581.39999999997</v>
      </c>
      <c r="AT271" s="1">
        <f>+(K271*10+L271*20)*12*30-1213002.672-2895880.10928442</f>
        <v>13911637.218715582</v>
      </c>
    </row>
    <row r="272" spans="1:47" s="81" customFormat="1" x14ac:dyDescent="0.25">
      <c r="A272" s="74">
        <f t="shared" ref="A272:B272" si="177">+A271+1</f>
        <v>257</v>
      </c>
      <c r="B272" s="75">
        <f t="shared" si="177"/>
        <v>72</v>
      </c>
      <c r="C272" s="65" t="s">
        <v>73</v>
      </c>
      <c r="D272" s="65" t="s">
        <v>594</v>
      </c>
      <c r="E272" s="66" t="s">
        <v>599</v>
      </c>
      <c r="F272" s="66"/>
      <c r="G272" s="66" t="s">
        <v>579</v>
      </c>
      <c r="H272" s="66" t="s">
        <v>585</v>
      </c>
      <c r="I272" s="66" t="s">
        <v>585</v>
      </c>
      <c r="J272" s="67">
        <v>4032.8</v>
      </c>
      <c r="K272" s="67">
        <v>3457.7</v>
      </c>
      <c r="L272" s="67">
        <v>0</v>
      </c>
      <c r="M272" s="68">
        <v>156</v>
      </c>
      <c r="N272" s="76">
        <f t="shared" si="140"/>
        <v>51371541.621483833</v>
      </c>
      <c r="O272" s="67">
        <v>0</v>
      </c>
      <c r="P272" s="77">
        <v>9237039.6128709596</v>
      </c>
      <c r="Q272" s="77">
        <v>0</v>
      </c>
      <c r="R272" s="77">
        <f t="shared" si="169"/>
        <v>1975663.17</v>
      </c>
      <c r="S272" s="77">
        <f t="shared" si="171"/>
        <v>12447720</v>
      </c>
      <c r="T272" s="77"/>
      <c r="U272" s="77">
        <v>27711118.838612877</v>
      </c>
      <c r="V272" s="77">
        <v>8508.3700000000008</v>
      </c>
      <c r="W272" s="77">
        <v>8508.3700000000008</v>
      </c>
      <c r="X272" s="70">
        <v>2023</v>
      </c>
      <c r="Y272" s="81">
        <v>1316311.58</v>
      </c>
      <c r="Z272" s="81">
        <f>+(K272*9.1+L272*18.19)*12</f>
        <v>377580.83999999997</v>
      </c>
      <c r="AB272" s="82">
        <f>+N272-'[4]Приложение № 2'!E272</f>
        <v>35678019.251483835</v>
      </c>
      <c r="AE272" s="82">
        <f>+N272-'[4]Приложение № 2'!E272</f>
        <v>35678019.251483835</v>
      </c>
      <c r="AQ272" s="62">
        <f>+'Приложение №2'!F272-'Приложение №1'!N272</f>
        <v>0</v>
      </c>
      <c r="AR272" s="81">
        <v>1622977.77</v>
      </c>
      <c r="AS272" s="1">
        <f t="shared" si="176"/>
        <v>352685.39999999997</v>
      </c>
      <c r="AT272" s="1">
        <f>+(K272*10+L272*20)*12*30</f>
        <v>12447720</v>
      </c>
      <c r="AU272" s="71">
        <f>+P272+Q272+R272+S272+U272-'Приложение №2'!F272</f>
        <v>0</v>
      </c>
    </row>
    <row r="273" spans="1:47" x14ac:dyDescent="0.25">
      <c r="A273" s="74">
        <f t="shared" ref="A273:B273" si="178">+A272+1</f>
        <v>258</v>
      </c>
      <c r="B273" s="75">
        <f t="shared" si="178"/>
        <v>73</v>
      </c>
      <c r="C273" s="65" t="s">
        <v>73</v>
      </c>
      <c r="D273" s="65" t="s">
        <v>193</v>
      </c>
      <c r="E273" s="66">
        <v>1973</v>
      </c>
      <c r="F273" s="66">
        <v>2013</v>
      </c>
      <c r="G273" s="66" t="s">
        <v>52</v>
      </c>
      <c r="H273" s="66">
        <v>4</v>
      </c>
      <c r="I273" s="66">
        <v>4</v>
      </c>
      <c r="J273" s="67">
        <v>4671.96</v>
      </c>
      <c r="K273" s="67">
        <v>3440.7</v>
      </c>
      <c r="L273" s="67">
        <v>0</v>
      </c>
      <c r="M273" s="68">
        <v>128</v>
      </c>
      <c r="N273" s="76">
        <f t="shared" si="140"/>
        <v>1550298.52</v>
      </c>
      <c r="O273" s="67"/>
      <c r="P273" s="77"/>
      <c r="Q273" s="77"/>
      <c r="R273" s="77">
        <f>+AR273+AS273</f>
        <v>1046957.0799999998</v>
      </c>
      <c r="S273" s="77">
        <f>+'Приложение №2'!F273-'Приложение №1'!R273</f>
        <v>503341.44000000018</v>
      </c>
      <c r="T273" s="77"/>
      <c r="U273" s="77">
        <v>0</v>
      </c>
      <c r="V273" s="77">
        <f t="shared" si="152"/>
        <v>450.57648734269191</v>
      </c>
      <c r="W273" s="77">
        <f t="shared" si="152"/>
        <v>450.57648734269191</v>
      </c>
      <c r="X273" s="70">
        <v>2023</v>
      </c>
      <c r="Y273" s="71" t="e">
        <f>+#REF!-'[1]Приложение №1'!$P672</f>
        <v>#REF!</v>
      </c>
      <c r="AA273" s="76">
        <f t="shared" si="144"/>
        <v>1550298.52</v>
      </c>
      <c r="AB273" s="67">
        <v>0</v>
      </c>
      <c r="AC273" s="67">
        <v>0</v>
      </c>
      <c r="AD273" s="67">
        <v>0</v>
      </c>
      <c r="AE273" s="67">
        <v>0</v>
      </c>
      <c r="AF273" s="67">
        <v>1350771.93</v>
      </c>
      <c r="AG273" s="67"/>
      <c r="AH273" s="67">
        <v>0</v>
      </c>
      <c r="AI273" s="67">
        <v>0</v>
      </c>
      <c r="AJ273" s="67">
        <v>0</v>
      </c>
      <c r="AK273" s="67">
        <v>0</v>
      </c>
      <c r="AL273" s="67">
        <v>0</v>
      </c>
      <c r="AM273" s="67">
        <v>0</v>
      </c>
      <c r="AN273" s="67">
        <v>183829.5</v>
      </c>
      <c r="AO273" s="77">
        <v>5000</v>
      </c>
      <c r="AP273" s="78">
        <v>10697.09</v>
      </c>
      <c r="AQ273" s="62">
        <f>+'Приложение №2'!F273-'Приложение №1'!N273</f>
        <v>0</v>
      </c>
      <c r="AR273" s="1">
        <f>1641525.43-945519.75</f>
        <v>696005.67999999993</v>
      </c>
      <c r="AS273" s="1">
        <f t="shared" si="176"/>
        <v>350951.39999999997</v>
      </c>
      <c r="AT273" s="1">
        <f>+(K273*10+L273*20)*12*30-886414.55</f>
        <v>11500105.449999999</v>
      </c>
    </row>
    <row r="274" spans="1:47" x14ac:dyDescent="0.25">
      <c r="A274" s="74">
        <f t="shared" ref="A274:B274" si="179">+A273+1</f>
        <v>259</v>
      </c>
      <c r="B274" s="75">
        <f t="shared" si="179"/>
        <v>74</v>
      </c>
      <c r="C274" s="65" t="s">
        <v>73</v>
      </c>
      <c r="D274" s="65" t="s">
        <v>346</v>
      </c>
      <c r="E274" s="66">
        <v>1974</v>
      </c>
      <c r="F274" s="66">
        <v>2013</v>
      </c>
      <c r="G274" s="66" t="s">
        <v>45</v>
      </c>
      <c r="H274" s="66">
        <v>4</v>
      </c>
      <c r="I274" s="66">
        <v>8</v>
      </c>
      <c r="J274" s="67">
        <v>5449.8</v>
      </c>
      <c r="K274" s="67">
        <v>4948.3</v>
      </c>
      <c r="L274" s="67">
        <v>0</v>
      </c>
      <c r="M274" s="68">
        <v>207</v>
      </c>
      <c r="N274" s="76">
        <f t="shared" si="140"/>
        <v>80675776.888119638</v>
      </c>
      <c r="O274" s="67"/>
      <c r="P274" s="77">
        <v>15011639.88952991</v>
      </c>
      <c r="Q274" s="77"/>
      <c r="R274" s="77">
        <f t="shared" si="169"/>
        <v>2815337.33</v>
      </c>
      <c r="S274" s="77">
        <f t="shared" si="171"/>
        <v>17813880</v>
      </c>
      <c r="T274" s="77"/>
      <c r="U274" s="77">
        <v>45034919.668589726</v>
      </c>
      <c r="V274" s="77">
        <f t="shared" si="152"/>
        <v>16303.73600794609</v>
      </c>
      <c r="W274" s="77">
        <f t="shared" si="152"/>
        <v>16303.73600794609</v>
      </c>
      <c r="X274" s="70">
        <v>2023</v>
      </c>
      <c r="Y274" s="71" t="e">
        <f>+#REF!-'[1]Приложение №1'!$P1064</f>
        <v>#REF!</v>
      </c>
      <c r="AA274" s="76">
        <f t="shared" si="144"/>
        <v>29390081.470000003</v>
      </c>
      <c r="AB274" s="67">
        <v>11814199.4679345</v>
      </c>
      <c r="AC274" s="67">
        <v>4209884.9643870592</v>
      </c>
      <c r="AD274" s="67">
        <v>4398393.0636496209</v>
      </c>
      <c r="AE274" s="67">
        <v>2753672.1595983598</v>
      </c>
      <c r="AF274" s="67">
        <v>1684797.1438548602</v>
      </c>
      <c r="AG274" s="67"/>
      <c r="AH274" s="67">
        <v>453343.1808108</v>
      </c>
      <c r="AI274" s="67">
        <v>0</v>
      </c>
      <c r="AJ274" s="67">
        <v>0</v>
      </c>
      <c r="AK274" s="67">
        <v>0</v>
      </c>
      <c r="AL274" s="67">
        <v>0</v>
      </c>
      <c r="AM274" s="67">
        <v>0</v>
      </c>
      <c r="AN274" s="67">
        <v>3228318.4233000004</v>
      </c>
      <c r="AO274" s="77">
        <v>293900.81470000005</v>
      </c>
      <c r="AP274" s="78">
        <v>553572.25176480005</v>
      </c>
      <c r="AQ274" s="62">
        <f>+'Приложение №2'!F274-'Приложение №1'!N274</f>
        <v>0</v>
      </c>
      <c r="AR274" s="1">
        <v>2310610.73</v>
      </c>
      <c r="AS274" s="1">
        <f t="shared" si="176"/>
        <v>504726.6</v>
      </c>
      <c r="AT274" s="1">
        <f>+(K274*10+L274*20)*12*30</f>
        <v>17813880</v>
      </c>
      <c r="AU274" s="71">
        <f>+P274+Q274+R274+S274+U274-'Приложение №2'!F274</f>
        <v>0</v>
      </c>
    </row>
    <row r="275" spans="1:47" x14ac:dyDescent="0.25">
      <c r="A275" s="74">
        <f t="shared" ref="A275:B275" si="180">+A274+1</f>
        <v>260</v>
      </c>
      <c r="B275" s="75">
        <f t="shared" si="180"/>
        <v>75</v>
      </c>
      <c r="C275" s="65" t="s">
        <v>73</v>
      </c>
      <c r="D275" s="65" t="s">
        <v>347</v>
      </c>
      <c r="E275" s="66">
        <v>1983</v>
      </c>
      <c r="F275" s="66">
        <v>2013</v>
      </c>
      <c r="G275" s="66" t="s">
        <v>52</v>
      </c>
      <c r="H275" s="66">
        <v>4</v>
      </c>
      <c r="I275" s="66">
        <v>6</v>
      </c>
      <c r="J275" s="67">
        <v>5775.05</v>
      </c>
      <c r="K275" s="67">
        <v>5043.3500000000004</v>
      </c>
      <c r="L275" s="67">
        <v>0</v>
      </c>
      <c r="M275" s="68">
        <v>216</v>
      </c>
      <c r="N275" s="76">
        <f t="shared" si="140"/>
        <v>20464603.039999999</v>
      </c>
      <c r="O275" s="67"/>
      <c r="P275" s="77"/>
      <c r="Q275" s="77"/>
      <c r="R275" s="77">
        <f t="shared" si="169"/>
        <v>2839190.93</v>
      </c>
      <c r="S275" s="77">
        <f>+'Приложение №2'!F275-'Приложение №1'!R275</f>
        <v>17625412.109999999</v>
      </c>
      <c r="T275" s="77"/>
      <c r="U275" s="77">
        <v>0</v>
      </c>
      <c r="V275" s="77">
        <f t="shared" si="152"/>
        <v>4057.7400021810895</v>
      </c>
      <c r="W275" s="77">
        <f t="shared" si="152"/>
        <v>4057.7400021810895</v>
      </c>
      <c r="X275" s="70">
        <v>2023</v>
      </c>
      <c r="Y275" s="71" t="e">
        <f>+#REF!-'[1]Приложение №1'!$P1068</f>
        <v>#REF!</v>
      </c>
      <c r="AA275" s="76">
        <f t="shared" si="144"/>
        <v>28377467.889999997</v>
      </c>
      <c r="AB275" s="67">
        <v>8419761.85982568</v>
      </c>
      <c r="AC275" s="67">
        <v>4869378.4663003199</v>
      </c>
      <c r="AD275" s="67">
        <v>5147293.5732838195</v>
      </c>
      <c r="AE275" s="67">
        <v>3924855.112857</v>
      </c>
      <c r="AF275" s="67">
        <v>1567899.2698021799</v>
      </c>
      <c r="AG275" s="67"/>
      <c r="AH275" s="67">
        <v>418375.75401383999</v>
      </c>
      <c r="AI275" s="67">
        <v>0</v>
      </c>
      <c r="AJ275" s="67">
        <v>0</v>
      </c>
      <c r="AK275" s="67">
        <v>0</v>
      </c>
      <c r="AL275" s="67">
        <v>0</v>
      </c>
      <c r="AM275" s="67">
        <v>0</v>
      </c>
      <c r="AN275" s="67">
        <v>3213697.2617000001</v>
      </c>
      <c r="AO275" s="77">
        <v>283774.6789</v>
      </c>
      <c r="AP275" s="78">
        <v>532431.91331715998</v>
      </c>
      <c r="AQ275" s="62">
        <f>+'Приложение №2'!F275-'Приложение №1'!N275</f>
        <v>0</v>
      </c>
      <c r="AR275" s="1">
        <f>2439039.01-114269.78</f>
        <v>2324769.23</v>
      </c>
      <c r="AS275" s="1">
        <f t="shared" si="176"/>
        <v>514421.7</v>
      </c>
      <c r="AT275" s="1">
        <f>+(K275*10+L275*20)*12*30</f>
        <v>18156060</v>
      </c>
    </row>
    <row r="276" spans="1:47" x14ac:dyDescent="0.25">
      <c r="A276" s="74">
        <f t="shared" ref="A276:B276" si="181">+A275+1</f>
        <v>261</v>
      </c>
      <c r="B276" s="75">
        <f t="shared" si="181"/>
        <v>76</v>
      </c>
      <c r="C276" s="65" t="s">
        <v>73</v>
      </c>
      <c r="D276" s="65" t="s">
        <v>195</v>
      </c>
      <c r="E276" s="66">
        <v>1976</v>
      </c>
      <c r="F276" s="66">
        <v>2013</v>
      </c>
      <c r="G276" s="66" t="s">
        <v>45</v>
      </c>
      <c r="H276" s="66">
        <v>5</v>
      </c>
      <c r="I276" s="66">
        <v>4</v>
      </c>
      <c r="J276" s="67">
        <v>3698.5</v>
      </c>
      <c r="K276" s="67">
        <v>3401</v>
      </c>
      <c r="L276" s="67">
        <v>0</v>
      </c>
      <c r="M276" s="68">
        <v>143</v>
      </c>
      <c r="N276" s="76">
        <f t="shared" si="140"/>
        <v>18336564.706663836</v>
      </c>
      <c r="O276" s="67"/>
      <c r="P276" s="77">
        <v>2008108.1622212788</v>
      </c>
      <c r="Q276" s="77"/>
      <c r="R276" s="77">
        <f t="shared" si="169"/>
        <v>1642280.28</v>
      </c>
      <c r="S276" s="77">
        <f t="shared" si="171"/>
        <v>10669959.939999999</v>
      </c>
      <c r="T276" s="77"/>
      <c r="U276" s="77">
        <v>4016216.3244425571</v>
      </c>
      <c r="V276" s="77">
        <f t="shared" ref="V276:W296" si="182">$N276/($K276+$L276)</f>
        <v>5391.5215250408219</v>
      </c>
      <c r="W276" s="77">
        <f t="shared" si="182"/>
        <v>5391.5215250408219</v>
      </c>
      <c r="X276" s="70">
        <v>2023</v>
      </c>
      <c r="Y276" s="71" t="e">
        <f>+#REF!-'[1]Приложение №1'!$P677</f>
        <v>#REF!</v>
      </c>
      <c r="AA276" s="76">
        <f t="shared" si="144"/>
        <v>31334841.419999994</v>
      </c>
      <c r="AB276" s="67">
        <v>8119979.0609737793</v>
      </c>
      <c r="AC276" s="67">
        <v>2893482.3597838203</v>
      </c>
      <c r="AD276" s="67">
        <v>0</v>
      </c>
      <c r="AE276" s="67">
        <v>0</v>
      </c>
      <c r="AF276" s="67">
        <v>1157972.4533361599</v>
      </c>
      <c r="AG276" s="67"/>
      <c r="AH276" s="67">
        <v>311585.82840084005</v>
      </c>
      <c r="AI276" s="67">
        <v>0</v>
      </c>
      <c r="AJ276" s="67">
        <v>14844557.210124599</v>
      </c>
      <c r="AK276" s="67">
        <v>0</v>
      </c>
      <c r="AL276" s="67">
        <v>0</v>
      </c>
      <c r="AM276" s="67">
        <v>0</v>
      </c>
      <c r="AN276" s="67">
        <v>3096317.3338000001</v>
      </c>
      <c r="AO276" s="77">
        <v>313348.4142</v>
      </c>
      <c r="AP276" s="78">
        <v>597598.75938079995</v>
      </c>
      <c r="AQ276" s="62">
        <f>+'Приложение №2'!F276-'Приложение №1'!N276</f>
        <v>0</v>
      </c>
      <c r="AR276" s="1">
        <f>1714139.94-279174.44-139587.22</f>
        <v>1295378.28</v>
      </c>
      <c r="AS276" s="1">
        <f t="shared" si="176"/>
        <v>346902</v>
      </c>
      <c r="AT276" s="1">
        <f>+(K276*10+L276*20)*12*30-1573640.06</f>
        <v>10669959.939999999</v>
      </c>
      <c r="AU276" s="71">
        <f>+P276+Q276+R276+S276+U276-'Приложение №2'!F276</f>
        <v>0</v>
      </c>
    </row>
    <row r="277" spans="1:47" x14ac:dyDescent="0.25">
      <c r="A277" s="74">
        <f t="shared" ref="A277:B277" si="183">+A276+1</f>
        <v>262</v>
      </c>
      <c r="B277" s="75">
        <f t="shared" si="183"/>
        <v>77</v>
      </c>
      <c r="C277" s="65" t="s">
        <v>73</v>
      </c>
      <c r="D277" s="65" t="s">
        <v>349</v>
      </c>
      <c r="E277" s="66">
        <v>1976</v>
      </c>
      <c r="F277" s="66">
        <v>2013</v>
      </c>
      <c r="G277" s="66" t="s">
        <v>52</v>
      </c>
      <c r="H277" s="66">
        <v>4</v>
      </c>
      <c r="I277" s="66">
        <v>6</v>
      </c>
      <c r="J277" s="67">
        <v>5761.37</v>
      </c>
      <c r="K277" s="67">
        <v>5025.37</v>
      </c>
      <c r="L277" s="67">
        <v>0</v>
      </c>
      <c r="M277" s="68">
        <v>208</v>
      </c>
      <c r="N277" s="76">
        <f t="shared" si="140"/>
        <v>18438304.043463718</v>
      </c>
      <c r="O277" s="67"/>
      <c r="P277" s="77"/>
      <c r="Q277" s="77"/>
      <c r="R277" s="77">
        <f t="shared" si="169"/>
        <v>3009278.1399999997</v>
      </c>
      <c r="S277" s="77">
        <f>+'Приложение №2'!F277-'Приложение №1'!R277</f>
        <v>15429025.903463718</v>
      </c>
      <c r="T277" s="77"/>
      <c r="U277" s="77">
        <v>9.3132257461547852E-10</v>
      </c>
      <c r="V277" s="77">
        <f t="shared" si="182"/>
        <v>3669.0440790357165</v>
      </c>
      <c r="W277" s="77">
        <f t="shared" si="182"/>
        <v>3669.0440790357165</v>
      </c>
      <c r="X277" s="70">
        <v>2023</v>
      </c>
      <c r="Y277" s="71" t="e">
        <f>+#REF!-'[1]Приложение №1'!$P1070</f>
        <v>#REF!</v>
      </c>
      <c r="AA277" s="76">
        <f t="shared" si="144"/>
        <v>18855188.25</v>
      </c>
      <c r="AB277" s="67">
        <v>0</v>
      </c>
      <c r="AC277" s="67">
        <v>4852018.6895581791</v>
      </c>
      <c r="AD277" s="67">
        <v>5128943.0079808198</v>
      </c>
      <c r="AE277" s="67">
        <v>3910862.6451854394</v>
      </c>
      <c r="AF277" s="67">
        <v>1562309.5679603999</v>
      </c>
      <c r="AG277" s="67"/>
      <c r="AH277" s="67">
        <v>416884.20653627999</v>
      </c>
      <c r="AI277" s="67">
        <v>0</v>
      </c>
      <c r="AJ277" s="67">
        <v>0</v>
      </c>
      <c r="AK277" s="67">
        <v>0</v>
      </c>
      <c r="AL277" s="67">
        <v>0</v>
      </c>
      <c r="AM277" s="67">
        <v>0</v>
      </c>
      <c r="AN277" s="67">
        <v>2448551.2283000001</v>
      </c>
      <c r="AO277" s="77">
        <v>188551.88250000004</v>
      </c>
      <c r="AP277" s="78">
        <v>347067.0219788801</v>
      </c>
      <c r="AQ277" s="62">
        <f>+'Приложение №2'!F277-'Приложение №1'!N277</f>
        <v>0</v>
      </c>
      <c r="AR277" s="1">
        <f>2496690.4</f>
        <v>2496690.4</v>
      </c>
      <c r="AS277" s="1">
        <f t="shared" si="176"/>
        <v>512587.73999999993</v>
      </c>
      <c r="AT277" s="1">
        <f>+(K277*10+L277*20)*12*30</f>
        <v>18091331.999999996</v>
      </c>
    </row>
    <row r="278" spans="1:47" x14ac:dyDescent="0.25">
      <c r="A278" s="74">
        <f t="shared" ref="A278:B278" si="184">+A277+1</f>
        <v>263</v>
      </c>
      <c r="B278" s="75">
        <f t="shared" si="184"/>
        <v>78</v>
      </c>
      <c r="C278" s="65" t="s">
        <v>73</v>
      </c>
      <c r="D278" s="65" t="s">
        <v>354</v>
      </c>
      <c r="E278" s="66">
        <v>1981</v>
      </c>
      <c r="F278" s="66">
        <v>2013</v>
      </c>
      <c r="G278" s="66" t="s">
        <v>52</v>
      </c>
      <c r="H278" s="66">
        <v>5</v>
      </c>
      <c r="I278" s="66">
        <v>4</v>
      </c>
      <c r="J278" s="67">
        <v>4887.3</v>
      </c>
      <c r="K278" s="67">
        <v>4317.5</v>
      </c>
      <c r="L278" s="67">
        <v>0</v>
      </c>
      <c r="M278" s="68">
        <v>194</v>
      </c>
      <c r="N278" s="76">
        <f t="shared" si="140"/>
        <v>28603135.280000001</v>
      </c>
      <c r="O278" s="67"/>
      <c r="P278" s="77">
        <v>3546935.8666666672</v>
      </c>
      <c r="Q278" s="77"/>
      <c r="R278" s="77">
        <f t="shared" si="169"/>
        <v>2419327.6799999997</v>
      </c>
      <c r="S278" s="77">
        <f t="shared" si="171"/>
        <v>15543000</v>
      </c>
      <c r="T278" s="77"/>
      <c r="U278" s="77">
        <v>7093871.7333333343</v>
      </c>
      <c r="V278" s="77">
        <f t="shared" si="182"/>
        <v>6624.9300011580781</v>
      </c>
      <c r="W278" s="77">
        <f t="shared" si="182"/>
        <v>6624.9300011580781</v>
      </c>
      <c r="X278" s="70">
        <v>2023</v>
      </c>
      <c r="Y278" s="71" t="e">
        <f>+#REF!-'[1]Приложение №1'!$P1077</f>
        <v>#REF!</v>
      </c>
      <c r="AA278" s="76">
        <f t="shared" si="144"/>
        <v>78714458.100000009</v>
      </c>
      <c r="AB278" s="67">
        <v>7207971.2584861796</v>
      </c>
      <c r="AC278" s="67">
        <v>4168566.8282411997</v>
      </c>
      <c r="AD278" s="67">
        <v>4406483.7908326201</v>
      </c>
      <c r="AE278" s="67">
        <v>3359981.3480309998</v>
      </c>
      <c r="AF278" s="67">
        <v>1342243.77142212</v>
      </c>
      <c r="AG278" s="67"/>
      <c r="AH278" s="67">
        <v>358162.19323499996</v>
      </c>
      <c r="AI278" s="67">
        <v>0</v>
      </c>
      <c r="AJ278" s="67">
        <v>12831286.273936201</v>
      </c>
      <c r="AK278" s="67">
        <v>0</v>
      </c>
      <c r="AL278" s="67">
        <v>24912015.084657121</v>
      </c>
      <c r="AM278" s="67">
        <v>9797576.0184224993</v>
      </c>
      <c r="AN278" s="67">
        <v>8047601.1061000004</v>
      </c>
      <c r="AO278" s="77">
        <v>787144.58100000001</v>
      </c>
      <c r="AP278" s="78">
        <v>1495425.8456360602</v>
      </c>
      <c r="AQ278" s="62">
        <f>+'Приложение №2'!F278-'Приложение №1'!N278</f>
        <v>0</v>
      </c>
      <c r="AR278" s="1">
        <v>1978942.68</v>
      </c>
      <c r="AS278" s="1">
        <f t="shared" si="176"/>
        <v>440385</v>
      </c>
      <c r="AT278" s="1">
        <f>+(K278*10+L278*20)*12*30</f>
        <v>15543000</v>
      </c>
      <c r="AU278" s="71">
        <f>+P278+Q278+R278+S278+U278-'Приложение №2'!F278</f>
        <v>0</v>
      </c>
    </row>
    <row r="279" spans="1:47" x14ac:dyDescent="0.25">
      <c r="A279" s="74">
        <f t="shared" ref="A279:B279" si="185">+A278+1</f>
        <v>264</v>
      </c>
      <c r="B279" s="75">
        <f t="shared" si="185"/>
        <v>79</v>
      </c>
      <c r="C279" s="65" t="s">
        <v>73</v>
      </c>
      <c r="D279" s="65" t="s">
        <v>355</v>
      </c>
      <c r="E279" s="66">
        <v>1979</v>
      </c>
      <c r="F279" s="66">
        <v>2013</v>
      </c>
      <c r="G279" s="66" t="s">
        <v>52</v>
      </c>
      <c r="H279" s="66">
        <v>4</v>
      </c>
      <c r="I279" s="66">
        <v>4</v>
      </c>
      <c r="J279" s="67">
        <v>3976.8</v>
      </c>
      <c r="K279" s="67">
        <v>3487.4</v>
      </c>
      <c r="L279" s="67">
        <v>0</v>
      </c>
      <c r="M279" s="68">
        <v>147</v>
      </c>
      <c r="N279" s="76">
        <f t="shared" si="140"/>
        <v>6593330.2967739999</v>
      </c>
      <c r="O279" s="67"/>
      <c r="P279" s="77"/>
      <c r="Q279" s="77"/>
      <c r="R279" s="77">
        <f t="shared" si="169"/>
        <v>102291.01999999996</v>
      </c>
      <c r="S279" s="77">
        <f>+'Приложение №2'!F279-'Приложение №1'!R279</f>
        <v>6491039.2767740004</v>
      </c>
      <c r="T279" s="77"/>
      <c r="U279" s="77">
        <v>0</v>
      </c>
      <c r="V279" s="77">
        <f t="shared" si="182"/>
        <v>1890.6148697522508</v>
      </c>
      <c r="W279" s="77">
        <f t="shared" si="182"/>
        <v>1890.6148697522508</v>
      </c>
      <c r="X279" s="70">
        <v>2023</v>
      </c>
      <c r="Y279" s="71" t="e">
        <f>+#REF!-'[1]Приложение №1'!$P1313</f>
        <v>#REF!</v>
      </c>
      <c r="AA279" s="76">
        <f t="shared" si="144"/>
        <v>19622588.440000001</v>
      </c>
      <c r="AB279" s="67">
        <v>5822137.5647799</v>
      </c>
      <c r="AC279" s="67">
        <v>3367101.3183015599</v>
      </c>
      <c r="AD279" s="67">
        <v>3559275.4023027602</v>
      </c>
      <c r="AE279" s="67">
        <v>2713977.7540528802</v>
      </c>
      <c r="AF279" s="67">
        <v>1084178.5535662202</v>
      </c>
      <c r="AG279" s="67"/>
      <c r="AH279" s="67">
        <v>289300.48238279991</v>
      </c>
      <c r="AI279" s="67">
        <v>0</v>
      </c>
      <c r="AJ279" s="67">
        <v>0</v>
      </c>
      <c r="AK279" s="67">
        <v>0</v>
      </c>
      <c r="AL279" s="67">
        <v>0</v>
      </c>
      <c r="AM279" s="67">
        <v>0</v>
      </c>
      <c r="AN279" s="67">
        <v>2222222.8914000001</v>
      </c>
      <c r="AO279" s="77">
        <v>196225.88440000007</v>
      </c>
      <c r="AP279" s="78">
        <v>368168.58881388011</v>
      </c>
      <c r="AQ279" s="62">
        <f>+'Приложение №2'!F279-'Приложение №1'!N279</f>
        <v>0</v>
      </c>
      <c r="AR279" s="71">
        <f>1631711.2-R95</f>
        <v>-253423.78000000003</v>
      </c>
      <c r="AS279" s="1">
        <f t="shared" si="176"/>
        <v>355714.8</v>
      </c>
      <c r="AT279" s="1">
        <f>+(K279*10+L279*20)*12*30-S95</f>
        <v>8778243.3594380002</v>
      </c>
    </row>
    <row r="280" spans="1:47" x14ac:dyDescent="0.25">
      <c r="A280" s="74">
        <f t="shared" ref="A280:B280" si="186">+A279+1</f>
        <v>265</v>
      </c>
      <c r="B280" s="75">
        <f t="shared" si="186"/>
        <v>80</v>
      </c>
      <c r="C280" s="65" t="s">
        <v>73</v>
      </c>
      <c r="D280" s="65" t="s">
        <v>356</v>
      </c>
      <c r="E280" s="66">
        <v>1979</v>
      </c>
      <c r="F280" s="66">
        <v>2013</v>
      </c>
      <c r="G280" s="66" t="s">
        <v>52</v>
      </c>
      <c r="H280" s="66">
        <v>4</v>
      </c>
      <c r="I280" s="66">
        <v>4</v>
      </c>
      <c r="J280" s="67">
        <v>3917.8</v>
      </c>
      <c r="K280" s="67">
        <v>3449.5</v>
      </c>
      <c r="L280" s="67">
        <v>0</v>
      </c>
      <c r="M280" s="68">
        <v>140</v>
      </c>
      <c r="N280" s="76">
        <f t="shared" si="140"/>
        <v>6522135.7548120003</v>
      </c>
      <c r="O280" s="67"/>
      <c r="P280" s="77"/>
      <c r="Q280" s="77"/>
      <c r="R280" s="77">
        <f t="shared" si="169"/>
        <v>102179.5</v>
      </c>
      <c r="S280" s="77">
        <f>+'Приложение №2'!F280-'Приложение №1'!R280</f>
        <v>6419956.2548120003</v>
      </c>
      <c r="T280" s="77"/>
      <c r="U280" s="77">
        <v>0</v>
      </c>
      <c r="V280" s="77">
        <f t="shared" si="182"/>
        <v>1890.7481533010582</v>
      </c>
      <c r="W280" s="77">
        <f t="shared" si="182"/>
        <v>1890.7481533010582</v>
      </c>
      <c r="X280" s="70">
        <v>2023</v>
      </c>
      <c r="Y280" s="71" t="e">
        <f>+#REF!-'[1]Приложение №1'!$P1314</f>
        <v>#REF!</v>
      </c>
      <c r="AA280" s="76">
        <f t="shared" ref="AA280:AA318" si="187">SUM(AB280:AP280)</f>
        <v>19409336.159999996</v>
      </c>
      <c r="AB280" s="67">
        <v>5758864.3566909004</v>
      </c>
      <c r="AC280" s="67">
        <v>3330508.6911448804</v>
      </c>
      <c r="AD280" s="67">
        <v>3520594.2884208602</v>
      </c>
      <c r="AE280" s="67">
        <v>2684483.0712293996</v>
      </c>
      <c r="AF280" s="67">
        <v>1072396.0376261999</v>
      </c>
      <c r="AG280" s="67"/>
      <c r="AH280" s="67">
        <v>286156.45293899998</v>
      </c>
      <c r="AI280" s="67">
        <v>0</v>
      </c>
      <c r="AJ280" s="67">
        <v>0</v>
      </c>
      <c r="AK280" s="67">
        <v>0</v>
      </c>
      <c r="AL280" s="67">
        <v>0</v>
      </c>
      <c r="AM280" s="67">
        <v>0</v>
      </c>
      <c r="AN280" s="67">
        <v>2198072.4550000001</v>
      </c>
      <c r="AO280" s="77">
        <v>194093.3616</v>
      </c>
      <c r="AP280" s="78">
        <v>364167.44534875994</v>
      </c>
      <c r="AQ280" s="62">
        <f>+'Приложение №2'!F280-'Приложение №1'!N280</f>
        <v>0</v>
      </c>
      <c r="AR280" s="71">
        <f>1687407.14-R96</f>
        <v>-249669.5</v>
      </c>
      <c r="AS280" s="1">
        <f t="shared" si="176"/>
        <v>351849</v>
      </c>
      <c r="AT280" s="1">
        <f>+(K280*10+L280*20)*12*30-S96</f>
        <v>9231819.253969999</v>
      </c>
    </row>
    <row r="281" spans="1:47" x14ac:dyDescent="0.25">
      <c r="A281" s="74">
        <f t="shared" ref="A281:B281" si="188">+A280+1</f>
        <v>266</v>
      </c>
      <c r="B281" s="75">
        <f t="shared" si="188"/>
        <v>81</v>
      </c>
      <c r="C281" s="65" t="s">
        <v>73</v>
      </c>
      <c r="D281" s="65" t="s">
        <v>357</v>
      </c>
      <c r="E281" s="66">
        <v>1979</v>
      </c>
      <c r="F281" s="66">
        <v>2013</v>
      </c>
      <c r="G281" s="66" t="s">
        <v>52</v>
      </c>
      <c r="H281" s="66">
        <v>4</v>
      </c>
      <c r="I281" s="66">
        <v>4</v>
      </c>
      <c r="J281" s="67">
        <v>3969.95</v>
      </c>
      <c r="K281" s="67">
        <v>3482.35</v>
      </c>
      <c r="L281" s="67">
        <v>0</v>
      </c>
      <c r="M281" s="68">
        <v>154</v>
      </c>
      <c r="N281" s="76">
        <f t="shared" si="140"/>
        <v>6583794.6028479999</v>
      </c>
      <c r="O281" s="67"/>
      <c r="P281" s="77"/>
      <c r="Q281" s="77"/>
      <c r="R281" s="77">
        <f t="shared" si="169"/>
        <v>102179.50000000006</v>
      </c>
      <c r="S281" s="77">
        <f>+'Приложение №2'!F281-'Приложение №1'!R281</f>
        <v>6481615.1028479999</v>
      </c>
      <c r="T281" s="77"/>
      <c r="U281" s="77">
        <v>0</v>
      </c>
      <c r="V281" s="77">
        <f t="shared" si="182"/>
        <v>1890.6182901913937</v>
      </c>
      <c r="W281" s="77">
        <f t="shared" si="182"/>
        <v>1890.6182901913937</v>
      </c>
      <c r="X281" s="70">
        <v>2023</v>
      </c>
      <c r="Y281" s="71" t="e">
        <f>+#REF!-'[1]Приложение №1'!$P1315</f>
        <v>#REF!</v>
      </c>
      <c r="AA281" s="76">
        <f t="shared" si="187"/>
        <v>19594173.580000002</v>
      </c>
      <c r="AB281" s="67">
        <v>5813706.7057906203</v>
      </c>
      <c r="AC281" s="67">
        <v>3362225.5261996798</v>
      </c>
      <c r="AD281" s="67">
        <v>3554121.3229787997</v>
      </c>
      <c r="AE281" s="67">
        <v>2710047.7279637996</v>
      </c>
      <c r="AF281" s="67">
        <v>1082608.5872498399</v>
      </c>
      <c r="AG281" s="67"/>
      <c r="AH281" s="67">
        <v>288881.55977184005</v>
      </c>
      <c r="AI281" s="67">
        <v>0</v>
      </c>
      <c r="AJ281" s="67">
        <v>0</v>
      </c>
      <c r="AK281" s="67">
        <v>0</v>
      </c>
      <c r="AL281" s="67">
        <v>0</v>
      </c>
      <c r="AM281" s="67">
        <v>0</v>
      </c>
      <c r="AN281" s="67">
        <v>2219004.9588999995</v>
      </c>
      <c r="AO281" s="77">
        <v>195941.73580000002</v>
      </c>
      <c r="AP281" s="78">
        <v>367635.45534541999</v>
      </c>
      <c r="AQ281" s="62">
        <f>+'Приложение №2'!F281-'Приложение №1'!N281</f>
        <v>0</v>
      </c>
      <c r="AR281" s="71">
        <f>1455712.65-R97</f>
        <v>-253020.19999999995</v>
      </c>
      <c r="AS281" s="1">
        <f t="shared" si="176"/>
        <v>355199.7</v>
      </c>
      <c r="AT281" s="1">
        <f>+(K281*10+L281*20)*12*30-S97</f>
        <v>9033763.5263199992</v>
      </c>
    </row>
    <row r="282" spans="1:47" x14ac:dyDescent="0.25">
      <c r="A282" s="74">
        <f t="shared" ref="A282:B282" si="189">+A281+1</f>
        <v>267</v>
      </c>
      <c r="B282" s="75">
        <f t="shared" si="189"/>
        <v>82</v>
      </c>
      <c r="C282" s="65" t="s">
        <v>73</v>
      </c>
      <c r="D282" s="65" t="s">
        <v>474</v>
      </c>
      <c r="E282" s="66">
        <v>1961</v>
      </c>
      <c r="F282" s="66">
        <v>2013</v>
      </c>
      <c r="G282" s="66" t="s">
        <v>45</v>
      </c>
      <c r="H282" s="66">
        <v>4</v>
      </c>
      <c r="I282" s="66">
        <v>3</v>
      </c>
      <c r="J282" s="67">
        <v>2500.4</v>
      </c>
      <c r="K282" s="67">
        <v>2200.1999999999998</v>
      </c>
      <c r="L282" s="67">
        <v>0</v>
      </c>
      <c r="M282" s="68">
        <v>94</v>
      </c>
      <c r="N282" s="76">
        <f t="shared" si="140"/>
        <v>1454838.25</v>
      </c>
      <c r="O282" s="67"/>
      <c r="P282" s="77"/>
      <c r="Q282" s="77"/>
      <c r="R282" s="77">
        <f>+AR282+AS282</f>
        <v>367035.45000000007</v>
      </c>
      <c r="S282" s="77">
        <f>+'Приложение №2'!F282-'Приложение №1'!R282</f>
        <v>1087802.7999999998</v>
      </c>
      <c r="T282" s="77"/>
      <c r="U282" s="77">
        <v>1.1641532182693481E-10</v>
      </c>
      <c r="V282" s="77">
        <f t="shared" si="182"/>
        <v>661.2300018180166</v>
      </c>
      <c r="W282" s="77">
        <f t="shared" si="182"/>
        <v>661.2300018180166</v>
      </c>
      <c r="X282" s="70">
        <v>2023</v>
      </c>
      <c r="Y282" s="71" t="e">
        <f>+#REF!-'[1]Приложение №1'!$P1597</f>
        <v>#REF!</v>
      </c>
      <c r="AA282" s="76">
        <f t="shared" si="187"/>
        <v>13067933.899999999</v>
      </c>
      <c r="AB282" s="67">
        <v>5253036.7368624602</v>
      </c>
      <c r="AC282" s="67">
        <v>1871872.94908698</v>
      </c>
      <c r="AD282" s="67">
        <v>1955690.7227369398</v>
      </c>
      <c r="AE282" s="67">
        <v>1224386.0518469999</v>
      </c>
      <c r="AF282" s="67">
        <v>749124.08010090003</v>
      </c>
      <c r="AG282" s="67"/>
      <c r="AH282" s="67">
        <v>201573.40567307998</v>
      </c>
      <c r="AI282" s="67">
        <v>0</v>
      </c>
      <c r="AJ282" s="67">
        <v>0</v>
      </c>
      <c r="AK282" s="67">
        <v>0</v>
      </c>
      <c r="AL282" s="67">
        <v>0</v>
      </c>
      <c r="AM282" s="67">
        <v>0</v>
      </c>
      <c r="AN282" s="67">
        <v>1435431.6034000001</v>
      </c>
      <c r="AO282" s="77">
        <v>130679.33899999999</v>
      </c>
      <c r="AP282" s="78">
        <v>246139.01129264</v>
      </c>
      <c r="AQ282" s="62">
        <f>+'Приложение №2'!F282-'Приложение №1'!N282</f>
        <v>0</v>
      </c>
      <c r="AR282" s="71">
        <f>1647685.87-R98</f>
        <v>142615.05000000005</v>
      </c>
      <c r="AS282" s="1">
        <f t="shared" si="176"/>
        <v>224420.4</v>
      </c>
      <c r="AT282" s="1">
        <f>+(K282*10+L282*20)*12*30-S98</f>
        <v>6691884.6018239204</v>
      </c>
    </row>
    <row r="283" spans="1:47" s="81" customFormat="1" x14ac:dyDescent="0.25">
      <c r="A283" s="74">
        <f t="shared" ref="A283:B283" si="190">+A282+1</f>
        <v>268</v>
      </c>
      <c r="B283" s="75">
        <f t="shared" si="190"/>
        <v>83</v>
      </c>
      <c r="C283" s="65" t="s">
        <v>574</v>
      </c>
      <c r="D283" s="65" t="s">
        <v>658</v>
      </c>
      <c r="E283" s="66" t="s">
        <v>598</v>
      </c>
      <c r="F283" s="66"/>
      <c r="G283" s="66" t="s">
        <v>576</v>
      </c>
      <c r="H283" s="66" t="s">
        <v>585</v>
      </c>
      <c r="I283" s="66" t="s">
        <v>578</v>
      </c>
      <c r="J283" s="67">
        <v>2017.1</v>
      </c>
      <c r="K283" s="67">
        <v>1813.3</v>
      </c>
      <c r="L283" s="67">
        <v>0</v>
      </c>
      <c r="M283" s="68">
        <v>64</v>
      </c>
      <c r="N283" s="76">
        <f t="shared" si="140"/>
        <v>28649224.581331842</v>
      </c>
      <c r="O283" s="67">
        <v>0</v>
      </c>
      <c r="P283" s="77">
        <v>6968602.897110614</v>
      </c>
      <c r="Q283" s="77">
        <v>0</v>
      </c>
      <c r="R283" s="77">
        <f t="shared" si="169"/>
        <v>1215535.8900000001</v>
      </c>
      <c r="S283" s="77">
        <f t="shared" si="171"/>
        <v>6527880</v>
      </c>
      <c r="T283" s="77"/>
      <c r="U283" s="77">
        <v>13937205.794221226</v>
      </c>
      <c r="V283" s="77">
        <v>6833.94</v>
      </c>
      <c r="W283" s="77">
        <v>6833.94</v>
      </c>
      <c r="X283" s="70">
        <v>2023</v>
      </c>
      <c r="Y283" s="81">
        <v>737547.36</v>
      </c>
      <c r="Z283" s="81">
        <f>+(K283*9.1+L283*18.19)*12</f>
        <v>198012.36</v>
      </c>
      <c r="AB283" s="82">
        <f>+N283-'[4]Приложение № 2'!E283</f>
        <v>24291687.991331842</v>
      </c>
      <c r="AE283" s="82">
        <f>+N283-'[4]Приложение № 2'!E283</f>
        <v>24291687.991331842</v>
      </c>
      <c r="AQ283" s="62">
        <f>+'Приложение №2'!F283-'Приложение №1'!N283</f>
        <v>0</v>
      </c>
      <c r="AR283" s="81">
        <v>1030579.29</v>
      </c>
      <c r="AS283" s="1">
        <f t="shared" si="176"/>
        <v>184956.6</v>
      </c>
      <c r="AT283" s="1">
        <f>+(K283*10+L283*20)*12*30</f>
        <v>6527880</v>
      </c>
      <c r="AU283" s="71">
        <f>+P283+Q283+R283+S283+U283-'Приложение №2'!F283</f>
        <v>0</v>
      </c>
    </row>
    <row r="284" spans="1:47" x14ac:dyDescent="0.25">
      <c r="A284" s="74">
        <f t="shared" ref="A284:B284" si="191">+A283+1</f>
        <v>269</v>
      </c>
      <c r="B284" s="75">
        <f t="shared" si="191"/>
        <v>84</v>
      </c>
      <c r="C284" s="65" t="s">
        <v>73</v>
      </c>
      <c r="D284" s="65" t="s">
        <v>360</v>
      </c>
      <c r="E284" s="66">
        <v>1977</v>
      </c>
      <c r="F284" s="66">
        <v>2013</v>
      </c>
      <c r="G284" s="66" t="s">
        <v>52</v>
      </c>
      <c r="H284" s="66">
        <v>4</v>
      </c>
      <c r="I284" s="66">
        <v>4</v>
      </c>
      <c r="J284" s="67">
        <v>3916.4</v>
      </c>
      <c r="K284" s="67">
        <v>3438.3</v>
      </c>
      <c r="L284" s="67">
        <v>0</v>
      </c>
      <c r="M284" s="68">
        <v>163</v>
      </c>
      <c r="N284" s="76">
        <f t="shared" si="140"/>
        <v>10211018.497546002</v>
      </c>
      <c r="O284" s="67"/>
      <c r="P284" s="77">
        <v>3369695.1058486667</v>
      </c>
      <c r="Q284" s="77"/>
      <c r="R284" s="77">
        <f t="shared" si="169"/>
        <v>101933.18000000005</v>
      </c>
      <c r="S284" s="77">
        <f>+AT284</f>
        <v>0</v>
      </c>
      <c r="T284" s="77"/>
      <c r="U284" s="77">
        <v>6739390.2116973344</v>
      </c>
      <c r="V284" s="77">
        <f t="shared" si="182"/>
        <v>2969.7869579577123</v>
      </c>
      <c r="W284" s="77">
        <f t="shared" si="182"/>
        <v>2969.7869579577123</v>
      </c>
      <c r="X284" s="70">
        <v>2023</v>
      </c>
      <c r="Y284" s="71" t="e">
        <f>+#REF!-'[1]Приложение №1'!$P1319</f>
        <v>#REF!</v>
      </c>
      <c r="AA284" s="76">
        <f t="shared" si="187"/>
        <v>62685332.069999993</v>
      </c>
      <c r="AB284" s="67">
        <v>5740166.195995139</v>
      </c>
      <c r="AC284" s="67">
        <v>3319695.0395049001</v>
      </c>
      <c r="AD284" s="67">
        <v>3509163.4526478597</v>
      </c>
      <c r="AE284" s="67">
        <v>2675766.9644319597</v>
      </c>
      <c r="AF284" s="67">
        <v>1068914.1259818</v>
      </c>
      <c r="AG284" s="67"/>
      <c r="AH284" s="67">
        <v>285227.34661260003</v>
      </c>
      <c r="AI284" s="67">
        <v>0</v>
      </c>
      <c r="AJ284" s="67">
        <v>10218369.797231399</v>
      </c>
      <c r="AK284" s="67">
        <v>0</v>
      </c>
      <c r="AL284" s="67">
        <v>19839022.919366278</v>
      </c>
      <c r="AM284" s="67">
        <v>7802433.2655801</v>
      </c>
      <c r="AN284" s="67">
        <v>6408816.8779000007</v>
      </c>
      <c r="AO284" s="77">
        <v>626853.32070000004</v>
      </c>
      <c r="AP284" s="78">
        <v>1190902.7640479603</v>
      </c>
      <c r="AQ284" s="62">
        <f>+'Приложение №2'!F284-'Приложение №1'!N284</f>
        <v>0</v>
      </c>
      <c r="AR284" s="71">
        <f>1681538.39-R101</f>
        <v>-248773.41999999993</v>
      </c>
      <c r="AS284" s="1">
        <f t="shared" si="176"/>
        <v>350706.6</v>
      </c>
      <c r="AT284" s="1">
        <f>+(K284*10+L284*20)*12*30-S101</f>
        <v>0</v>
      </c>
      <c r="AU284" s="71">
        <f>+P284+Q284+R284+S284+U284-'Приложение №2'!F284</f>
        <v>0</v>
      </c>
    </row>
    <row r="285" spans="1:47" x14ac:dyDescent="0.25">
      <c r="A285" s="74">
        <f t="shared" ref="A285:B285" si="192">+A284+1</f>
        <v>270</v>
      </c>
      <c r="B285" s="75">
        <f t="shared" si="192"/>
        <v>85</v>
      </c>
      <c r="C285" s="65" t="s">
        <v>73</v>
      </c>
      <c r="D285" s="65" t="s">
        <v>197</v>
      </c>
      <c r="E285" s="66">
        <v>1972</v>
      </c>
      <c r="F285" s="66">
        <v>2013</v>
      </c>
      <c r="G285" s="66" t="s">
        <v>52</v>
      </c>
      <c r="H285" s="66">
        <v>4</v>
      </c>
      <c r="I285" s="66">
        <v>4</v>
      </c>
      <c r="J285" s="67">
        <v>4697.3599999999997</v>
      </c>
      <c r="K285" s="67">
        <v>3466.1</v>
      </c>
      <c r="L285" s="67">
        <v>0</v>
      </c>
      <c r="M285" s="68">
        <v>140</v>
      </c>
      <c r="N285" s="76">
        <f t="shared" si="140"/>
        <v>2740374.6446093</v>
      </c>
      <c r="O285" s="67"/>
      <c r="P285" s="77"/>
      <c r="Q285" s="77"/>
      <c r="R285" s="77">
        <f t="shared" si="169"/>
        <v>1998080.2</v>
      </c>
      <c r="S285" s="77">
        <f>+'Приложение №2'!F285-'Приложение №1'!R285</f>
        <v>742294.4446093</v>
      </c>
      <c r="T285" s="77"/>
      <c r="U285" s="77">
        <v>0</v>
      </c>
      <c r="V285" s="77">
        <f t="shared" si="182"/>
        <v>790.62192222073804</v>
      </c>
      <c r="W285" s="77">
        <f t="shared" si="182"/>
        <v>790.62192222073804</v>
      </c>
      <c r="X285" s="70">
        <v>2023</v>
      </c>
      <c r="Y285" s="71" t="e">
        <f>+#REF!-'[1]Приложение №1'!$P682</f>
        <v>#REF!</v>
      </c>
      <c r="Z285" s="1" t="s">
        <v>549</v>
      </c>
      <c r="AA285" s="76">
        <f t="shared" si="187"/>
        <v>10605893.634176001</v>
      </c>
      <c r="AB285" s="67">
        <v>0</v>
      </c>
      <c r="AC285" s="67">
        <v>0</v>
      </c>
      <c r="AD285" s="67">
        <v>0</v>
      </c>
      <c r="AE285" s="67">
        <v>0</v>
      </c>
      <c r="AF285" s="67">
        <v>1356649.13</v>
      </c>
      <c r="AG285" s="67"/>
      <c r="AH285" s="67">
        <v>0</v>
      </c>
      <c r="AI285" s="67">
        <v>0</v>
      </c>
      <c r="AJ285" s="67">
        <v>0</v>
      </c>
      <c r="AK285" s="67">
        <v>0</v>
      </c>
      <c r="AL285" s="67">
        <v>0</v>
      </c>
      <c r="AM285" s="67">
        <v>7865518.9895666996</v>
      </c>
      <c r="AN285" s="67">
        <v>1112408.5150000001</v>
      </c>
      <c r="AO285" s="77">
        <v>92809.23550000001</v>
      </c>
      <c r="AP285" s="78">
        <v>178507.76410930001</v>
      </c>
      <c r="AQ285" s="62">
        <f>+'Приложение №2'!F285-'Приложение №1'!N285</f>
        <v>0</v>
      </c>
      <c r="AR285" s="1">
        <v>1644538</v>
      </c>
      <c r="AS285" s="1">
        <f t="shared" si="176"/>
        <v>353542.2</v>
      </c>
      <c r="AT285" s="1">
        <f t="shared" ref="AT285:AT293" si="193">+(K285*10+L285*20)*12*30</f>
        <v>12477960</v>
      </c>
    </row>
    <row r="286" spans="1:47" x14ac:dyDescent="0.25">
      <c r="A286" s="74">
        <f t="shared" ref="A286:B286" si="194">+A285+1</f>
        <v>271</v>
      </c>
      <c r="B286" s="75">
        <f t="shared" si="194"/>
        <v>86</v>
      </c>
      <c r="C286" s="65" t="s">
        <v>73</v>
      </c>
      <c r="D286" s="65" t="s">
        <v>198</v>
      </c>
      <c r="E286" s="66">
        <v>1971</v>
      </c>
      <c r="F286" s="66">
        <v>2013</v>
      </c>
      <c r="G286" s="66" t="s">
        <v>52</v>
      </c>
      <c r="H286" s="66">
        <v>4</v>
      </c>
      <c r="I286" s="66">
        <v>4</v>
      </c>
      <c r="J286" s="67">
        <v>4741.46</v>
      </c>
      <c r="K286" s="67">
        <v>3510.2</v>
      </c>
      <c r="L286" s="67">
        <v>0</v>
      </c>
      <c r="M286" s="68">
        <v>145</v>
      </c>
      <c r="N286" s="76">
        <f t="shared" si="140"/>
        <v>2790814.3390765996</v>
      </c>
      <c r="O286" s="67"/>
      <c r="P286" s="77"/>
      <c r="Q286" s="77"/>
      <c r="R286" s="77">
        <f t="shared" si="169"/>
        <v>2000581.6099999999</v>
      </c>
      <c r="S286" s="77">
        <f>+'Приложение №2'!F286-'Приложение №1'!R286</f>
        <v>790232.7290765997</v>
      </c>
      <c r="T286" s="77"/>
      <c r="U286" s="77">
        <v>0</v>
      </c>
      <c r="V286" s="77">
        <f t="shared" si="182"/>
        <v>795.05849782821485</v>
      </c>
      <c r="W286" s="77">
        <f t="shared" si="182"/>
        <v>795.05849782821485</v>
      </c>
      <c r="X286" s="70">
        <v>2023</v>
      </c>
      <c r="Y286" s="71" t="e">
        <f>+#REF!-'[1]Приложение №1'!$P683</f>
        <v>#REF!</v>
      </c>
      <c r="AA286" s="76">
        <f t="shared" si="187"/>
        <v>2790814.3390765996</v>
      </c>
      <c r="AB286" s="67">
        <v>0</v>
      </c>
      <c r="AC286" s="67">
        <v>0</v>
      </c>
      <c r="AD286" s="67">
        <v>0</v>
      </c>
      <c r="AE286" s="67">
        <v>0</v>
      </c>
      <c r="AF286" s="67">
        <v>1392786.91</v>
      </c>
      <c r="AG286" s="67"/>
      <c r="AH286" s="67">
        <v>0</v>
      </c>
      <c r="AI286" s="67">
        <v>0</v>
      </c>
      <c r="AJ286" s="67">
        <v>0</v>
      </c>
      <c r="AK286" s="67">
        <v>0</v>
      </c>
      <c r="AL286" s="67">
        <v>0</v>
      </c>
      <c r="AM286" s="67"/>
      <c r="AN286" s="67">
        <v>1123898.77</v>
      </c>
      <c r="AO286" s="77">
        <v>93958.260999999999</v>
      </c>
      <c r="AP286" s="78">
        <v>180170.39807660005</v>
      </c>
      <c r="AQ286" s="62">
        <f>+'Приложение №2'!F286-'Приложение №1'!N286</f>
        <v>0</v>
      </c>
      <c r="AR286" s="1">
        <v>1642541.21</v>
      </c>
      <c r="AS286" s="1">
        <f t="shared" si="176"/>
        <v>358040.39999999997</v>
      </c>
      <c r="AT286" s="1">
        <f t="shared" si="193"/>
        <v>12636720</v>
      </c>
    </row>
    <row r="287" spans="1:47" x14ac:dyDescent="0.25">
      <c r="A287" s="74">
        <f t="shared" ref="A287:B287" si="195">+A286+1</f>
        <v>272</v>
      </c>
      <c r="B287" s="75">
        <f t="shared" si="195"/>
        <v>87</v>
      </c>
      <c r="C287" s="65" t="s">
        <v>73</v>
      </c>
      <c r="D287" s="65" t="s">
        <v>199</v>
      </c>
      <c r="E287" s="66">
        <v>1972</v>
      </c>
      <c r="F287" s="66">
        <v>2013</v>
      </c>
      <c r="G287" s="66" t="s">
        <v>52</v>
      </c>
      <c r="H287" s="66">
        <v>4</v>
      </c>
      <c r="I287" s="66">
        <v>4</v>
      </c>
      <c r="J287" s="67">
        <v>4744.0600000000004</v>
      </c>
      <c r="K287" s="67">
        <v>3512.8</v>
      </c>
      <c r="L287" s="67">
        <v>0</v>
      </c>
      <c r="M287" s="68">
        <v>131</v>
      </c>
      <c r="N287" s="76">
        <f t="shared" si="140"/>
        <v>1564470.0341759999</v>
      </c>
      <c r="O287" s="67"/>
      <c r="P287" s="77"/>
      <c r="Q287" s="77"/>
      <c r="R287" s="77">
        <f>+'Приложение №2'!F287</f>
        <v>1564470.0341759999</v>
      </c>
      <c r="S287" s="77">
        <f>+'Приложение №2'!F287-'Приложение №1'!R287</f>
        <v>0</v>
      </c>
      <c r="T287" s="77"/>
      <c r="U287" s="77">
        <v>0</v>
      </c>
      <c r="V287" s="77">
        <f t="shared" si="182"/>
        <v>445.36268337964015</v>
      </c>
      <c r="W287" s="77">
        <f t="shared" si="182"/>
        <v>445.36268337964015</v>
      </c>
      <c r="X287" s="70">
        <v>2023</v>
      </c>
      <c r="Y287" s="71" t="e">
        <f>+#REF!-'[1]Приложение №1'!$P684</f>
        <v>#REF!</v>
      </c>
      <c r="AA287" s="76">
        <f t="shared" si="187"/>
        <v>10717070.434176002</v>
      </c>
      <c r="AB287" s="67">
        <v>0</v>
      </c>
      <c r="AC287" s="67">
        <v>0</v>
      </c>
      <c r="AD287" s="67">
        <v>0</v>
      </c>
      <c r="AE287" s="67">
        <v>0</v>
      </c>
      <c r="AF287" s="67">
        <v>1346427.66</v>
      </c>
      <c r="AG287" s="67"/>
      <c r="AH287" s="67">
        <v>0</v>
      </c>
      <c r="AI287" s="67">
        <v>0</v>
      </c>
      <c r="AJ287" s="67">
        <v>0</v>
      </c>
      <c r="AK287" s="67">
        <v>0</v>
      </c>
      <c r="AL287" s="67">
        <v>0</v>
      </c>
      <c r="AM287" s="67">
        <v>7971493.9287816007</v>
      </c>
      <c r="AN287" s="67">
        <v>1124576.2</v>
      </c>
      <c r="AO287" s="77">
        <v>94026.004000000001</v>
      </c>
      <c r="AP287" s="78">
        <v>180546.64139440004</v>
      </c>
      <c r="AQ287" s="62">
        <f>+'Приложение №2'!F287-'Приложение №1'!N287</f>
        <v>0</v>
      </c>
      <c r="AR287" s="1">
        <v>1719366.16</v>
      </c>
      <c r="AS287" s="1">
        <f t="shared" si="176"/>
        <v>358305.6</v>
      </c>
      <c r="AT287" s="1">
        <f t="shared" si="193"/>
        <v>12646080</v>
      </c>
    </row>
    <row r="288" spans="1:47" x14ac:dyDescent="0.25">
      <c r="A288" s="74">
        <f t="shared" ref="A288:B288" si="196">+A287+1</f>
        <v>273</v>
      </c>
      <c r="B288" s="75">
        <f t="shared" si="196"/>
        <v>88</v>
      </c>
      <c r="C288" s="65" t="s">
        <v>73</v>
      </c>
      <c r="D288" s="65" t="s">
        <v>200</v>
      </c>
      <c r="E288" s="66">
        <v>1972</v>
      </c>
      <c r="F288" s="66">
        <v>2013</v>
      </c>
      <c r="G288" s="66" t="s">
        <v>52</v>
      </c>
      <c r="H288" s="66">
        <v>4</v>
      </c>
      <c r="I288" s="66">
        <v>4</v>
      </c>
      <c r="J288" s="67">
        <v>4681.66</v>
      </c>
      <c r="K288" s="67">
        <v>3450.4</v>
      </c>
      <c r="L288" s="67">
        <v>0</v>
      </c>
      <c r="M288" s="68">
        <v>142</v>
      </c>
      <c r="N288" s="76">
        <f t="shared" si="140"/>
        <v>1564615.0541759999</v>
      </c>
      <c r="O288" s="67"/>
      <c r="P288" s="77"/>
      <c r="Q288" s="77"/>
      <c r="R288" s="77">
        <f>+'Приложение №2'!F288</f>
        <v>1564615.0541759999</v>
      </c>
      <c r="S288" s="77">
        <f>+'Приложение №2'!F288-'Приложение №1'!R288</f>
        <v>0</v>
      </c>
      <c r="T288" s="77"/>
      <c r="U288" s="77">
        <v>0</v>
      </c>
      <c r="V288" s="77">
        <f t="shared" si="182"/>
        <v>453.45903494551351</v>
      </c>
      <c r="W288" s="77">
        <f t="shared" si="182"/>
        <v>453.45903494551351</v>
      </c>
      <c r="X288" s="70">
        <v>2023</v>
      </c>
      <c r="Y288" s="71" t="e">
        <f>+#REF!-'[1]Приложение №1'!$P685</f>
        <v>#REF!</v>
      </c>
      <c r="AA288" s="76">
        <f t="shared" si="187"/>
        <v>10554632.254175998</v>
      </c>
      <c r="AB288" s="67">
        <v>0</v>
      </c>
      <c r="AC288" s="67">
        <v>0</v>
      </c>
      <c r="AD288" s="67">
        <v>0</v>
      </c>
      <c r="AE288" s="67">
        <v>0</v>
      </c>
      <c r="AF288" s="67">
        <v>1346569.54</v>
      </c>
      <c r="AG288" s="67"/>
      <c r="AH288" s="67">
        <v>0</v>
      </c>
      <c r="AI288" s="67">
        <v>0</v>
      </c>
      <c r="AJ288" s="67">
        <v>0</v>
      </c>
      <c r="AK288" s="67">
        <v>0</v>
      </c>
      <c r="AL288" s="67">
        <v>0</v>
      </c>
      <c r="AM288" s="67">
        <v>7829891.4404087989</v>
      </c>
      <c r="AN288" s="67">
        <v>1108317.8799999999</v>
      </c>
      <c r="AO288" s="77">
        <v>92400.171999999991</v>
      </c>
      <c r="AP288" s="78">
        <v>177453.22176719998</v>
      </c>
      <c r="AQ288" s="62">
        <f>+'Приложение №2'!F288-'Приложение №1'!N288</f>
        <v>0</v>
      </c>
      <c r="AR288" s="1">
        <v>1671383.18</v>
      </c>
      <c r="AS288" s="1">
        <f t="shared" si="176"/>
        <v>351940.8</v>
      </c>
      <c r="AT288" s="1">
        <f t="shared" si="193"/>
        <v>12421440</v>
      </c>
    </row>
    <row r="289" spans="1:47" x14ac:dyDescent="0.25">
      <c r="A289" s="74">
        <f t="shared" ref="A289:B289" si="197">+A288+1</f>
        <v>274</v>
      </c>
      <c r="B289" s="75">
        <f t="shared" si="197"/>
        <v>89</v>
      </c>
      <c r="C289" s="65" t="s">
        <v>73</v>
      </c>
      <c r="D289" s="65" t="s">
        <v>477</v>
      </c>
      <c r="E289" s="66">
        <v>1968</v>
      </c>
      <c r="F289" s="66">
        <v>2013</v>
      </c>
      <c r="G289" s="66" t="s">
        <v>45</v>
      </c>
      <c r="H289" s="66">
        <v>4</v>
      </c>
      <c r="I289" s="66">
        <v>4</v>
      </c>
      <c r="J289" s="67">
        <v>2683.3</v>
      </c>
      <c r="K289" s="67">
        <v>2427.5</v>
      </c>
      <c r="L289" s="67">
        <v>0</v>
      </c>
      <c r="M289" s="68">
        <v>116</v>
      </c>
      <c r="N289" s="76">
        <f t="shared" si="140"/>
        <v>25224103.98</v>
      </c>
      <c r="O289" s="67"/>
      <c r="P289" s="77">
        <v>5099328.6800000006</v>
      </c>
      <c r="Q289" s="77"/>
      <c r="R289" s="77">
        <f t="shared" si="169"/>
        <v>1187117.94</v>
      </c>
      <c r="S289" s="77">
        <f t="shared" si="171"/>
        <v>8739000</v>
      </c>
      <c r="T289" s="77"/>
      <c r="U289" s="77">
        <v>10198657.359999999</v>
      </c>
      <c r="V289" s="77">
        <f t="shared" si="182"/>
        <v>10390.980012358394</v>
      </c>
      <c r="W289" s="77">
        <f t="shared" si="182"/>
        <v>10390.980012358394</v>
      </c>
      <c r="X289" s="70">
        <v>2023</v>
      </c>
      <c r="Y289" s="71" t="e">
        <f>+#REF!-'[1]Приложение №1'!$P1472</f>
        <v>#REF!</v>
      </c>
      <c r="AA289" s="76">
        <f t="shared" si="187"/>
        <v>26448146.579999998</v>
      </c>
      <c r="AB289" s="67">
        <v>5795721.6070735799</v>
      </c>
      <c r="AC289" s="67">
        <v>2065253.8792078202</v>
      </c>
      <c r="AD289" s="67">
        <v>2157730.7733307197</v>
      </c>
      <c r="AE289" s="67">
        <v>1350875.8939846801</v>
      </c>
      <c r="AF289" s="67">
        <v>826515.18096840009</v>
      </c>
      <c r="AG289" s="67"/>
      <c r="AH289" s="67">
        <v>222397.71089423998</v>
      </c>
      <c r="AI289" s="67">
        <v>0</v>
      </c>
      <c r="AJ289" s="67">
        <v>10595460.935770201</v>
      </c>
      <c r="AK289" s="67">
        <v>0</v>
      </c>
      <c r="AL289" s="67">
        <v>0</v>
      </c>
      <c r="AM289" s="67">
        <v>0</v>
      </c>
      <c r="AN289" s="67">
        <v>2666440.5268000001</v>
      </c>
      <c r="AO289" s="77">
        <v>264481.46580000001</v>
      </c>
      <c r="AP289" s="78">
        <v>503268.60617036006</v>
      </c>
      <c r="AQ289" s="62">
        <f>+'Приложение №2'!F289-'Приложение №1'!N289</f>
        <v>0</v>
      </c>
      <c r="AR289" s="1">
        <f>1035919.14-96406.2</f>
        <v>939512.94000000006</v>
      </c>
      <c r="AS289" s="1">
        <f t="shared" si="176"/>
        <v>247605</v>
      </c>
      <c r="AT289" s="1">
        <f t="shared" si="193"/>
        <v>8739000</v>
      </c>
      <c r="AU289" s="71">
        <f>+P289+Q289+R289+S289+U289-'Приложение №2'!F289</f>
        <v>0</v>
      </c>
    </row>
    <row r="290" spans="1:47" x14ac:dyDescent="0.25">
      <c r="A290" s="74">
        <f t="shared" ref="A290:B290" si="198">+A289+1</f>
        <v>275</v>
      </c>
      <c r="B290" s="75">
        <f t="shared" si="198"/>
        <v>90</v>
      </c>
      <c r="C290" s="65" t="s">
        <v>73</v>
      </c>
      <c r="D290" s="65" t="s">
        <v>478</v>
      </c>
      <c r="E290" s="66">
        <v>1970</v>
      </c>
      <c r="F290" s="66">
        <v>2013</v>
      </c>
      <c r="G290" s="66" t="s">
        <v>45</v>
      </c>
      <c r="H290" s="66">
        <v>4</v>
      </c>
      <c r="I290" s="66">
        <v>4</v>
      </c>
      <c r="J290" s="67">
        <v>2722.8</v>
      </c>
      <c r="K290" s="67">
        <v>2467</v>
      </c>
      <c r="L290" s="67">
        <v>0</v>
      </c>
      <c r="M290" s="68">
        <v>146</v>
      </c>
      <c r="N290" s="76">
        <f t="shared" si="140"/>
        <v>25634547.659999996</v>
      </c>
      <c r="O290" s="67"/>
      <c r="P290" s="77">
        <v>5122468.8333333321</v>
      </c>
      <c r="Q290" s="77"/>
      <c r="R290" s="77">
        <f t="shared" si="169"/>
        <v>1385941.1600000001</v>
      </c>
      <c r="S290" s="77">
        <f t="shared" si="171"/>
        <v>8881200</v>
      </c>
      <c r="T290" s="77"/>
      <c r="U290" s="77">
        <v>10244937.666666664</v>
      </c>
      <c r="V290" s="77">
        <f t="shared" si="182"/>
        <v>10390.979999999998</v>
      </c>
      <c r="W290" s="77">
        <f t="shared" si="182"/>
        <v>10390.979999999998</v>
      </c>
      <c r="X290" s="70">
        <v>2023</v>
      </c>
      <c r="Y290" s="71" t="e">
        <f>+#REF!-'[1]Приложение №1'!$P1473</f>
        <v>#REF!</v>
      </c>
      <c r="AA290" s="76">
        <f t="shared" si="187"/>
        <v>26878507.739999998</v>
      </c>
      <c r="AB290" s="67">
        <v>5890028.91603126</v>
      </c>
      <c r="AC290" s="67">
        <v>2098859.4476879397</v>
      </c>
      <c r="AD290" s="67">
        <v>2192841.1151652602</v>
      </c>
      <c r="AE290" s="67">
        <v>1372857.1864383598</v>
      </c>
      <c r="AF290" s="67">
        <v>839964.14065872005</v>
      </c>
      <c r="AG290" s="67"/>
      <c r="AH290" s="67">
        <v>226016.53592027997</v>
      </c>
      <c r="AI290" s="67">
        <v>0</v>
      </c>
      <c r="AJ290" s="67">
        <v>10767869.049508201</v>
      </c>
      <c r="AK290" s="67">
        <v>0</v>
      </c>
      <c r="AL290" s="67">
        <v>0</v>
      </c>
      <c r="AM290" s="67">
        <v>0</v>
      </c>
      <c r="AN290" s="67">
        <v>2709828.5368999997</v>
      </c>
      <c r="AO290" s="77">
        <v>268785.07740000001</v>
      </c>
      <c r="AP290" s="78">
        <v>511457.73428998003</v>
      </c>
      <c r="AQ290" s="62">
        <f>+'Приложение №2'!F290-'Приложение №1'!N290</f>
        <v>0</v>
      </c>
      <c r="AR290" s="1">
        <f>1230267.29-95960.13</f>
        <v>1134307.1600000001</v>
      </c>
      <c r="AS290" s="1">
        <f t="shared" si="176"/>
        <v>251634</v>
      </c>
      <c r="AT290" s="1">
        <f t="shared" si="193"/>
        <v>8881200</v>
      </c>
      <c r="AU290" s="71">
        <f>+P290+Q290+R290+S290+U290-'Приложение №2'!F290</f>
        <v>0</v>
      </c>
    </row>
    <row r="291" spans="1:47" x14ac:dyDescent="0.25">
      <c r="A291" s="74">
        <f t="shared" ref="A291:B291" si="199">+A290+1</f>
        <v>276</v>
      </c>
      <c r="B291" s="75">
        <f t="shared" si="199"/>
        <v>91</v>
      </c>
      <c r="C291" s="65" t="s">
        <v>73</v>
      </c>
      <c r="D291" s="65" t="s">
        <v>364</v>
      </c>
      <c r="E291" s="66">
        <v>1970</v>
      </c>
      <c r="F291" s="66">
        <v>2013</v>
      </c>
      <c r="G291" s="66" t="s">
        <v>45</v>
      </c>
      <c r="H291" s="66">
        <v>4</v>
      </c>
      <c r="I291" s="66">
        <v>4</v>
      </c>
      <c r="J291" s="67">
        <v>2981.5</v>
      </c>
      <c r="K291" s="67">
        <v>2725.7</v>
      </c>
      <c r="L291" s="67">
        <v>0</v>
      </c>
      <c r="M291" s="68">
        <v>153</v>
      </c>
      <c r="N291" s="76">
        <f t="shared" si="140"/>
        <v>35972480.260000005</v>
      </c>
      <c r="O291" s="67"/>
      <c r="P291" s="77">
        <v>8252506.3266666681</v>
      </c>
      <c r="Q291" s="77"/>
      <c r="R291" s="77">
        <f t="shared" si="169"/>
        <v>1402441.2799999998</v>
      </c>
      <c r="S291" s="77">
        <f t="shared" si="171"/>
        <v>9812520</v>
      </c>
      <c r="T291" s="77"/>
      <c r="U291" s="77">
        <v>16505012.653333336</v>
      </c>
      <c r="V291" s="77">
        <f t="shared" si="182"/>
        <v>13197.519998532491</v>
      </c>
      <c r="W291" s="77">
        <f t="shared" si="182"/>
        <v>13197.519998532491</v>
      </c>
      <c r="X291" s="70">
        <v>2023</v>
      </c>
      <c r="Y291" s="71" t="e">
        <f>+#REF!-'[1]Приложение №1'!$P1089</f>
        <v>#REF!</v>
      </c>
      <c r="AA291" s="76">
        <f t="shared" si="187"/>
        <v>37346887.229999997</v>
      </c>
      <c r="AB291" s="67">
        <v>6507682.1298052203</v>
      </c>
      <c r="AC291" s="67">
        <v>2318954.6795356199</v>
      </c>
      <c r="AD291" s="67">
        <v>2422791.6618380998</v>
      </c>
      <c r="AE291" s="67">
        <v>1516820.7665175602</v>
      </c>
      <c r="AF291" s="67">
        <v>928046.31598097994</v>
      </c>
      <c r="AG291" s="67"/>
      <c r="AH291" s="67">
        <v>249717.57989135996</v>
      </c>
      <c r="AI291" s="67">
        <v>0</v>
      </c>
      <c r="AJ291" s="67">
        <v>11897033.101632001</v>
      </c>
      <c r="AK291" s="67">
        <v>0</v>
      </c>
      <c r="AL291" s="67">
        <v>0</v>
      </c>
      <c r="AM291" s="67">
        <v>6662611.7855203198</v>
      </c>
      <c r="AN291" s="67">
        <v>3758971.1671000002</v>
      </c>
      <c r="AO291" s="77">
        <v>373468.87229999999</v>
      </c>
      <c r="AP291" s="78">
        <v>710789.16987883998</v>
      </c>
      <c r="AQ291" s="62">
        <f>+'Приложение №2'!F291-'Приложение №1'!N291</f>
        <v>0</v>
      </c>
      <c r="AR291" s="1">
        <f>1220932.16-96512.28</f>
        <v>1124419.8799999999</v>
      </c>
      <c r="AS291" s="1">
        <f t="shared" si="176"/>
        <v>278021.39999999997</v>
      </c>
      <c r="AT291" s="1">
        <f t="shared" si="193"/>
        <v>9812520</v>
      </c>
      <c r="AU291" s="71">
        <f>+P291+Q291+R291+S291+U291-'Приложение №2'!F291</f>
        <v>0</v>
      </c>
    </row>
    <row r="292" spans="1:47" x14ac:dyDescent="0.25">
      <c r="A292" s="74">
        <f t="shared" ref="A292:B292" si="200">+A291+1</f>
        <v>277</v>
      </c>
      <c r="B292" s="75">
        <f t="shared" si="200"/>
        <v>92</v>
      </c>
      <c r="C292" s="65" t="s">
        <v>73</v>
      </c>
      <c r="D292" s="65" t="s">
        <v>365</v>
      </c>
      <c r="E292" s="66">
        <v>1987</v>
      </c>
      <c r="F292" s="66">
        <v>1987</v>
      </c>
      <c r="G292" s="66" t="s">
        <v>45</v>
      </c>
      <c r="H292" s="66">
        <v>5</v>
      </c>
      <c r="I292" s="66">
        <v>3</v>
      </c>
      <c r="J292" s="67">
        <v>3855.6</v>
      </c>
      <c r="K292" s="67">
        <v>2808.7</v>
      </c>
      <c r="L292" s="67">
        <v>0</v>
      </c>
      <c r="M292" s="68">
        <v>334</v>
      </c>
      <c r="N292" s="76">
        <f t="shared" si="140"/>
        <v>24823216.017108921</v>
      </c>
      <c r="O292" s="67"/>
      <c r="P292" s="77">
        <v>8030445.2366666617</v>
      </c>
      <c r="Q292" s="77"/>
      <c r="R292" s="77">
        <f t="shared" si="169"/>
        <v>2865218.71</v>
      </c>
      <c r="S292" s="77">
        <f t="shared" si="171"/>
        <v>10111320</v>
      </c>
      <c r="T292" s="77"/>
      <c r="U292" s="77">
        <f>+'Приложение №2'!F292-'Приложение №1'!P292-'Приложение №1'!R292-'Приложение №1'!S292-'Приложение №1'!T292</f>
        <v>3816232.0704422593</v>
      </c>
      <c r="V292" s="77">
        <f t="shared" si="182"/>
        <v>8837.9734457610011</v>
      </c>
      <c r="W292" s="77">
        <f t="shared" si="182"/>
        <v>8837.9734457610011</v>
      </c>
      <c r="X292" s="70">
        <v>2023</v>
      </c>
      <c r="Y292" s="71" t="e">
        <f>+#REF!-'[1]Приложение №1'!$P1090</f>
        <v>#REF!</v>
      </c>
      <c r="AA292" s="76">
        <f t="shared" si="187"/>
        <v>44376055.650000006</v>
      </c>
      <c r="AB292" s="67">
        <v>6705846.8643129608</v>
      </c>
      <c r="AC292" s="67">
        <v>2389568.92118868</v>
      </c>
      <c r="AD292" s="67">
        <v>2496567.8323118398</v>
      </c>
      <c r="AE292" s="67">
        <v>1563009.3139332</v>
      </c>
      <c r="AF292" s="67">
        <v>0</v>
      </c>
      <c r="AG292" s="67"/>
      <c r="AH292" s="67">
        <v>257321.70331307995</v>
      </c>
      <c r="AI292" s="67">
        <v>0</v>
      </c>
      <c r="AJ292" s="67">
        <v>12259308.387853799</v>
      </c>
      <c r="AK292" s="67">
        <v>0</v>
      </c>
      <c r="AL292" s="67">
        <v>6365089.67499342</v>
      </c>
      <c r="AM292" s="67">
        <v>6865494.2663706001</v>
      </c>
      <c r="AN292" s="67">
        <v>4179375.6532000005</v>
      </c>
      <c r="AO292" s="77">
        <v>443760.55650000001</v>
      </c>
      <c r="AP292" s="78">
        <v>850712.47602241999</v>
      </c>
      <c r="AQ292" s="62">
        <f>+'Приложение №2'!F292-'Приложение №1'!N292</f>
        <v>0</v>
      </c>
      <c r="AR292" s="1">
        <v>2578731.31</v>
      </c>
      <c r="AS292" s="1">
        <f t="shared" si="176"/>
        <v>286487.39999999997</v>
      </c>
      <c r="AT292" s="1">
        <f t="shared" si="193"/>
        <v>10111320</v>
      </c>
      <c r="AU292" s="71">
        <f>+P292+Q292+R292+S292+U292-'Приложение №2'!F292</f>
        <v>0</v>
      </c>
    </row>
    <row r="293" spans="1:47" x14ac:dyDescent="0.25">
      <c r="A293" s="74">
        <f t="shared" ref="A293:B293" si="201">+A292+1</f>
        <v>278</v>
      </c>
      <c r="B293" s="75">
        <f t="shared" si="201"/>
        <v>93</v>
      </c>
      <c r="C293" s="65" t="s">
        <v>73</v>
      </c>
      <c r="D293" s="65" t="s">
        <v>202</v>
      </c>
      <c r="E293" s="66">
        <v>1972</v>
      </c>
      <c r="F293" s="66">
        <v>2013</v>
      </c>
      <c r="G293" s="66" t="s">
        <v>52</v>
      </c>
      <c r="H293" s="66">
        <v>4</v>
      </c>
      <c r="I293" s="66">
        <v>4</v>
      </c>
      <c r="J293" s="67">
        <v>4795.5600000000004</v>
      </c>
      <c r="K293" s="67">
        <v>3564.3</v>
      </c>
      <c r="L293" s="67">
        <v>0</v>
      </c>
      <c r="M293" s="68">
        <v>159</v>
      </c>
      <c r="N293" s="76">
        <f t="shared" si="140"/>
        <v>1454339.57</v>
      </c>
      <c r="O293" s="67"/>
      <c r="P293" s="77"/>
      <c r="Q293" s="77"/>
      <c r="R293" s="77">
        <f>+'Приложение №2'!F293</f>
        <v>1454339.57</v>
      </c>
      <c r="S293" s="77">
        <f>+'Приложение №2'!F293-'Приложение №1'!R293</f>
        <v>0</v>
      </c>
      <c r="T293" s="77"/>
      <c r="U293" s="77">
        <v>0</v>
      </c>
      <c r="V293" s="77">
        <f t="shared" si="182"/>
        <v>408.02950649496393</v>
      </c>
      <c r="W293" s="77">
        <f t="shared" si="182"/>
        <v>408.02950649496393</v>
      </c>
      <c r="X293" s="70">
        <v>2023</v>
      </c>
      <c r="Y293" s="71">
        <f>+S293-'[1]Приложение №1'!$P688</f>
        <v>-1641039.36</v>
      </c>
      <c r="AA293" s="76">
        <f t="shared" si="187"/>
        <v>1454339.57</v>
      </c>
      <c r="AB293" s="67">
        <v>0</v>
      </c>
      <c r="AC293" s="67">
        <v>0</v>
      </c>
      <c r="AD293" s="67">
        <v>0</v>
      </c>
      <c r="AE293" s="67">
        <v>0</v>
      </c>
      <c r="AF293" s="67">
        <v>1256015.48</v>
      </c>
      <c r="AG293" s="67"/>
      <c r="AH293" s="67">
        <v>0</v>
      </c>
      <c r="AI293" s="67">
        <v>0</v>
      </c>
      <c r="AJ293" s="67">
        <v>0</v>
      </c>
      <c r="AK293" s="67">
        <v>0</v>
      </c>
      <c r="AL293" s="67">
        <v>0</v>
      </c>
      <c r="AM293" s="67">
        <v>0</v>
      </c>
      <c r="AN293" s="67">
        <v>189224.09</v>
      </c>
      <c r="AO293" s="77">
        <v>2000</v>
      </c>
      <c r="AP293" s="78">
        <v>7100</v>
      </c>
      <c r="AQ293" s="62">
        <f>+'Приложение №2'!F293-'Приложение №1'!N293</f>
        <v>0</v>
      </c>
      <c r="AR293" s="1">
        <v>1597911.73</v>
      </c>
      <c r="AS293" s="1">
        <f t="shared" si="176"/>
        <v>363558.6</v>
      </c>
      <c r="AT293" s="1">
        <f t="shared" si="193"/>
        <v>12831480</v>
      </c>
    </row>
    <row r="294" spans="1:47" x14ac:dyDescent="0.25">
      <c r="A294" s="74">
        <f t="shared" ref="A294:B294" si="202">+A293+1</f>
        <v>279</v>
      </c>
      <c r="B294" s="75">
        <f t="shared" si="202"/>
        <v>94</v>
      </c>
      <c r="C294" s="65" t="s">
        <v>73</v>
      </c>
      <c r="D294" s="65" t="s">
        <v>203</v>
      </c>
      <c r="E294" s="66">
        <v>1973</v>
      </c>
      <c r="F294" s="66">
        <v>2013</v>
      </c>
      <c r="G294" s="66" t="s">
        <v>52</v>
      </c>
      <c r="H294" s="66">
        <v>4</v>
      </c>
      <c r="I294" s="66">
        <v>4</v>
      </c>
      <c r="J294" s="67">
        <v>4678.76</v>
      </c>
      <c r="K294" s="67">
        <v>3447.5</v>
      </c>
      <c r="L294" s="67">
        <v>0</v>
      </c>
      <c r="M294" s="68">
        <v>168</v>
      </c>
      <c r="N294" s="76">
        <f t="shared" si="140"/>
        <v>1494080.68</v>
      </c>
      <c r="O294" s="67"/>
      <c r="P294" s="77"/>
      <c r="Q294" s="77"/>
      <c r="R294" s="77">
        <f>+AR294+AS294</f>
        <v>0</v>
      </c>
      <c r="S294" s="77">
        <f>+'Приложение №2'!F294-'Приложение №1'!R294</f>
        <v>1494080.68</v>
      </c>
      <c r="T294" s="77"/>
      <c r="U294" s="77">
        <v>0</v>
      </c>
      <c r="V294" s="77">
        <f t="shared" si="182"/>
        <v>433.38090790427844</v>
      </c>
      <c r="W294" s="77">
        <f t="shared" si="182"/>
        <v>433.38090790427844</v>
      </c>
      <c r="X294" s="70">
        <v>2023</v>
      </c>
      <c r="Y294" s="71">
        <f>+S294-'[1]Приложение №1'!$P689</f>
        <v>-93182.800000000279</v>
      </c>
      <c r="AA294" s="76">
        <f t="shared" si="187"/>
        <v>1494080.68</v>
      </c>
      <c r="AB294" s="67">
        <v>0</v>
      </c>
      <c r="AC294" s="67">
        <v>0</v>
      </c>
      <c r="AD294" s="67">
        <v>0</v>
      </c>
      <c r="AE294" s="67">
        <v>0</v>
      </c>
      <c r="AF294" s="67">
        <v>1274871.31</v>
      </c>
      <c r="AG294" s="67"/>
      <c r="AH294" s="67">
        <v>0</v>
      </c>
      <c r="AI294" s="67">
        <v>0</v>
      </c>
      <c r="AJ294" s="67">
        <v>0</v>
      </c>
      <c r="AK294" s="67">
        <v>0</v>
      </c>
      <c r="AL294" s="67">
        <v>0</v>
      </c>
      <c r="AM294" s="67">
        <v>0</v>
      </c>
      <c r="AN294" s="67">
        <v>209316.16</v>
      </c>
      <c r="AO294" s="77">
        <v>2500</v>
      </c>
      <c r="AP294" s="78">
        <v>7393.21</v>
      </c>
      <c r="AQ294" s="62">
        <f>+'Приложение №2'!F294-'Приложение №1'!N294</f>
        <v>0</v>
      </c>
      <c r="AR294" s="71">
        <f>1522745.97-R105</f>
        <v>-351645</v>
      </c>
      <c r="AS294" s="1">
        <f t="shared" si="176"/>
        <v>351645</v>
      </c>
      <c r="AT294" s="1">
        <f>+(K294*10+L294*20)*12*30-S105</f>
        <v>11404070.815753195</v>
      </c>
    </row>
    <row r="295" spans="1:47" x14ac:dyDescent="0.25">
      <c r="A295" s="74">
        <f t="shared" ref="A295:B295" si="203">+A294+1</f>
        <v>280</v>
      </c>
      <c r="B295" s="75">
        <f t="shared" si="203"/>
        <v>95</v>
      </c>
      <c r="C295" s="65" t="s">
        <v>73</v>
      </c>
      <c r="D295" s="65" t="s">
        <v>542</v>
      </c>
      <c r="E295" s="66">
        <v>1989</v>
      </c>
      <c r="F295" s="66">
        <v>2012</v>
      </c>
      <c r="G295" s="66" t="s">
        <v>45</v>
      </c>
      <c r="H295" s="66">
        <v>9</v>
      </c>
      <c r="I295" s="66">
        <v>1</v>
      </c>
      <c r="J295" s="67">
        <v>5704.32</v>
      </c>
      <c r="K295" s="67">
        <v>3820.15</v>
      </c>
      <c r="L295" s="67"/>
      <c r="M295" s="68">
        <v>280</v>
      </c>
      <c r="N295" s="76">
        <f t="shared" si="140"/>
        <v>4018667.23</v>
      </c>
      <c r="O295" s="67"/>
      <c r="P295" s="77"/>
      <c r="Q295" s="77"/>
      <c r="R295" s="77">
        <f t="shared" si="169"/>
        <v>2680769.2936999998</v>
      </c>
      <c r="S295" s="77">
        <f>+'Приложение №2'!F295-'Приложение №1'!R295</f>
        <v>1337897.9363000002</v>
      </c>
      <c r="T295" s="77"/>
      <c r="U295" s="77">
        <v>0</v>
      </c>
      <c r="V295" s="77">
        <f t="shared" si="182"/>
        <v>1051.9658207138464</v>
      </c>
      <c r="W295" s="77">
        <f t="shared" si="182"/>
        <v>1051.9658207138464</v>
      </c>
      <c r="X295" s="70">
        <v>2023</v>
      </c>
      <c r="Y295" s="71" t="e">
        <f>+#REF!-'[1]Приложение №1'!$P1479</f>
        <v>#REF!</v>
      </c>
      <c r="AA295" s="76">
        <f t="shared" si="187"/>
        <v>4018667.23</v>
      </c>
      <c r="AB295" s="67">
        <v>0</v>
      </c>
      <c r="AC295" s="67">
        <v>0</v>
      </c>
      <c r="AD295" s="67">
        <v>0</v>
      </c>
      <c r="AE295" s="67">
        <v>0</v>
      </c>
      <c r="AF295" s="67">
        <v>0</v>
      </c>
      <c r="AG295" s="67"/>
      <c r="AH295" s="67">
        <v>0</v>
      </c>
      <c r="AI295" s="67">
        <v>0</v>
      </c>
      <c r="AJ295" s="67">
        <v>3789709.0289940001</v>
      </c>
      <c r="AK295" s="67">
        <v>0</v>
      </c>
      <c r="AL295" s="67">
        <v>0</v>
      </c>
      <c r="AM295" s="67">
        <v>0</v>
      </c>
      <c r="AN295" s="67">
        <v>122084.94</v>
      </c>
      <c r="AO295" s="67">
        <v>24000</v>
      </c>
      <c r="AP295" s="78">
        <v>82873.261006000001</v>
      </c>
      <c r="AQ295" s="62">
        <f>+'Приложение №2'!F295-'Приложение №1'!N295</f>
        <v>0</v>
      </c>
      <c r="AR295" s="1">
        <v>2162917.4</v>
      </c>
      <c r="AS295" s="1">
        <f>+(K295*13.29+L295*22.52)*12*0.85</f>
        <v>517851.89369999996</v>
      </c>
      <c r="AT295" s="1">
        <f>+(K295*13.29+L295*22.52)*12*30</f>
        <v>18277125.66</v>
      </c>
    </row>
    <row r="296" spans="1:47" x14ac:dyDescent="0.25">
      <c r="A296" s="74">
        <f t="shared" ref="A296:B296" si="204">+A295+1</f>
        <v>281</v>
      </c>
      <c r="B296" s="75">
        <f t="shared" si="204"/>
        <v>96</v>
      </c>
      <c r="C296" s="65" t="s">
        <v>73</v>
      </c>
      <c r="D296" s="65" t="s">
        <v>367</v>
      </c>
      <c r="E296" s="66">
        <v>1980</v>
      </c>
      <c r="F296" s="66">
        <v>2008</v>
      </c>
      <c r="G296" s="66" t="s">
        <v>52</v>
      </c>
      <c r="H296" s="66">
        <v>5</v>
      </c>
      <c r="I296" s="66">
        <v>6</v>
      </c>
      <c r="J296" s="67">
        <v>7149.4</v>
      </c>
      <c r="K296" s="67">
        <v>6283</v>
      </c>
      <c r="L296" s="67">
        <v>0</v>
      </c>
      <c r="M296" s="68">
        <v>293</v>
      </c>
      <c r="N296" s="76">
        <f t="shared" si="140"/>
        <v>28171426.86727763</v>
      </c>
      <c r="O296" s="67"/>
      <c r="P296" s="77">
        <v>9266556.7940246668</v>
      </c>
      <c r="Q296" s="77"/>
      <c r="R296" s="77">
        <f>+AR296+AS296-R106</f>
        <v>371756.48999999976</v>
      </c>
      <c r="S296" s="77">
        <f>+AT296-S106</f>
        <v>7856813.8352036625</v>
      </c>
      <c r="T296" s="77"/>
      <c r="U296" s="77">
        <f>18533113.5880493-7856813.84</f>
        <v>10676299.7480493</v>
      </c>
      <c r="V296" s="77">
        <f t="shared" si="182"/>
        <v>4483.754077236611</v>
      </c>
      <c r="W296" s="77">
        <f t="shared" si="182"/>
        <v>4483.754077236611</v>
      </c>
      <c r="X296" s="70">
        <v>2023</v>
      </c>
      <c r="Y296" s="71" t="e">
        <f>+#REF!-'[1]Приложение №1'!$P1337</f>
        <v>#REF!</v>
      </c>
      <c r="AA296" s="76">
        <f t="shared" si="187"/>
        <v>114548451.67</v>
      </c>
      <c r="AB296" s="67">
        <v>10489330.258041179</v>
      </c>
      <c r="AC296" s="67">
        <v>6066266.4462859211</v>
      </c>
      <c r="AD296" s="67">
        <v>6412492.7922270596</v>
      </c>
      <c r="AE296" s="67">
        <v>4889580.2685996005</v>
      </c>
      <c r="AF296" s="67">
        <v>1953287.2251610199</v>
      </c>
      <c r="AG296" s="67"/>
      <c r="AH296" s="67">
        <v>521212.05792599992</v>
      </c>
      <c r="AI296" s="67">
        <v>0</v>
      </c>
      <c r="AJ296" s="67">
        <v>18672604.894377001</v>
      </c>
      <c r="AK296" s="67">
        <v>0</v>
      </c>
      <c r="AL296" s="67">
        <v>36252968.326471262</v>
      </c>
      <c r="AM296" s="67">
        <v>14257827.475101</v>
      </c>
      <c r="AN296" s="67">
        <v>11711193.4519</v>
      </c>
      <c r="AO296" s="77">
        <v>1145484.5167</v>
      </c>
      <c r="AP296" s="78">
        <v>2176203.9572099601</v>
      </c>
      <c r="AQ296" s="62">
        <f>+'Приложение №2'!F296-'Приложение №1'!N296</f>
        <v>4.7963708639144897E-3</v>
      </c>
      <c r="AR296" s="1">
        <v>3044323.81</v>
      </c>
      <c r="AS296" s="1">
        <f t="shared" ref="AS296:AS342" si="205">+(K296*10+L296*20)*12*0.85</f>
        <v>640866</v>
      </c>
      <c r="AT296" s="1">
        <f t="shared" ref="AT296:AT302" si="206">+(K296*10+L296*20)*12*30</f>
        <v>22618800</v>
      </c>
      <c r="AU296" s="71">
        <f>+P296+Q296+R296+S296+U296-'Приложение №2'!F296</f>
        <v>-4.7963708639144897E-3</v>
      </c>
    </row>
    <row r="297" spans="1:47" x14ac:dyDescent="0.25">
      <c r="A297" s="74">
        <f t="shared" ref="A297:B297" si="207">+A296+1</f>
        <v>282</v>
      </c>
      <c r="B297" s="75">
        <f t="shared" si="207"/>
        <v>97</v>
      </c>
      <c r="C297" s="65" t="s">
        <v>73</v>
      </c>
      <c r="D297" s="65" t="s">
        <v>368</v>
      </c>
      <c r="E297" s="66">
        <v>1991</v>
      </c>
      <c r="F297" s="66">
        <v>2013</v>
      </c>
      <c r="G297" s="66" t="s">
        <v>52</v>
      </c>
      <c r="H297" s="66">
        <v>5</v>
      </c>
      <c r="I297" s="66">
        <v>6</v>
      </c>
      <c r="J297" s="67">
        <v>7178.4</v>
      </c>
      <c r="K297" s="67">
        <v>6293.5</v>
      </c>
      <c r="L297" s="67">
        <v>0</v>
      </c>
      <c r="M297" s="68">
        <v>326</v>
      </c>
      <c r="N297" s="76">
        <f t="shared" si="140"/>
        <v>42985624.568532869</v>
      </c>
      <c r="O297" s="67"/>
      <c r="P297" s="77">
        <v>5595651.6461776206</v>
      </c>
      <c r="Q297" s="77"/>
      <c r="R297" s="77">
        <f t="shared" si="169"/>
        <v>3542069.63</v>
      </c>
      <c r="S297" s="77">
        <f t="shared" si="171"/>
        <v>22656600</v>
      </c>
      <c r="T297" s="77"/>
      <c r="U297" s="77">
        <v>11191303.292355243</v>
      </c>
      <c r="V297" s="77">
        <f t="shared" ref="V297:W320" si="208">$N297/($K297+$L297)</f>
        <v>6830.1620034214457</v>
      </c>
      <c r="W297" s="77">
        <f t="shared" si="208"/>
        <v>6830.1620034214457</v>
      </c>
      <c r="X297" s="70">
        <v>2023</v>
      </c>
      <c r="Y297" s="71" t="e">
        <f>+#REF!-'[1]Приложение №1'!$P1095</f>
        <v>#REF!</v>
      </c>
      <c r="AA297" s="76">
        <f t="shared" si="187"/>
        <v>114739882.34000002</v>
      </c>
      <c r="AB297" s="67">
        <v>10506859.78146714</v>
      </c>
      <c r="AC297" s="67">
        <v>6076404.2463314394</v>
      </c>
      <c r="AD297" s="67">
        <v>6423209.20185294</v>
      </c>
      <c r="AE297" s="67">
        <v>4897751.6187221995</v>
      </c>
      <c r="AF297" s="67">
        <v>1956551.5156395598</v>
      </c>
      <c r="AG297" s="67"/>
      <c r="AH297" s="67">
        <v>522083.09510700009</v>
      </c>
      <c r="AI297" s="67">
        <v>0</v>
      </c>
      <c r="AJ297" s="67">
        <v>18703810.111480199</v>
      </c>
      <c r="AK297" s="67">
        <v>0</v>
      </c>
      <c r="AL297" s="67">
        <v>36313553.428299837</v>
      </c>
      <c r="AM297" s="67">
        <v>14281654.8168945</v>
      </c>
      <c r="AN297" s="67">
        <v>11730764.922900002</v>
      </c>
      <c r="AO297" s="77">
        <v>1147398.8234000001</v>
      </c>
      <c r="AP297" s="78">
        <v>2179840.7779051797</v>
      </c>
      <c r="AQ297" s="62">
        <f>+'Приложение №2'!F297-'Приложение №1'!N297</f>
        <v>0</v>
      </c>
      <c r="AR297" s="1">
        <v>2900132.63</v>
      </c>
      <c r="AS297" s="1">
        <f t="shared" si="205"/>
        <v>641937</v>
      </c>
      <c r="AT297" s="1">
        <f t="shared" si="206"/>
        <v>22656600</v>
      </c>
      <c r="AU297" s="71">
        <f>+P297+Q297+R297+S297+U297-'Приложение №2'!F297</f>
        <v>0</v>
      </c>
    </row>
    <row r="298" spans="1:47" x14ac:dyDescent="0.25">
      <c r="A298" s="74">
        <f t="shared" ref="A298:B298" si="209">+A297+1</f>
        <v>283</v>
      </c>
      <c r="B298" s="75">
        <f t="shared" si="209"/>
        <v>98</v>
      </c>
      <c r="C298" s="65" t="s">
        <v>73</v>
      </c>
      <c r="D298" s="65" t="s">
        <v>369</v>
      </c>
      <c r="E298" s="66">
        <v>1988</v>
      </c>
      <c r="F298" s="66">
        <v>2013</v>
      </c>
      <c r="G298" s="66" t="s">
        <v>52</v>
      </c>
      <c r="H298" s="66">
        <v>5</v>
      </c>
      <c r="I298" s="66">
        <v>6</v>
      </c>
      <c r="J298" s="67">
        <v>7060</v>
      </c>
      <c r="K298" s="67">
        <v>6238</v>
      </c>
      <c r="L298" s="67">
        <v>0</v>
      </c>
      <c r="M298" s="68">
        <v>261</v>
      </c>
      <c r="N298" s="76">
        <f t="shared" si="140"/>
        <v>42606550.571844526</v>
      </c>
      <c r="O298" s="67"/>
      <c r="P298" s="77">
        <v>5585696.600614842</v>
      </c>
      <c r="Q298" s="77"/>
      <c r="R298" s="77">
        <f t="shared" si="169"/>
        <v>3392660.77</v>
      </c>
      <c r="S298" s="77">
        <f t="shared" si="171"/>
        <v>22456800</v>
      </c>
      <c r="T298" s="77"/>
      <c r="U298" s="77">
        <v>11171393.201229684</v>
      </c>
      <c r="V298" s="77">
        <f t="shared" si="208"/>
        <v>6830.1620025400007</v>
      </c>
      <c r="W298" s="77">
        <f t="shared" si="208"/>
        <v>6830.1620025400007</v>
      </c>
      <c r="X298" s="70">
        <v>2023</v>
      </c>
      <c r="Y298" s="71" t="e">
        <f>+#REF!-'[1]Приложение №1'!$P1096</f>
        <v>#REF!</v>
      </c>
      <c r="AA298" s="76">
        <f t="shared" si="187"/>
        <v>113728034.62</v>
      </c>
      <c r="AB298" s="67">
        <v>10414203.74815548</v>
      </c>
      <c r="AC298" s="67">
        <v>6022818.7318051206</v>
      </c>
      <c r="AD298" s="67">
        <v>6366565.3410651591</v>
      </c>
      <c r="AE298" s="67">
        <v>4854560.1966455989</v>
      </c>
      <c r="AF298" s="67">
        <v>1939297.42329372</v>
      </c>
      <c r="AG298" s="67"/>
      <c r="AH298" s="67">
        <v>517479.04143600003</v>
      </c>
      <c r="AI298" s="67">
        <v>0</v>
      </c>
      <c r="AJ298" s="67">
        <v>18538868.268521998</v>
      </c>
      <c r="AK298" s="67">
        <v>0</v>
      </c>
      <c r="AL298" s="67">
        <v>35993317.908726364</v>
      </c>
      <c r="AM298" s="67">
        <v>14155710.295986</v>
      </c>
      <c r="AN298" s="67">
        <v>11627315.733400002</v>
      </c>
      <c r="AO298" s="77">
        <v>1137280.3462</v>
      </c>
      <c r="AP298" s="78">
        <v>2160617.5847645602</v>
      </c>
      <c r="AQ298" s="62">
        <f>+'Приложение №2'!F298-'Приложение №1'!N298</f>
        <v>0</v>
      </c>
      <c r="AR298" s="1">
        <v>2756384.77</v>
      </c>
      <c r="AS298" s="1">
        <f t="shared" si="205"/>
        <v>636276</v>
      </c>
      <c r="AT298" s="1">
        <f t="shared" si="206"/>
        <v>22456800</v>
      </c>
      <c r="AU298" s="71">
        <f>+P298+Q298+R298+S298+U298-'Приложение №2'!F298</f>
        <v>0</v>
      </c>
    </row>
    <row r="299" spans="1:47" s="81" customFormat="1" x14ac:dyDescent="0.25">
      <c r="A299" s="74">
        <f t="shared" ref="A299:B299" si="210">+A298+1</f>
        <v>284</v>
      </c>
      <c r="B299" s="75">
        <f t="shared" si="210"/>
        <v>99</v>
      </c>
      <c r="C299" s="65" t="s">
        <v>73</v>
      </c>
      <c r="D299" s="65" t="s">
        <v>595</v>
      </c>
      <c r="E299" s="66" t="s">
        <v>597</v>
      </c>
      <c r="F299" s="66"/>
      <c r="G299" s="66" t="s">
        <v>576</v>
      </c>
      <c r="H299" s="66" t="s">
        <v>588</v>
      </c>
      <c r="I299" s="66" t="s">
        <v>580</v>
      </c>
      <c r="J299" s="67">
        <v>7651.5</v>
      </c>
      <c r="K299" s="67">
        <v>6228.5</v>
      </c>
      <c r="L299" s="67">
        <v>0</v>
      </c>
      <c r="M299" s="68">
        <v>293</v>
      </c>
      <c r="N299" s="76">
        <f t="shared" si="140"/>
        <v>54474244.048956797</v>
      </c>
      <c r="O299" s="67">
        <v>0</v>
      </c>
      <c r="P299" s="77">
        <v>9563508.5829855986</v>
      </c>
      <c r="Q299" s="77">
        <v>0</v>
      </c>
      <c r="R299" s="77">
        <f t="shared" si="169"/>
        <v>3361118.3</v>
      </c>
      <c r="S299" s="77">
        <f t="shared" si="171"/>
        <v>22422600</v>
      </c>
      <c r="T299" s="77"/>
      <c r="U299" s="77">
        <v>19127017.165971197</v>
      </c>
      <c r="V299" s="77">
        <v>4638.6000000000004</v>
      </c>
      <c r="W299" s="77">
        <v>4638.6000000000004</v>
      </c>
      <c r="X299" s="70">
        <v>2023</v>
      </c>
      <c r="Y299" s="81">
        <v>2205585.94</v>
      </c>
      <c r="Z299" s="81">
        <f>+(K299*9.1+L299*18.19)*12</f>
        <v>680152.2</v>
      </c>
      <c r="AB299" s="82">
        <f>+N299-'[4]Приложение № 2'!E299</f>
        <v>45984699.238956794</v>
      </c>
      <c r="AE299" s="82">
        <f>+N299-'[4]Приложение № 2'!E299</f>
        <v>45984699.238956794</v>
      </c>
      <c r="AQ299" s="62">
        <f>+'Приложение №2'!F299-'Приложение №1'!N299</f>
        <v>0</v>
      </c>
      <c r="AR299" s="81">
        <v>2725811.3</v>
      </c>
      <c r="AS299" s="1">
        <f t="shared" si="205"/>
        <v>635307</v>
      </c>
      <c r="AT299" s="1">
        <f t="shared" si="206"/>
        <v>22422600</v>
      </c>
      <c r="AU299" s="71">
        <f>+P299+Q299+R299+S299+U299-'Приложение №2'!F299</f>
        <v>0</v>
      </c>
    </row>
    <row r="300" spans="1:47" x14ac:dyDescent="0.25">
      <c r="A300" s="74">
        <f t="shared" ref="A300:B300" si="211">+A299+1</f>
        <v>285</v>
      </c>
      <c r="B300" s="75">
        <f t="shared" si="211"/>
        <v>100</v>
      </c>
      <c r="C300" s="65" t="s">
        <v>73</v>
      </c>
      <c r="D300" s="65" t="s">
        <v>205</v>
      </c>
      <c r="E300" s="66">
        <v>1975</v>
      </c>
      <c r="F300" s="66">
        <v>2013</v>
      </c>
      <c r="G300" s="66" t="s">
        <v>45</v>
      </c>
      <c r="H300" s="66">
        <v>4</v>
      </c>
      <c r="I300" s="66">
        <v>4</v>
      </c>
      <c r="J300" s="67">
        <v>2912.6</v>
      </c>
      <c r="K300" s="67">
        <v>2004.3</v>
      </c>
      <c r="L300" s="67">
        <v>902.2</v>
      </c>
      <c r="M300" s="68">
        <v>104</v>
      </c>
      <c r="N300" s="76">
        <f t="shared" si="140"/>
        <v>9055819.8075348493</v>
      </c>
      <c r="O300" s="67"/>
      <c r="P300" s="77"/>
      <c r="Q300" s="77"/>
      <c r="R300" s="77">
        <f t="shared" si="169"/>
        <v>2325190.8199999998</v>
      </c>
      <c r="S300" s="77">
        <f>+'Приложение №2'!F300-'Приложение №1'!R300</f>
        <v>6730628.987534849</v>
      </c>
      <c r="T300" s="77"/>
      <c r="U300" s="77">
        <v>4.6566128730773926E-10</v>
      </c>
      <c r="V300" s="77">
        <f t="shared" si="208"/>
        <v>3115.7129907224667</v>
      </c>
      <c r="W300" s="77">
        <f t="shared" si="208"/>
        <v>3115.7129907224667</v>
      </c>
      <c r="X300" s="70">
        <v>2023</v>
      </c>
      <c r="Y300" s="71" t="e">
        <f>+#REF!-'[1]Приложение №1'!$P1015</f>
        <v>#REF!</v>
      </c>
      <c r="AA300" s="76">
        <f t="shared" si="187"/>
        <v>33480583.039703999</v>
      </c>
      <c r="AB300" s="67">
        <v>4910426.619134401</v>
      </c>
      <c r="AC300" s="67">
        <v>1749786.8763320402</v>
      </c>
      <c r="AD300" s="67">
        <v>1828137.9504292798</v>
      </c>
      <c r="AE300" s="67">
        <v>1144529.9445770402</v>
      </c>
      <c r="AF300" s="67">
        <v>818458.35</v>
      </c>
      <c r="AG300" s="67"/>
      <c r="AH300" s="67">
        <v>188426.51279339998</v>
      </c>
      <c r="AI300" s="67">
        <v>0</v>
      </c>
      <c r="AJ300" s="67">
        <v>8977006.9994345997</v>
      </c>
      <c r="AK300" s="67">
        <v>0</v>
      </c>
      <c r="AL300" s="67">
        <v>4660903.59852558</v>
      </c>
      <c r="AM300" s="67">
        <v>5027330.1025222801</v>
      </c>
      <c r="AN300" s="67">
        <v>3221989.0267999996</v>
      </c>
      <c r="AO300" s="77">
        <v>327170.53649999999</v>
      </c>
      <c r="AP300" s="78">
        <v>626416.52265538019</v>
      </c>
      <c r="AQ300" s="62">
        <f>+'Приложение №2'!F300-'Приложение №1'!N300</f>
        <v>0</v>
      </c>
      <c r="AR300" s="1">
        <v>1936703.42</v>
      </c>
      <c r="AS300" s="1">
        <f t="shared" si="205"/>
        <v>388487.39999999997</v>
      </c>
      <c r="AT300" s="1">
        <f t="shared" si="206"/>
        <v>13711320</v>
      </c>
    </row>
    <row r="301" spans="1:47" x14ac:dyDescent="0.25">
      <c r="A301" s="74">
        <f t="shared" ref="A301:B301" si="212">+A300+1</f>
        <v>286</v>
      </c>
      <c r="B301" s="75">
        <f t="shared" si="212"/>
        <v>101</v>
      </c>
      <c r="C301" s="65" t="s">
        <v>73</v>
      </c>
      <c r="D301" s="65" t="s">
        <v>207</v>
      </c>
      <c r="E301" s="66">
        <v>1968</v>
      </c>
      <c r="F301" s="66">
        <v>2013</v>
      </c>
      <c r="G301" s="66" t="s">
        <v>45</v>
      </c>
      <c r="H301" s="66">
        <v>4</v>
      </c>
      <c r="I301" s="66">
        <v>2</v>
      </c>
      <c r="J301" s="67">
        <v>1340.1</v>
      </c>
      <c r="K301" s="67">
        <v>1243.3</v>
      </c>
      <c r="L301" s="67">
        <v>0</v>
      </c>
      <c r="M301" s="68">
        <v>47</v>
      </c>
      <c r="N301" s="76">
        <f t="shared" si="140"/>
        <v>621466.44441200001</v>
      </c>
      <c r="O301" s="67"/>
      <c r="P301" s="77"/>
      <c r="Q301" s="77"/>
      <c r="R301" s="77">
        <f>+'Приложение №2'!F301</f>
        <v>621466.44441200001</v>
      </c>
      <c r="S301" s="77">
        <f>+'Приложение №2'!F301-'Приложение №1'!R301</f>
        <v>0</v>
      </c>
      <c r="T301" s="77"/>
      <c r="U301" s="77">
        <v>0</v>
      </c>
      <c r="V301" s="77">
        <f t="shared" si="208"/>
        <v>499.85236420172123</v>
      </c>
      <c r="W301" s="77">
        <f t="shared" si="208"/>
        <v>499.85236420172123</v>
      </c>
      <c r="X301" s="70">
        <v>2023</v>
      </c>
      <c r="Y301" s="71" t="e">
        <f>+#REF!-'[1]Приложение №1'!$P696</f>
        <v>#REF!</v>
      </c>
      <c r="AA301" s="76">
        <f t="shared" si="187"/>
        <v>7345879.3544120006</v>
      </c>
      <c r="AB301" s="67">
        <v>0</v>
      </c>
      <c r="AC301" s="67">
        <v>0</v>
      </c>
      <c r="AD301" s="67">
        <v>0</v>
      </c>
      <c r="AE301" s="67">
        <v>0</v>
      </c>
      <c r="AF301" s="67">
        <v>491444.9</v>
      </c>
      <c r="AG301" s="67"/>
      <c r="AH301" s="67">
        <v>0</v>
      </c>
      <c r="AI301" s="67">
        <v>0</v>
      </c>
      <c r="AJ301" s="67">
        <v>0</v>
      </c>
      <c r="AK301" s="67">
        <v>0</v>
      </c>
      <c r="AL301" s="67">
        <v>2817572.53491042</v>
      </c>
      <c r="AM301" s="67">
        <v>3039081.7867057198</v>
      </c>
      <c r="AN301" s="67">
        <v>797894.04099999997</v>
      </c>
      <c r="AO301" s="77">
        <v>68910.799100000004</v>
      </c>
      <c r="AP301" s="78">
        <v>130975.29269586</v>
      </c>
      <c r="AQ301" s="62">
        <f>+'Приложение №2'!F301-'Приложение №1'!N301</f>
        <v>0</v>
      </c>
      <c r="AR301" s="1">
        <v>547627.87</v>
      </c>
      <c r="AS301" s="1">
        <f t="shared" si="205"/>
        <v>126816.59999999999</v>
      </c>
      <c r="AT301" s="1">
        <f t="shared" si="206"/>
        <v>4475880</v>
      </c>
    </row>
    <row r="302" spans="1:47" x14ac:dyDescent="0.25">
      <c r="A302" s="74">
        <f t="shared" ref="A302:B302" si="213">+A301+1</f>
        <v>287</v>
      </c>
      <c r="B302" s="75">
        <f t="shared" si="213"/>
        <v>102</v>
      </c>
      <c r="C302" s="65" t="s">
        <v>73</v>
      </c>
      <c r="D302" s="65" t="s">
        <v>372</v>
      </c>
      <c r="E302" s="66">
        <v>1984</v>
      </c>
      <c r="F302" s="66">
        <v>1984</v>
      </c>
      <c r="G302" s="66" t="s">
        <v>52</v>
      </c>
      <c r="H302" s="66">
        <v>5</v>
      </c>
      <c r="I302" s="66">
        <v>6</v>
      </c>
      <c r="J302" s="67">
        <v>7096.75</v>
      </c>
      <c r="K302" s="67">
        <v>6235.95</v>
      </c>
      <c r="L302" s="67">
        <v>0</v>
      </c>
      <c r="M302" s="68">
        <v>298</v>
      </c>
      <c r="N302" s="76">
        <f t="shared" si="140"/>
        <v>16247767.73</v>
      </c>
      <c r="O302" s="67"/>
      <c r="P302" s="77"/>
      <c r="Q302" s="77"/>
      <c r="R302" s="77">
        <f t="shared" si="169"/>
        <v>3619193.57</v>
      </c>
      <c r="S302" s="77">
        <f>+'Приложение №2'!F302-'Приложение №1'!R302</f>
        <v>12628574.16</v>
      </c>
      <c r="T302" s="77"/>
      <c r="U302" s="77">
        <v>4.6566128730773926E-10</v>
      </c>
      <c r="V302" s="77">
        <f t="shared" si="208"/>
        <v>2605.5000008018028</v>
      </c>
      <c r="W302" s="77">
        <f t="shared" si="208"/>
        <v>2605.5000008018028</v>
      </c>
      <c r="X302" s="70">
        <v>2023</v>
      </c>
      <c r="Y302" s="71" t="e">
        <f>+#REF!-'[1]Приложение №1'!$P1099</f>
        <v>#REF!</v>
      </c>
      <c r="AA302" s="76">
        <f t="shared" si="187"/>
        <v>16247767.73</v>
      </c>
      <c r="AB302" s="67">
        <v>0</v>
      </c>
      <c r="AC302" s="67">
        <v>0</v>
      </c>
      <c r="AD302" s="67">
        <v>0</v>
      </c>
      <c r="AE302" s="67">
        <v>0</v>
      </c>
      <c r="AF302" s="67">
        <v>0</v>
      </c>
      <c r="AG302" s="67"/>
      <c r="AH302" s="67">
        <v>0</v>
      </c>
      <c r="AI302" s="67">
        <v>0</v>
      </c>
      <c r="AJ302" s="67">
        <v>0</v>
      </c>
      <c r="AK302" s="67">
        <v>0</v>
      </c>
      <c r="AL302" s="67">
        <v>0</v>
      </c>
      <c r="AM302" s="67">
        <v>14151058.29551442</v>
      </c>
      <c r="AN302" s="67">
        <v>1624776.773</v>
      </c>
      <c r="AO302" s="77">
        <v>162477.67730000001</v>
      </c>
      <c r="AP302" s="78">
        <v>309454.98418557999</v>
      </c>
      <c r="AQ302" s="62">
        <f>+'Приложение №2'!F302-'Приложение №1'!N302</f>
        <v>0</v>
      </c>
      <c r="AR302" s="1">
        <v>2983126.67</v>
      </c>
      <c r="AS302" s="1">
        <f t="shared" si="205"/>
        <v>636066.9</v>
      </c>
      <c r="AT302" s="1">
        <f t="shared" si="206"/>
        <v>22449420</v>
      </c>
    </row>
    <row r="303" spans="1:47" x14ac:dyDescent="0.25">
      <c r="A303" s="74">
        <f t="shared" ref="A303:B303" si="214">+A302+1</f>
        <v>288</v>
      </c>
      <c r="B303" s="75">
        <f t="shared" si="214"/>
        <v>103</v>
      </c>
      <c r="C303" s="65" t="s">
        <v>73</v>
      </c>
      <c r="D303" s="65" t="s">
        <v>479</v>
      </c>
      <c r="E303" s="66">
        <v>1966</v>
      </c>
      <c r="F303" s="66">
        <v>2013</v>
      </c>
      <c r="G303" s="66" t="s">
        <v>45</v>
      </c>
      <c r="H303" s="66">
        <v>4</v>
      </c>
      <c r="I303" s="66">
        <v>6</v>
      </c>
      <c r="J303" s="67">
        <v>2829.5</v>
      </c>
      <c r="K303" s="67">
        <v>2540.3000000000002</v>
      </c>
      <c r="L303" s="67">
        <v>0</v>
      </c>
      <c r="M303" s="68">
        <v>144</v>
      </c>
      <c r="N303" s="76">
        <f t="shared" si="140"/>
        <v>2592553.9727407596</v>
      </c>
      <c r="O303" s="67"/>
      <c r="P303" s="77">
        <v>1419666.949999999</v>
      </c>
      <c r="Q303" s="77"/>
      <c r="R303" s="77">
        <f t="shared" si="169"/>
        <v>102987.15999999983</v>
      </c>
      <c r="S303" s="77">
        <f>+AT303-3473869.62</f>
        <v>1069899.8627407607</v>
      </c>
      <c r="T303" s="77"/>
      <c r="U303" s="77">
        <v>0</v>
      </c>
      <c r="V303" s="77">
        <f t="shared" si="208"/>
        <v>1020.5700006852575</v>
      </c>
      <c r="W303" s="77">
        <f t="shared" si="208"/>
        <v>1020.5700006852575</v>
      </c>
      <c r="X303" s="70">
        <v>2023</v>
      </c>
      <c r="Y303" s="71" t="e">
        <f>+#REF!-'[1]Приложение №1'!$P1637</f>
        <v>#REF!</v>
      </c>
      <c r="AA303" s="76">
        <f t="shared" si="187"/>
        <v>15087934.029999999</v>
      </c>
      <c r="AB303" s="67">
        <v>6065034.6402882598</v>
      </c>
      <c r="AC303" s="67">
        <v>2161221.1824524999</v>
      </c>
      <c r="AD303" s="67">
        <v>2257995.2503873804</v>
      </c>
      <c r="AE303" s="67">
        <v>1413647.7960217199</v>
      </c>
      <c r="AF303" s="67">
        <v>864921.32273358025</v>
      </c>
      <c r="AG303" s="67"/>
      <c r="AH303" s="67">
        <v>232731.98563608</v>
      </c>
      <c r="AI303" s="67">
        <v>0</v>
      </c>
      <c r="AJ303" s="67">
        <v>0</v>
      </c>
      <c r="AK303" s="67">
        <v>0</v>
      </c>
      <c r="AL303" s="67">
        <v>0</v>
      </c>
      <c r="AM303" s="67">
        <v>0</v>
      </c>
      <c r="AN303" s="67">
        <v>1657316.1065</v>
      </c>
      <c r="AO303" s="77">
        <v>150879.34030000001</v>
      </c>
      <c r="AP303" s="78">
        <v>284186.40568048006</v>
      </c>
      <c r="AQ303" s="62">
        <f>+'Приложение №2'!F303-'Приложение №1'!N303</f>
        <v>-2.740759402513504E-3</v>
      </c>
      <c r="AR303" s="71">
        <f>1303433.04-R110</f>
        <v>-156123.44000000018</v>
      </c>
      <c r="AS303" s="1">
        <f t="shared" si="205"/>
        <v>259110.6</v>
      </c>
      <c r="AT303" s="1">
        <f>+(K303*10+L303*20)*12*30-S110</f>
        <v>4543769.4827407608</v>
      </c>
      <c r="AU303" s="71">
        <f>+P303+Q303+R303+S303+U303-'Приложение №2'!F303</f>
        <v>2.740759402513504E-3</v>
      </c>
    </row>
    <row r="304" spans="1:47" x14ac:dyDescent="0.25">
      <c r="A304" s="74">
        <f t="shared" ref="A304:B304" si="215">+A303+1</f>
        <v>289</v>
      </c>
      <c r="B304" s="75">
        <f t="shared" si="215"/>
        <v>104</v>
      </c>
      <c r="C304" s="65" t="s">
        <v>73</v>
      </c>
      <c r="D304" s="65" t="s">
        <v>210</v>
      </c>
      <c r="E304" s="66">
        <v>1971</v>
      </c>
      <c r="F304" s="66">
        <v>2013</v>
      </c>
      <c r="G304" s="66" t="s">
        <v>45</v>
      </c>
      <c r="H304" s="66">
        <v>4</v>
      </c>
      <c r="I304" s="66">
        <v>4</v>
      </c>
      <c r="J304" s="67">
        <v>3003.8</v>
      </c>
      <c r="K304" s="67">
        <v>2699.8</v>
      </c>
      <c r="L304" s="67">
        <v>0</v>
      </c>
      <c r="M304" s="68">
        <v>120</v>
      </c>
      <c r="N304" s="76">
        <f t="shared" si="140"/>
        <v>1188668.0378940003</v>
      </c>
      <c r="O304" s="67"/>
      <c r="P304" s="77">
        <v>0</v>
      </c>
      <c r="Q304" s="77"/>
      <c r="R304" s="77">
        <f>+'Приложение №2'!F304</f>
        <v>1188668.0378940003</v>
      </c>
      <c r="S304" s="77">
        <f>+'Приложение №2'!F304-'Приложение №1'!R304</f>
        <v>0</v>
      </c>
      <c r="T304" s="77"/>
      <c r="U304" s="77">
        <v>0</v>
      </c>
      <c r="V304" s="77">
        <f t="shared" si="208"/>
        <v>440.28003477813178</v>
      </c>
      <c r="W304" s="77">
        <f t="shared" si="208"/>
        <v>440.28003477813178</v>
      </c>
      <c r="X304" s="70">
        <v>2023</v>
      </c>
      <c r="Y304" s="71" t="e">
        <f>+#REF!-'[1]Приложение №1'!$P701</f>
        <v>#REF!</v>
      </c>
      <c r="AA304" s="76">
        <f t="shared" si="187"/>
        <v>21441082.737894002</v>
      </c>
      <c r="AB304" s="67">
        <v>0</v>
      </c>
      <c r="AC304" s="67">
        <v>2296919.6304310197</v>
      </c>
      <c r="AD304" s="67">
        <v>2399769.9437850602</v>
      </c>
      <c r="AE304" s="67">
        <v>0</v>
      </c>
      <c r="AF304" s="67">
        <v>1020388.92</v>
      </c>
      <c r="AG304" s="67"/>
      <c r="AH304" s="67">
        <v>247344.72404292002</v>
      </c>
      <c r="AI304" s="67">
        <v>0</v>
      </c>
      <c r="AJ304" s="67">
        <v>0</v>
      </c>
      <c r="AK304" s="67">
        <v>0</v>
      </c>
      <c r="AL304" s="67">
        <v>6118299.9556223992</v>
      </c>
      <c r="AM304" s="67">
        <v>6599302.6705422606</v>
      </c>
      <c r="AN304" s="67">
        <v>2162864.8599</v>
      </c>
      <c r="AO304" s="77">
        <v>205857.47699999998</v>
      </c>
      <c r="AP304" s="78">
        <v>390334.55657033995</v>
      </c>
      <c r="AQ304" s="62">
        <f>+'Приложение №2'!F304-'Приложение №1'!N304</f>
        <v>0</v>
      </c>
      <c r="AR304" s="1">
        <f>1245150.45-129665.9434</f>
        <v>1115484.5066</v>
      </c>
      <c r="AS304" s="1">
        <f t="shared" si="205"/>
        <v>275379.59999999998</v>
      </c>
      <c r="AT304" s="1">
        <f>+(K304*10+L304*20)*12*30-552777.2166</f>
        <v>9166502.7833999991</v>
      </c>
    </row>
    <row r="305" spans="1:47" s="81" customFormat="1" x14ac:dyDescent="0.25">
      <c r="A305" s="74">
        <f t="shared" ref="A305:B305" si="216">+A304+1</f>
        <v>290</v>
      </c>
      <c r="B305" s="75">
        <f t="shared" si="216"/>
        <v>105</v>
      </c>
      <c r="C305" s="65" t="s">
        <v>73</v>
      </c>
      <c r="D305" s="65" t="s">
        <v>659</v>
      </c>
      <c r="E305" s="66" t="s">
        <v>600</v>
      </c>
      <c r="F305" s="66"/>
      <c r="G305" s="66" t="s">
        <v>576</v>
      </c>
      <c r="H305" s="66" t="s">
        <v>585</v>
      </c>
      <c r="I305" s="66" t="s">
        <v>585</v>
      </c>
      <c r="J305" s="67">
        <v>2630.5</v>
      </c>
      <c r="K305" s="67">
        <v>2407.5</v>
      </c>
      <c r="L305" s="67">
        <v>0</v>
      </c>
      <c r="M305" s="68">
        <v>122</v>
      </c>
      <c r="N305" s="76">
        <f t="shared" si="140"/>
        <v>11931064.43</v>
      </c>
      <c r="O305" s="67">
        <v>0</v>
      </c>
      <c r="P305" s="77">
        <v>1886355.3499999996</v>
      </c>
      <c r="Q305" s="77">
        <v>0</v>
      </c>
      <c r="R305" s="77">
        <f t="shared" si="169"/>
        <v>1377709.08</v>
      </c>
      <c r="S305" s="77">
        <f t="shared" si="171"/>
        <v>8667000</v>
      </c>
      <c r="T305" s="77"/>
      <c r="U305" s="77">
        <v>0</v>
      </c>
      <c r="V305" s="77">
        <v>1460.02</v>
      </c>
      <c r="W305" s="77">
        <v>1460.02</v>
      </c>
      <c r="X305" s="70">
        <v>2023</v>
      </c>
      <c r="Y305" s="81">
        <v>898574.26</v>
      </c>
      <c r="Z305" s="81">
        <f>+(K305*9.1+L305*18.19)*12</f>
        <v>262899</v>
      </c>
      <c r="AB305" s="82">
        <f>+N305-'[4]Приложение № 2'!E305</f>
        <v>-13837459.350000001</v>
      </c>
      <c r="AE305" s="82">
        <f>+N305-'[4]Приложение № 2'!E305</f>
        <v>-13837459.350000001</v>
      </c>
      <c r="AQ305" s="62">
        <f>+'Приложение №2'!F305-'Приложение №1'!N305</f>
        <v>0</v>
      </c>
      <c r="AR305" s="81">
        <v>1132144.08</v>
      </c>
      <c r="AS305" s="1">
        <f t="shared" si="205"/>
        <v>245565</v>
      </c>
      <c r="AT305" s="1">
        <f>+(K305*10+L305*20)*12*30</f>
        <v>8667000</v>
      </c>
      <c r="AU305" s="71">
        <f>+P305+Q305+R305+S305+U305-'Приложение №2'!F305</f>
        <v>0</v>
      </c>
    </row>
    <row r="306" spans="1:47" x14ac:dyDescent="0.25">
      <c r="A306" s="74">
        <f t="shared" ref="A306:B306" si="217">+A305+1</f>
        <v>291</v>
      </c>
      <c r="B306" s="75">
        <f t="shared" si="217"/>
        <v>106</v>
      </c>
      <c r="C306" s="65" t="s">
        <v>73</v>
      </c>
      <c r="D306" s="65" t="s">
        <v>211</v>
      </c>
      <c r="E306" s="66">
        <v>1976</v>
      </c>
      <c r="F306" s="66">
        <v>2013</v>
      </c>
      <c r="G306" s="66" t="s">
        <v>45</v>
      </c>
      <c r="H306" s="66">
        <v>4</v>
      </c>
      <c r="I306" s="66">
        <v>4</v>
      </c>
      <c r="J306" s="67">
        <v>2850.8</v>
      </c>
      <c r="K306" s="67">
        <v>2595</v>
      </c>
      <c r="L306" s="67">
        <v>0</v>
      </c>
      <c r="M306" s="68">
        <v>135</v>
      </c>
      <c r="N306" s="76">
        <f t="shared" ref="N306:N369" si="218">SUM(O306:U306)</f>
        <v>1037361.247306</v>
      </c>
      <c r="O306" s="67"/>
      <c r="P306" s="77"/>
      <c r="Q306" s="77"/>
      <c r="R306" s="77">
        <f>+'Приложение №2'!F306</f>
        <v>1037361.247306</v>
      </c>
      <c r="S306" s="77">
        <f>+'Приложение №2'!F306-'Приложение №1'!R306</f>
        <v>0</v>
      </c>
      <c r="T306" s="77"/>
      <c r="U306" s="77">
        <v>0</v>
      </c>
      <c r="V306" s="77">
        <f t="shared" si="208"/>
        <v>399.75385252639688</v>
      </c>
      <c r="W306" s="77">
        <f t="shared" si="208"/>
        <v>399.75385252639688</v>
      </c>
      <c r="X306" s="70">
        <v>2023</v>
      </c>
      <c r="Y306" s="71" t="e">
        <f>+#REF!-'[1]Приложение №1'!$P704</f>
        <v>#REF!</v>
      </c>
      <c r="AA306" s="76">
        <f t="shared" si="187"/>
        <v>9718452.3328623008</v>
      </c>
      <c r="AB306" s="67">
        <v>0</v>
      </c>
      <c r="AC306" s="67"/>
      <c r="AD306" s="67">
        <v>0</v>
      </c>
      <c r="AE306" s="67"/>
      <c r="AF306" s="67">
        <v>1013323.25</v>
      </c>
      <c r="AG306" s="67"/>
      <c r="AH306" s="67">
        <v>237743.37685980002</v>
      </c>
      <c r="AI306" s="67">
        <v>0</v>
      </c>
      <c r="AJ306" s="67">
        <v>0</v>
      </c>
      <c r="AK306" s="67">
        <v>0</v>
      </c>
      <c r="AL306" s="67">
        <v>5880801.6867473992</v>
      </c>
      <c r="AM306" s="67"/>
      <c r="AN306" s="67">
        <v>2042532.0290000001</v>
      </c>
      <c r="AO306" s="77">
        <v>187559.97450000001</v>
      </c>
      <c r="AP306" s="78">
        <v>356492.0157551</v>
      </c>
      <c r="AQ306" s="62">
        <f>+'Приложение №2'!F306-'Приложение №1'!N306</f>
        <v>0</v>
      </c>
      <c r="AR306" s="1">
        <f>1147783.87-88084.66</f>
        <v>1059699.2100000002</v>
      </c>
      <c r="AS306" s="1">
        <f t="shared" si="205"/>
        <v>264690</v>
      </c>
      <c r="AT306" s="1">
        <f>+(K306*10+L306*20)*12*30-2038331.33</f>
        <v>7303668.6699999999</v>
      </c>
    </row>
    <row r="307" spans="1:47" x14ac:dyDescent="0.25">
      <c r="A307" s="74">
        <f t="shared" ref="A307:B312" si="219">+A306+1</f>
        <v>292</v>
      </c>
      <c r="B307" s="75">
        <f t="shared" si="219"/>
        <v>107</v>
      </c>
      <c r="C307" s="65" t="s">
        <v>73</v>
      </c>
      <c r="D307" s="65" t="s">
        <v>85</v>
      </c>
      <c r="E307" s="66">
        <v>1968</v>
      </c>
      <c r="F307" s="66">
        <v>2013</v>
      </c>
      <c r="G307" s="66" t="s">
        <v>45</v>
      </c>
      <c r="H307" s="66">
        <v>5</v>
      </c>
      <c r="I307" s="66">
        <v>5</v>
      </c>
      <c r="J307" s="67">
        <v>2769.2</v>
      </c>
      <c r="K307" s="67">
        <v>2524.8000000000002</v>
      </c>
      <c r="L307" s="67">
        <v>0</v>
      </c>
      <c r="M307" s="68">
        <v>128</v>
      </c>
      <c r="N307" s="76">
        <f t="shared" si="218"/>
        <v>1407249.645028</v>
      </c>
      <c r="O307" s="67"/>
      <c r="P307" s="77"/>
      <c r="Q307" s="77"/>
      <c r="R307" s="77">
        <f t="shared" si="169"/>
        <v>1276177.42</v>
      </c>
      <c r="S307" s="77">
        <f>+'Приложение №2'!F307-'Приложение №1'!R307</f>
        <v>131072.22502800007</v>
      </c>
      <c r="T307" s="77"/>
      <c r="U307" s="77">
        <v>0</v>
      </c>
      <c r="V307" s="77">
        <f t="shared" si="208"/>
        <v>557.37074026774394</v>
      </c>
      <c r="W307" s="77">
        <f t="shared" si="208"/>
        <v>557.37074026774394</v>
      </c>
      <c r="X307" s="70">
        <v>2023</v>
      </c>
      <c r="Y307" s="71" t="e">
        <f>+#REF!-'[1]Приложение №1'!$P430</f>
        <v>#REF!</v>
      </c>
      <c r="AA307" s="76">
        <f t="shared" si="187"/>
        <v>30275329.636437476</v>
      </c>
      <c r="AB307" s="67">
        <v>6028027.9685480399</v>
      </c>
      <c r="AC307" s="67">
        <v>0</v>
      </c>
      <c r="AD307" s="67">
        <v>2244217.7771235602</v>
      </c>
      <c r="AE307" s="67">
        <v>0</v>
      </c>
      <c r="AF307" s="67">
        <v>1240916.79</v>
      </c>
      <c r="AG307" s="67"/>
      <c r="AH307" s="67">
        <v>0</v>
      </c>
      <c r="AI307" s="67">
        <v>0</v>
      </c>
      <c r="AJ307" s="67">
        <v>11020152.319356598</v>
      </c>
      <c r="AK307" s="67">
        <v>0</v>
      </c>
      <c r="AL307" s="67">
        <v>5721714.1000613989</v>
      </c>
      <c r="AM307" s="67">
        <v>0</v>
      </c>
      <c r="AN307" s="67">
        <v>3056047.9632999999</v>
      </c>
      <c r="AO307" s="77">
        <v>328671.8125</v>
      </c>
      <c r="AP307" s="78">
        <v>635580.90554787999</v>
      </c>
      <c r="AQ307" s="62">
        <f>+'Приложение №2'!F307-'Приложение №1'!N307</f>
        <v>0</v>
      </c>
      <c r="AR307" s="1">
        <v>1018647.82</v>
      </c>
      <c r="AS307" s="1">
        <f t="shared" si="205"/>
        <v>257529.60000000001</v>
      </c>
      <c r="AT307" s="1">
        <f>+(K307*10+L307*20)*12*30</f>
        <v>9089280</v>
      </c>
    </row>
    <row r="308" spans="1:47" s="81" customFormat="1" x14ac:dyDescent="0.25">
      <c r="A308" s="74">
        <f t="shared" si="219"/>
        <v>293</v>
      </c>
      <c r="B308" s="75">
        <f t="shared" si="219"/>
        <v>108</v>
      </c>
      <c r="C308" s="65" t="s">
        <v>73</v>
      </c>
      <c r="D308" s="65" t="s">
        <v>480</v>
      </c>
      <c r="E308" s="66" t="s">
        <v>600</v>
      </c>
      <c r="F308" s="66"/>
      <c r="G308" s="66" t="s">
        <v>579</v>
      </c>
      <c r="H308" s="66" t="s">
        <v>585</v>
      </c>
      <c r="I308" s="66" t="s">
        <v>589</v>
      </c>
      <c r="J308" s="67">
        <v>5678.2</v>
      </c>
      <c r="K308" s="67">
        <v>4939.1000000000004</v>
      </c>
      <c r="L308" s="67">
        <v>0</v>
      </c>
      <c r="M308" s="68">
        <v>205</v>
      </c>
      <c r="N308" s="76">
        <f t="shared" si="218"/>
        <v>73380912.513798714</v>
      </c>
      <c r="O308" s="67">
        <v>0</v>
      </c>
      <c r="P308" s="77">
        <v>17605158.597932905</v>
      </c>
      <c r="Q308" s="77">
        <v>0</v>
      </c>
      <c r="R308" s="77">
        <f t="shared" si="169"/>
        <v>2784676.72</v>
      </c>
      <c r="S308" s="77">
        <f t="shared" si="171"/>
        <v>17780760</v>
      </c>
      <c r="T308" s="77"/>
      <c r="U308" s="77">
        <v>35210317.19586581</v>
      </c>
      <c r="V308" s="77">
        <v>8508.3700000000008</v>
      </c>
      <c r="W308" s="77">
        <v>8508.3700000000008</v>
      </c>
      <c r="X308" s="70">
        <v>2023</v>
      </c>
      <c r="Y308" s="81">
        <v>1831927.01</v>
      </c>
      <c r="Z308" s="81">
        <f t="shared" ref="Z308:Z313" si="220">+(K308*9.1+L308*18.19)*12</f>
        <v>539349.72000000009</v>
      </c>
      <c r="AB308" s="82">
        <f>+N308-'[4]Приложение № 2'!E307</f>
        <v>71422771.353798717</v>
      </c>
      <c r="AE308" s="82">
        <f>+N308-'[4]Приложение № 2'!E307</f>
        <v>71422771.353798717</v>
      </c>
      <c r="AQ308" s="62">
        <f>+'Приложение №2'!F308-'Приложение №1'!N308</f>
        <v>0</v>
      </c>
      <c r="AR308" s="81">
        <v>2280888.52</v>
      </c>
      <c r="AS308" s="1">
        <f t="shared" si="205"/>
        <v>503788.2</v>
      </c>
      <c r="AT308" s="1">
        <f>+(K308*10+L308*20)*12*30</f>
        <v>17780760</v>
      </c>
      <c r="AU308" s="71">
        <f>+P308+Q308+R308+S308+U308-'Приложение №2'!F308</f>
        <v>0</v>
      </c>
    </row>
    <row r="309" spans="1:47" s="81" customFormat="1" x14ac:dyDescent="0.25">
      <c r="A309" s="74">
        <f t="shared" si="219"/>
        <v>294</v>
      </c>
      <c r="B309" s="75">
        <f t="shared" si="219"/>
        <v>109</v>
      </c>
      <c r="C309" s="65" t="s">
        <v>73</v>
      </c>
      <c r="D309" s="65" t="s">
        <v>696</v>
      </c>
      <c r="E309" s="66" t="s">
        <v>600</v>
      </c>
      <c r="F309" s="66"/>
      <c r="G309" s="66" t="s">
        <v>579</v>
      </c>
      <c r="H309" s="66" t="s">
        <v>585</v>
      </c>
      <c r="I309" s="66" t="s">
        <v>589</v>
      </c>
      <c r="J309" s="67">
        <v>5563.5</v>
      </c>
      <c r="K309" s="67">
        <v>4825.7</v>
      </c>
      <c r="L309" s="67">
        <v>0</v>
      </c>
      <c r="M309" s="68">
        <v>202</v>
      </c>
      <c r="N309" s="76">
        <f t="shared" si="218"/>
        <v>71696112.560389429</v>
      </c>
      <c r="O309" s="67">
        <v>0</v>
      </c>
      <c r="P309" s="77">
        <v>17148929.116796475</v>
      </c>
      <c r="Q309" s="77">
        <v>0</v>
      </c>
      <c r="R309" s="77">
        <f t="shared" si="169"/>
        <v>2876805.21</v>
      </c>
      <c r="S309" s="77">
        <f t="shared" si="171"/>
        <v>17372520</v>
      </c>
      <c r="T309" s="77"/>
      <c r="U309" s="77">
        <v>34297858.233592957</v>
      </c>
      <c r="V309" s="77">
        <v>8508.3700000000008</v>
      </c>
      <c r="W309" s="77">
        <v>8508.3700000000008</v>
      </c>
      <c r="X309" s="70">
        <v>2023</v>
      </c>
      <c r="Y309" s="81">
        <v>1863663.58</v>
      </c>
      <c r="Z309" s="81">
        <f t="shared" si="220"/>
        <v>526966.43999999994</v>
      </c>
      <c r="AB309" s="82">
        <f>+N309-'[4]Приложение № 2'!E308</f>
        <v>66850723.220389426</v>
      </c>
      <c r="AE309" s="82">
        <f>+N309-'[4]Приложение № 2'!E308</f>
        <v>66850723.220389426</v>
      </c>
      <c r="AQ309" s="62">
        <f>+'Приложение №2'!F309-'Приложение №1'!N309</f>
        <v>0</v>
      </c>
      <c r="AR309" s="81">
        <v>2384583.81</v>
      </c>
      <c r="AS309" s="1">
        <f t="shared" si="205"/>
        <v>492221.39999999997</v>
      </c>
      <c r="AT309" s="1">
        <f>+(K309*10+L309*20)*12*30</f>
        <v>17372520</v>
      </c>
      <c r="AU309" s="71">
        <f>+P309+Q309+R309+S309+U309-'Приложение №2'!F309</f>
        <v>0</v>
      </c>
    </row>
    <row r="310" spans="1:47" s="81" customFormat="1" x14ac:dyDescent="0.25">
      <c r="A310" s="74">
        <f t="shared" si="219"/>
        <v>295</v>
      </c>
      <c r="B310" s="75">
        <f t="shared" si="219"/>
        <v>110</v>
      </c>
      <c r="C310" s="65" t="s">
        <v>73</v>
      </c>
      <c r="D310" s="65" t="s">
        <v>664</v>
      </c>
      <c r="E310" s="66" t="s">
        <v>616</v>
      </c>
      <c r="F310" s="66"/>
      <c r="G310" s="66" t="s">
        <v>579</v>
      </c>
      <c r="H310" s="66" t="s">
        <v>585</v>
      </c>
      <c r="I310" s="66" t="s">
        <v>589</v>
      </c>
      <c r="J310" s="67">
        <v>5677.5</v>
      </c>
      <c r="K310" s="67">
        <v>4950.6000000000004</v>
      </c>
      <c r="L310" s="67">
        <v>0</v>
      </c>
      <c r="M310" s="68">
        <v>216</v>
      </c>
      <c r="N310" s="76">
        <f t="shared" si="218"/>
        <v>2279305.75</v>
      </c>
      <c r="O310" s="67">
        <v>0</v>
      </c>
      <c r="P310" s="77"/>
      <c r="Q310" s="77">
        <v>0</v>
      </c>
      <c r="R310" s="77">
        <f>+'Приложение №2'!F310</f>
        <v>2279305.75</v>
      </c>
      <c r="S310" s="77">
        <f>+'Приложение №2'!F310-'Приложение №1'!R310</f>
        <v>0</v>
      </c>
      <c r="T310" s="77"/>
      <c r="U310" s="77">
        <v>0</v>
      </c>
      <c r="V310" s="77">
        <v>224.97</v>
      </c>
      <c r="W310" s="77">
        <v>224.97</v>
      </c>
      <c r="X310" s="70">
        <v>2023</v>
      </c>
      <c r="Y310" s="81">
        <v>1825680.39</v>
      </c>
      <c r="Z310" s="81">
        <f t="shared" si="220"/>
        <v>540605.52</v>
      </c>
      <c r="AB310" s="82">
        <f>+N310-'[4]Приложение № 2'!E309</f>
        <v>962474.14999999991</v>
      </c>
      <c r="AE310" s="82">
        <f>+N310-'[4]Приложение № 2'!E309</f>
        <v>962474.14999999991</v>
      </c>
      <c r="AQ310" s="62">
        <f>+'Приложение №2'!F310-'Приложение №1'!N310</f>
        <v>0</v>
      </c>
      <c r="AR310" s="81">
        <v>2265420.6</v>
      </c>
      <c r="AS310" s="1">
        <f t="shared" si="205"/>
        <v>504961.2</v>
      </c>
      <c r="AT310" s="1">
        <f>+(K310*10+L310*20)*12*30</f>
        <v>17822160</v>
      </c>
    </row>
    <row r="311" spans="1:47" s="81" customFormat="1" x14ac:dyDescent="0.25">
      <c r="A311" s="74">
        <f t="shared" si="219"/>
        <v>296</v>
      </c>
      <c r="B311" s="75">
        <f t="shared" si="219"/>
        <v>111</v>
      </c>
      <c r="C311" s="65" t="s">
        <v>73</v>
      </c>
      <c r="D311" s="65" t="s">
        <v>665</v>
      </c>
      <c r="E311" s="66" t="s">
        <v>591</v>
      </c>
      <c r="F311" s="66"/>
      <c r="G311" s="66" t="s">
        <v>576</v>
      </c>
      <c r="H311" s="66" t="s">
        <v>588</v>
      </c>
      <c r="I311" s="66" t="s">
        <v>585</v>
      </c>
      <c r="J311" s="67">
        <v>4831.3</v>
      </c>
      <c r="K311" s="67">
        <v>4269.3</v>
      </c>
      <c r="L311" s="67">
        <v>0</v>
      </c>
      <c r="M311" s="68">
        <v>196</v>
      </c>
      <c r="N311" s="76">
        <f t="shared" si="218"/>
        <v>2152751.83</v>
      </c>
      <c r="O311" s="67">
        <v>0</v>
      </c>
      <c r="P311" s="77"/>
      <c r="Q311" s="77">
        <v>0</v>
      </c>
      <c r="R311" s="77">
        <f>+AR311+AS311</f>
        <v>1327744.3699999996</v>
      </c>
      <c r="S311" s="77">
        <f>+'Приложение №2'!F311-'Приложение №1'!R311</f>
        <v>825007.46000000043</v>
      </c>
      <c r="T311" s="77"/>
      <c r="U311" s="77">
        <v>0</v>
      </c>
      <c r="V311" s="77">
        <v>208.23</v>
      </c>
      <c r="W311" s="77">
        <v>208.23</v>
      </c>
      <c r="X311" s="70">
        <v>2023</v>
      </c>
      <c r="Y311" s="81">
        <v>1600156.79</v>
      </c>
      <c r="Z311" s="81">
        <f t="shared" si="220"/>
        <v>466207.55999999994</v>
      </c>
      <c r="AB311" s="82">
        <f>+N311-'[4]Приложение № 2'!E310</f>
        <v>859310.39000000036</v>
      </c>
      <c r="AE311" s="82">
        <f>+N311-'[4]Приложение № 2'!E310</f>
        <v>859310.39000000036</v>
      </c>
      <c r="AQ311" s="62">
        <f>+'Приложение №2'!F311-'Приложение №1'!N311</f>
        <v>0</v>
      </c>
      <c r="AR311" s="81">
        <f>2071971.63-1179695.86</f>
        <v>892275.76999999979</v>
      </c>
      <c r="AS311" s="1">
        <f t="shared" si="205"/>
        <v>435468.6</v>
      </c>
      <c r="AT311" s="1">
        <f>+(K311*10+L311*20)*12*30-1591931.69</f>
        <v>13777548.310000001</v>
      </c>
    </row>
    <row r="312" spans="1:47" s="81" customFormat="1" x14ac:dyDescent="0.25">
      <c r="A312" s="74">
        <f t="shared" si="219"/>
        <v>297</v>
      </c>
      <c r="B312" s="75">
        <f t="shared" si="219"/>
        <v>112</v>
      </c>
      <c r="C312" s="65" t="s">
        <v>73</v>
      </c>
      <c r="D312" s="65" t="s">
        <v>697</v>
      </c>
      <c r="E312" s="66" t="s">
        <v>584</v>
      </c>
      <c r="F312" s="66"/>
      <c r="G312" s="66" t="s">
        <v>576</v>
      </c>
      <c r="H312" s="66" t="s">
        <v>588</v>
      </c>
      <c r="I312" s="66" t="s">
        <v>585</v>
      </c>
      <c r="J312" s="67">
        <v>4859.5</v>
      </c>
      <c r="K312" s="67">
        <v>4275.2</v>
      </c>
      <c r="L312" s="67">
        <v>0</v>
      </c>
      <c r="M312" s="68">
        <v>197</v>
      </c>
      <c r="N312" s="76">
        <f t="shared" si="218"/>
        <v>2155726.8499999996</v>
      </c>
      <c r="O312" s="67">
        <v>0</v>
      </c>
      <c r="P312" s="77"/>
      <c r="Q312" s="77">
        <v>0</v>
      </c>
      <c r="R312" s="77">
        <f>+'Приложение №2'!F312</f>
        <v>2155726.8499999996</v>
      </c>
      <c r="S312" s="77">
        <f>+'Приложение №2'!F312-'Приложение №1'!R312</f>
        <v>0</v>
      </c>
      <c r="T312" s="77"/>
      <c r="U312" s="77">
        <v>0</v>
      </c>
      <c r="V312" s="77">
        <v>208.23</v>
      </c>
      <c r="W312" s="77">
        <v>208.23</v>
      </c>
      <c r="X312" s="70">
        <v>2023</v>
      </c>
      <c r="Y312" s="81">
        <v>1625579.3</v>
      </c>
      <c r="Z312" s="81">
        <f t="shared" si="220"/>
        <v>466851.83999999997</v>
      </c>
      <c r="AB312" s="82">
        <f>+N312-'[4]Приложение № 2'!E311</f>
        <v>1011703.2099999997</v>
      </c>
      <c r="AE312" s="82">
        <f>+N312-'[4]Приложение № 2'!E311</f>
        <v>1011703.2099999997</v>
      </c>
      <c r="AQ312" s="62">
        <f>+'Приложение №2'!F312-'Приложение №1'!N312</f>
        <v>0</v>
      </c>
      <c r="AR312" s="81">
        <v>2094059.07</v>
      </c>
      <c r="AS312" s="1">
        <f t="shared" si="205"/>
        <v>436070.39999999997</v>
      </c>
      <c r="AT312" s="1">
        <f>+(K312*10+L312*20)*12*30</f>
        <v>15390720</v>
      </c>
    </row>
    <row r="313" spans="1:47" s="81" customFormat="1" x14ac:dyDescent="0.25">
      <c r="A313" s="74">
        <f t="shared" ref="A313:B313" si="221">+A312+1</f>
        <v>298</v>
      </c>
      <c r="B313" s="75">
        <f t="shared" si="221"/>
        <v>113</v>
      </c>
      <c r="C313" s="65" t="s">
        <v>73</v>
      </c>
      <c r="D313" s="65" t="s">
        <v>660</v>
      </c>
      <c r="E313" s="66" t="s">
        <v>615</v>
      </c>
      <c r="F313" s="66"/>
      <c r="G313" s="66" t="s">
        <v>576</v>
      </c>
      <c r="H313" s="66" t="s">
        <v>585</v>
      </c>
      <c r="I313" s="66" t="s">
        <v>585</v>
      </c>
      <c r="J313" s="67">
        <v>2960.3</v>
      </c>
      <c r="K313" s="67">
        <v>2715.5</v>
      </c>
      <c r="L313" s="67">
        <v>0</v>
      </c>
      <c r="M313" s="68">
        <v>121</v>
      </c>
      <c r="N313" s="76">
        <f t="shared" si="218"/>
        <v>17851669.849999998</v>
      </c>
      <c r="O313" s="67">
        <v>0</v>
      </c>
      <c r="P313" s="77">
        <v>2155250.5499999993</v>
      </c>
      <c r="Q313" s="77">
        <v>0</v>
      </c>
      <c r="R313" s="77">
        <f t="shared" si="169"/>
        <v>1610118.2</v>
      </c>
      <c r="S313" s="77">
        <f t="shared" si="171"/>
        <v>9775800</v>
      </c>
      <c r="T313" s="77"/>
      <c r="U313" s="77">
        <v>4310501.0999999978</v>
      </c>
      <c r="V313" s="77">
        <v>2733.2</v>
      </c>
      <c r="W313" s="77">
        <v>2733.2</v>
      </c>
      <c r="X313" s="70">
        <v>2023</v>
      </c>
      <c r="Y313" s="81">
        <v>1033423.53</v>
      </c>
      <c r="Z313" s="81">
        <f t="shared" si="220"/>
        <v>296532.59999999998</v>
      </c>
      <c r="AB313" s="82">
        <f>+N313-'[4]Приложение № 2'!E312</f>
        <v>16505164.149999999</v>
      </c>
      <c r="AE313" s="82">
        <f>+N313-'[4]Приложение № 2'!E312</f>
        <v>16505164.149999999</v>
      </c>
      <c r="AQ313" s="62">
        <f>+'Приложение №2'!F313-'Приложение №1'!N313</f>
        <v>0</v>
      </c>
      <c r="AR313" s="81">
        <v>1333137.2</v>
      </c>
      <c r="AS313" s="1">
        <f t="shared" si="205"/>
        <v>276981</v>
      </c>
      <c r="AT313" s="1">
        <f>+(K313*10+L313*20)*12*30</f>
        <v>9775800</v>
      </c>
      <c r="AU313" s="71">
        <f>+P313+Q313+R313+S313+U313-'Приложение №2'!F313</f>
        <v>0</v>
      </c>
    </row>
    <row r="314" spans="1:47" x14ac:dyDescent="0.25">
      <c r="A314" s="74">
        <f t="shared" ref="A314:B314" si="222">+A313+1</f>
        <v>299</v>
      </c>
      <c r="B314" s="75">
        <f t="shared" si="222"/>
        <v>114</v>
      </c>
      <c r="C314" s="65" t="s">
        <v>73</v>
      </c>
      <c r="D314" s="65" t="s">
        <v>86</v>
      </c>
      <c r="E314" s="66">
        <v>1973</v>
      </c>
      <c r="F314" s="66">
        <v>2013</v>
      </c>
      <c r="G314" s="66" t="s">
        <v>45</v>
      </c>
      <c r="H314" s="66">
        <v>5</v>
      </c>
      <c r="I314" s="66">
        <v>8</v>
      </c>
      <c r="J314" s="67">
        <v>6624.9</v>
      </c>
      <c r="K314" s="67">
        <v>6068.1</v>
      </c>
      <c r="L314" s="67">
        <v>0</v>
      </c>
      <c r="M314" s="68">
        <v>272</v>
      </c>
      <c r="N314" s="76">
        <f t="shared" si="218"/>
        <v>3059778.74</v>
      </c>
      <c r="O314" s="67"/>
      <c r="P314" s="77"/>
      <c r="Q314" s="77"/>
      <c r="R314" s="77">
        <f>+'Приложение №2'!F314</f>
        <v>3059778.74</v>
      </c>
      <c r="S314" s="77">
        <f>+'Приложение №2'!F314-'Приложение №1'!R314</f>
        <v>0</v>
      </c>
      <c r="T314" s="77"/>
      <c r="U314" s="77">
        <v>0</v>
      </c>
      <c r="V314" s="77">
        <f t="shared" si="208"/>
        <v>504.23999934081507</v>
      </c>
      <c r="W314" s="77">
        <f t="shared" si="208"/>
        <v>504.23999934081507</v>
      </c>
      <c r="X314" s="70">
        <v>2023</v>
      </c>
      <c r="Y314" s="71" t="e">
        <f>+#REF!-'[1]Приложение №1'!$P433</f>
        <v>#REF!</v>
      </c>
      <c r="AA314" s="76">
        <f t="shared" si="187"/>
        <v>68280809.790000007</v>
      </c>
      <c r="AB314" s="67">
        <v>14487752.111381641</v>
      </c>
      <c r="AC314" s="67">
        <v>5162581.6814224795</v>
      </c>
      <c r="AD314" s="67">
        <v>5393749.1598622799</v>
      </c>
      <c r="AE314" s="67">
        <v>3376828.00437696</v>
      </c>
      <c r="AF314" s="67">
        <v>2066066.6377251605</v>
      </c>
      <c r="AG314" s="67"/>
      <c r="AH314" s="67">
        <v>0</v>
      </c>
      <c r="AI314" s="67">
        <v>0</v>
      </c>
      <c r="AJ314" s="67">
        <v>0</v>
      </c>
      <c r="AK314" s="67">
        <v>0</v>
      </c>
      <c r="AL314" s="67">
        <v>13751557.888197359</v>
      </c>
      <c r="AM314" s="67">
        <v>14832664.840462981</v>
      </c>
      <c r="AN314" s="67">
        <v>7235033.8570000008</v>
      </c>
      <c r="AO314" s="77">
        <v>682808.09790000005</v>
      </c>
      <c r="AP314" s="78">
        <v>1291767.5116711401</v>
      </c>
      <c r="AQ314" s="62">
        <f>+'Приложение №2'!F314-'Приложение №1'!N314</f>
        <v>0</v>
      </c>
      <c r="AR314" s="1">
        <f>3058321.2-217412.18</f>
        <v>2840909.02</v>
      </c>
      <c r="AS314" s="1">
        <f t="shared" si="205"/>
        <v>618946.19999999995</v>
      </c>
      <c r="AT314" s="1">
        <f>+(K314*10+L314*20)*12*30-1066942.82</f>
        <v>20778217.18</v>
      </c>
    </row>
    <row r="315" spans="1:47" x14ac:dyDescent="0.25">
      <c r="A315" s="74">
        <f t="shared" ref="A315:B315" si="223">+A314+1</f>
        <v>300</v>
      </c>
      <c r="B315" s="75">
        <f t="shared" si="223"/>
        <v>115</v>
      </c>
      <c r="C315" s="65" t="s">
        <v>73</v>
      </c>
      <c r="D315" s="65" t="s">
        <v>378</v>
      </c>
      <c r="E315" s="66">
        <v>1975</v>
      </c>
      <c r="F315" s="66">
        <v>2013</v>
      </c>
      <c r="G315" s="66" t="s">
        <v>52</v>
      </c>
      <c r="H315" s="66">
        <v>4</v>
      </c>
      <c r="I315" s="66">
        <v>6</v>
      </c>
      <c r="J315" s="67">
        <v>5531.3</v>
      </c>
      <c r="K315" s="67">
        <v>4800</v>
      </c>
      <c r="L315" s="67">
        <v>0</v>
      </c>
      <c r="M315" s="68">
        <v>224</v>
      </c>
      <c r="N315" s="76">
        <f t="shared" si="218"/>
        <v>44087712.000000007</v>
      </c>
      <c r="O315" s="67"/>
      <c r="P315" s="77">
        <v>8083380.5966666685</v>
      </c>
      <c r="Q315" s="77"/>
      <c r="R315" s="77">
        <f t="shared" si="169"/>
        <v>2557570.21</v>
      </c>
      <c r="S315" s="77">
        <f t="shared" si="171"/>
        <v>17280000</v>
      </c>
      <c r="T315" s="77"/>
      <c r="U315" s="77">
        <v>16166761.193333339</v>
      </c>
      <c r="V315" s="77">
        <f t="shared" si="208"/>
        <v>9184.9400000000023</v>
      </c>
      <c r="W315" s="77">
        <f t="shared" si="208"/>
        <v>9184.9400000000023</v>
      </c>
      <c r="X315" s="70">
        <v>2023</v>
      </c>
      <c r="Y315" s="71" t="e">
        <f>+#REF!-'[1]Приложение №1'!$P1106</f>
        <v>#REF!</v>
      </c>
      <c r="AA315" s="76">
        <f t="shared" si="187"/>
        <v>87511152.000000015</v>
      </c>
      <c r="AB315" s="67">
        <v>8013494.3878080007</v>
      </c>
      <c r="AC315" s="67">
        <v>4634422.8779520001</v>
      </c>
      <c r="AD315" s="67">
        <v>4898928.1239359993</v>
      </c>
      <c r="AE315" s="67">
        <v>3735474.3417600002</v>
      </c>
      <c r="AF315" s="67">
        <v>1492245.5325120001</v>
      </c>
      <c r="AG315" s="67"/>
      <c r="AH315" s="67">
        <v>398188.42560000002</v>
      </c>
      <c r="AI315" s="67">
        <v>0</v>
      </c>
      <c r="AJ315" s="67">
        <v>14265240.0912</v>
      </c>
      <c r="AK315" s="67">
        <v>0</v>
      </c>
      <c r="AL315" s="67">
        <v>27696044.559456002</v>
      </c>
      <c r="AM315" s="67">
        <v>10892499.105599999</v>
      </c>
      <c r="AN315" s="67">
        <v>8946956.6400000006</v>
      </c>
      <c r="AO315" s="77">
        <v>875111.52</v>
      </c>
      <c r="AP315" s="78">
        <v>1662546.394176</v>
      </c>
      <c r="AQ315" s="62">
        <f>+'Приложение №2'!F315-'Приложение №1'!N315</f>
        <v>0</v>
      </c>
      <c r="AR315" s="1">
        <f>2505054.36-114158.29-322925.86</f>
        <v>2067970.21</v>
      </c>
      <c r="AS315" s="1">
        <f t="shared" si="205"/>
        <v>489600</v>
      </c>
      <c r="AT315" s="1">
        <f t="shared" ref="AT315:AT321" si="224">+(K315*10+L315*20)*12*30</f>
        <v>17280000</v>
      </c>
      <c r="AU315" s="71">
        <f>+P315+Q315+R315+S315+U315-'Приложение №2'!F315</f>
        <v>0</v>
      </c>
    </row>
    <row r="316" spans="1:47" x14ac:dyDescent="0.25">
      <c r="A316" s="74">
        <f t="shared" ref="A316:B316" si="225">+A315+1</f>
        <v>301</v>
      </c>
      <c r="B316" s="75">
        <f t="shared" si="225"/>
        <v>116</v>
      </c>
      <c r="C316" s="65" t="s">
        <v>221</v>
      </c>
      <c r="D316" s="65" t="s">
        <v>383</v>
      </c>
      <c r="E316" s="66">
        <v>1985</v>
      </c>
      <c r="F316" s="66">
        <v>1985</v>
      </c>
      <c r="G316" s="66" t="s">
        <v>45</v>
      </c>
      <c r="H316" s="66">
        <v>2</v>
      </c>
      <c r="I316" s="66">
        <v>2</v>
      </c>
      <c r="J316" s="67">
        <v>914.7</v>
      </c>
      <c r="K316" s="67">
        <v>843.34</v>
      </c>
      <c r="L316" s="67">
        <v>0</v>
      </c>
      <c r="M316" s="68">
        <v>33</v>
      </c>
      <c r="N316" s="76">
        <f t="shared" si="218"/>
        <v>5484113.5200000005</v>
      </c>
      <c r="O316" s="67"/>
      <c r="P316" s="77">
        <v>1932870.1700000009</v>
      </c>
      <c r="Q316" s="77"/>
      <c r="R316" s="77">
        <f t="shared" si="169"/>
        <v>515219.35</v>
      </c>
      <c r="S316" s="77">
        <f t="shared" si="171"/>
        <v>3036023.9999999995</v>
      </c>
      <c r="T316" s="77"/>
      <c r="U316" s="77">
        <v>0</v>
      </c>
      <c r="V316" s="77">
        <f t="shared" si="208"/>
        <v>6502.8500011857614</v>
      </c>
      <c r="W316" s="77">
        <f t="shared" si="208"/>
        <v>6502.8500011857614</v>
      </c>
      <c r="X316" s="70">
        <v>2023</v>
      </c>
      <c r="Y316" s="71" t="e">
        <f>+#REF!-'[1]Приложение №1'!$P1120</f>
        <v>#REF!</v>
      </c>
      <c r="AA316" s="76">
        <f t="shared" si="187"/>
        <v>6296342.7100000009</v>
      </c>
      <c r="AB316" s="67">
        <v>2467275.9651212404</v>
      </c>
      <c r="AC316" s="67">
        <v>1501302.4198296599</v>
      </c>
      <c r="AD316" s="67">
        <v>707414.26194726001</v>
      </c>
      <c r="AE316" s="67">
        <v>602877.17677656002</v>
      </c>
      <c r="AF316" s="67">
        <v>0</v>
      </c>
      <c r="AG316" s="67"/>
      <c r="AH316" s="67">
        <v>262232.90488164005</v>
      </c>
      <c r="AI316" s="67">
        <v>0</v>
      </c>
      <c r="AJ316" s="67">
        <v>0</v>
      </c>
      <c r="AK316" s="67">
        <v>0</v>
      </c>
      <c r="AL316" s="67">
        <v>0</v>
      </c>
      <c r="AM316" s="67">
        <v>0</v>
      </c>
      <c r="AN316" s="67">
        <v>571103.86029999994</v>
      </c>
      <c r="AO316" s="77">
        <v>62963.427100000008</v>
      </c>
      <c r="AP316" s="78">
        <v>121172.69404364003</v>
      </c>
      <c r="AQ316" s="62">
        <f>+'Приложение №2'!F316-'Приложение №1'!N316</f>
        <v>0</v>
      </c>
      <c r="AR316" s="79">
        <v>429198.67</v>
      </c>
      <c r="AS316" s="1">
        <f t="shared" si="205"/>
        <v>86020.68</v>
      </c>
      <c r="AT316" s="1">
        <f t="shared" si="224"/>
        <v>3036023.9999999995</v>
      </c>
      <c r="AU316" s="71">
        <f>+P316+Q316+R316+S316+U316-'Приложение №2'!F316</f>
        <v>0</v>
      </c>
    </row>
    <row r="317" spans="1:47" x14ac:dyDescent="0.25">
      <c r="A317" s="74">
        <f t="shared" ref="A317:B317" si="226">+A316+1</f>
        <v>302</v>
      </c>
      <c r="B317" s="75">
        <f t="shared" si="226"/>
        <v>117</v>
      </c>
      <c r="C317" s="65" t="s">
        <v>221</v>
      </c>
      <c r="D317" s="65" t="s">
        <v>482</v>
      </c>
      <c r="E317" s="66">
        <v>1985</v>
      </c>
      <c r="F317" s="66">
        <v>2009</v>
      </c>
      <c r="G317" s="66" t="s">
        <v>45</v>
      </c>
      <c r="H317" s="66">
        <v>2</v>
      </c>
      <c r="I317" s="66">
        <v>3</v>
      </c>
      <c r="J317" s="67">
        <v>1493.5</v>
      </c>
      <c r="K317" s="67">
        <v>1376.8</v>
      </c>
      <c r="L317" s="67">
        <v>0</v>
      </c>
      <c r="M317" s="68">
        <v>60</v>
      </c>
      <c r="N317" s="76">
        <f t="shared" si="218"/>
        <v>10279133.729999999</v>
      </c>
      <c r="O317" s="67"/>
      <c r="P317" s="77">
        <v>1491506.5999999996</v>
      </c>
      <c r="Q317" s="77"/>
      <c r="R317" s="77">
        <f t="shared" si="169"/>
        <v>848133.92999999993</v>
      </c>
      <c r="S317" s="77">
        <f t="shared" si="171"/>
        <v>4956480</v>
      </c>
      <c r="T317" s="77"/>
      <c r="U317" s="77">
        <v>2983013.1999999993</v>
      </c>
      <c r="V317" s="77">
        <f t="shared" si="208"/>
        <v>7465.9600014526432</v>
      </c>
      <c r="W317" s="77">
        <f t="shared" si="208"/>
        <v>7465.9600014526432</v>
      </c>
      <c r="X317" s="70">
        <v>2023</v>
      </c>
      <c r="Y317" s="71" t="e">
        <f>+#REF!-'[1]Приложение №1'!$P1515</f>
        <v>#REF!</v>
      </c>
      <c r="AA317" s="76">
        <f t="shared" si="187"/>
        <v>10279133.73</v>
      </c>
      <c r="AB317" s="67">
        <v>4027966.8255372001</v>
      </c>
      <c r="AC317" s="67">
        <v>2450960.6744834399</v>
      </c>
      <c r="AD317" s="67">
        <v>1154893.5828968999</v>
      </c>
      <c r="AE317" s="67">
        <v>984230.91881016002</v>
      </c>
      <c r="AF317" s="67">
        <v>0</v>
      </c>
      <c r="AG317" s="67"/>
      <c r="AH317" s="67">
        <v>428109.96493607998</v>
      </c>
      <c r="AI317" s="67">
        <v>0</v>
      </c>
      <c r="AJ317" s="67">
        <v>0</v>
      </c>
      <c r="AK317" s="67">
        <v>0</v>
      </c>
      <c r="AL317" s="67">
        <v>0</v>
      </c>
      <c r="AM317" s="67">
        <v>0</v>
      </c>
      <c r="AN317" s="67">
        <v>932359.18539999996</v>
      </c>
      <c r="AO317" s="77">
        <v>102791.33730000001</v>
      </c>
      <c r="AP317" s="78">
        <v>197821.24063622003</v>
      </c>
      <c r="AQ317" s="62">
        <f>+'Приложение №2'!F317-'Приложение №1'!N317</f>
        <v>0</v>
      </c>
      <c r="AR317" s="79">
        <v>707700.33</v>
      </c>
      <c r="AS317" s="1">
        <f t="shared" si="205"/>
        <v>140433.60000000001</v>
      </c>
      <c r="AT317" s="1">
        <f t="shared" si="224"/>
        <v>4956480</v>
      </c>
      <c r="AU317" s="71">
        <f>+P317+Q317+R317+S317+U317-'Приложение №2'!F317</f>
        <v>0</v>
      </c>
    </row>
    <row r="318" spans="1:47" x14ac:dyDescent="0.25">
      <c r="A318" s="74">
        <f t="shared" ref="A318:B318" si="227">+A317+1</f>
        <v>303</v>
      </c>
      <c r="B318" s="75">
        <f t="shared" si="227"/>
        <v>118</v>
      </c>
      <c r="C318" s="65" t="s">
        <v>221</v>
      </c>
      <c r="D318" s="65" t="s">
        <v>483</v>
      </c>
      <c r="E318" s="66">
        <v>1975</v>
      </c>
      <c r="F318" s="66">
        <v>1975</v>
      </c>
      <c r="G318" s="66" t="s">
        <v>45</v>
      </c>
      <c r="H318" s="66">
        <v>2</v>
      </c>
      <c r="I318" s="66">
        <v>2</v>
      </c>
      <c r="J318" s="67">
        <v>785.47</v>
      </c>
      <c r="K318" s="67">
        <v>729.51</v>
      </c>
      <c r="L318" s="67">
        <v>0</v>
      </c>
      <c r="M318" s="68">
        <v>32</v>
      </c>
      <c r="N318" s="76">
        <f t="shared" si="218"/>
        <v>5796292.5199999996</v>
      </c>
      <c r="O318" s="67"/>
      <c r="P318" s="77">
        <v>2733963.669999999</v>
      </c>
      <c r="Q318" s="77"/>
      <c r="R318" s="77">
        <f t="shared" si="169"/>
        <v>436092.85000000003</v>
      </c>
      <c r="S318" s="77">
        <f t="shared" si="171"/>
        <v>2626236.0000000005</v>
      </c>
      <c r="T318" s="77"/>
      <c r="U318" s="77">
        <v>0</v>
      </c>
      <c r="V318" s="77">
        <f t="shared" si="208"/>
        <v>7945.4599936943969</v>
      </c>
      <c r="W318" s="77">
        <f t="shared" si="208"/>
        <v>7945.4599936943969</v>
      </c>
      <c r="X318" s="70">
        <v>2023</v>
      </c>
      <c r="Y318" s="71" t="e">
        <f>+#REF!-'[1]Приложение №1'!$P1516</f>
        <v>#REF!</v>
      </c>
      <c r="AA318" s="76">
        <f t="shared" si="187"/>
        <v>5796292.5199999996</v>
      </c>
      <c r="AB318" s="67">
        <v>0</v>
      </c>
      <c r="AC318" s="67">
        <v>0</v>
      </c>
      <c r="AD318" s="67">
        <v>0</v>
      </c>
      <c r="AE318" s="67">
        <v>0</v>
      </c>
      <c r="AF318" s="67">
        <v>0</v>
      </c>
      <c r="AG318" s="67"/>
      <c r="AH318" s="67">
        <v>0</v>
      </c>
      <c r="AI318" s="67">
        <v>0</v>
      </c>
      <c r="AJ318" s="67">
        <v>0</v>
      </c>
      <c r="AK318" s="67">
        <v>0</v>
      </c>
      <c r="AL318" s="67">
        <v>5048304.1554640792</v>
      </c>
      <c r="AM318" s="67">
        <v>0</v>
      </c>
      <c r="AN318" s="67">
        <v>579629.25199999998</v>
      </c>
      <c r="AO318" s="77">
        <v>57962.925199999998</v>
      </c>
      <c r="AP318" s="78">
        <v>110396.18733591998</v>
      </c>
      <c r="AQ318" s="62">
        <f>+'Приложение №2'!F318-'Приложение №1'!N318</f>
        <v>0</v>
      </c>
      <c r="AR318" s="79">
        <v>361682.83</v>
      </c>
      <c r="AS318" s="1">
        <f t="shared" si="205"/>
        <v>74410.02</v>
      </c>
      <c r="AT318" s="1">
        <f t="shared" si="224"/>
        <v>2626236.0000000005</v>
      </c>
      <c r="AU318" s="71">
        <f>+P318+Q318+R318+S318+U318-'Приложение №2'!F318</f>
        <v>0</v>
      </c>
    </row>
    <row r="319" spans="1:47" x14ac:dyDescent="0.25">
      <c r="A319" s="74">
        <f t="shared" ref="A319:B319" si="228">+A318+1</f>
        <v>304</v>
      </c>
      <c r="B319" s="75">
        <f t="shared" si="228"/>
        <v>119</v>
      </c>
      <c r="C319" s="65" t="s">
        <v>90</v>
      </c>
      <c r="D319" s="65" t="s">
        <v>387</v>
      </c>
      <c r="E319" s="66">
        <v>1989</v>
      </c>
      <c r="F319" s="66">
        <v>1989</v>
      </c>
      <c r="G319" s="66" t="s">
        <v>45</v>
      </c>
      <c r="H319" s="66">
        <v>2</v>
      </c>
      <c r="I319" s="66">
        <v>2</v>
      </c>
      <c r="J319" s="67">
        <v>915</v>
      </c>
      <c r="K319" s="67">
        <v>889.38</v>
      </c>
      <c r="L319" s="67">
        <v>0</v>
      </c>
      <c r="M319" s="68">
        <v>32</v>
      </c>
      <c r="N319" s="76">
        <f t="shared" si="218"/>
        <v>8546292.5500000007</v>
      </c>
      <c r="O319" s="67"/>
      <c r="P319" s="77">
        <v>1628827.3633333335</v>
      </c>
      <c r="Q319" s="77"/>
      <c r="R319" s="77">
        <f t="shared" si="169"/>
        <v>458042.46</v>
      </c>
      <c r="S319" s="77">
        <f t="shared" si="171"/>
        <v>3201767.9999999995</v>
      </c>
      <c r="T319" s="77"/>
      <c r="U319" s="77">
        <v>3257654.7266666675</v>
      </c>
      <c r="V319" s="77">
        <f>$N319/($K319+$L319)</f>
        <v>9609.2699970766153</v>
      </c>
      <c r="W319" s="77">
        <f>$N319/($K319+$L319)</f>
        <v>9609.2699970766153</v>
      </c>
      <c r="X319" s="70">
        <v>2023</v>
      </c>
      <c r="Y319" s="71" t="e">
        <f>+#REF!-'[1]Приложение №1'!$P1127</f>
        <v>#REF!</v>
      </c>
      <c r="AA319" s="76">
        <f>SUM(AB319:AP319)</f>
        <v>8546292.5500000007</v>
      </c>
      <c r="AB319" s="67">
        <v>0</v>
      </c>
      <c r="AC319" s="67">
        <v>0</v>
      </c>
      <c r="AD319" s="67">
        <v>0</v>
      </c>
      <c r="AE319" s="67">
        <v>0</v>
      </c>
      <c r="AF319" s="67">
        <v>0</v>
      </c>
      <c r="AG319" s="67"/>
      <c r="AH319" s="67">
        <v>0</v>
      </c>
      <c r="AI319" s="67">
        <v>0</v>
      </c>
      <c r="AJ319" s="67">
        <v>7527061.7004870009</v>
      </c>
      <c r="AK319" s="67">
        <v>0</v>
      </c>
      <c r="AL319" s="67">
        <v>0</v>
      </c>
      <c r="AM319" s="67">
        <v>0</v>
      </c>
      <c r="AN319" s="67">
        <v>769166.32949999999</v>
      </c>
      <c r="AO319" s="77">
        <v>85462.925500000012</v>
      </c>
      <c r="AP319" s="78">
        <v>164601.59451300002</v>
      </c>
      <c r="AQ319" s="62">
        <f>+'Приложение №2'!F319-'Приложение №1'!N319</f>
        <v>0</v>
      </c>
      <c r="AR319" s="1">
        <v>367325.7</v>
      </c>
      <c r="AS319" s="1">
        <f t="shared" si="205"/>
        <v>90716.76</v>
      </c>
      <c r="AT319" s="1">
        <f t="shared" si="224"/>
        <v>3201767.9999999995</v>
      </c>
      <c r="AU319" s="71">
        <f>+P319+Q319+R319+S319+U319-'Приложение №2'!F319</f>
        <v>0</v>
      </c>
    </row>
    <row r="320" spans="1:47" x14ac:dyDescent="0.25">
      <c r="A320" s="74">
        <f t="shared" ref="A320:B320" si="229">+A319+1</f>
        <v>305</v>
      </c>
      <c r="B320" s="75">
        <f t="shared" si="229"/>
        <v>120</v>
      </c>
      <c r="C320" s="65" t="s">
        <v>90</v>
      </c>
      <c r="D320" s="65" t="s">
        <v>484</v>
      </c>
      <c r="E320" s="66">
        <v>1984</v>
      </c>
      <c r="F320" s="66">
        <v>2009</v>
      </c>
      <c r="G320" s="66" t="s">
        <v>45</v>
      </c>
      <c r="H320" s="66">
        <v>2</v>
      </c>
      <c r="I320" s="66">
        <v>2</v>
      </c>
      <c r="J320" s="67">
        <v>1164.7</v>
      </c>
      <c r="K320" s="67">
        <v>429.9</v>
      </c>
      <c r="L320" s="67">
        <v>304.10000000000002</v>
      </c>
      <c r="M320" s="68">
        <v>37</v>
      </c>
      <c r="N320" s="76">
        <f t="shared" si="218"/>
        <v>11230594.252708003</v>
      </c>
      <c r="O320" s="67"/>
      <c r="P320" s="77">
        <v>2329938.9142360003</v>
      </c>
      <c r="Q320" s="77"/>
      <c r="R320" s="77">
        <f t="shared" si="169"/>
        <v>503617.51</v>
      </c>
      <c r="S320" s="77">
        <f t="shared" si="171"/>
        <v>3737160</v>
      </c>
      <c r="T320" s="77"/>
      <c r="U320" s="77">
        <v>4659877.8284720015</v>
      </c>
      <c r="V320" s="77">
        <f t="shared" si="208"/>
        <v>15300.537129029977</v>
      </c>
      <c r="W320" s="77">
        <f t="shared" si="208"/>
        <v>15300.537129029977</v>
      </c>
      <c r="X320" s="70">
        <v>2023</v>
      </c>
      <c r="Y320" s="71" t="e">
        <f>+#REF!-'[1]Приложение №1'!$P1524</f>
        <v>#REF!</v>
      </c>
      <c r="AA320" s="76">
        <f t="shared" ref="AA320:AA388" si="230">SUM(AB320:AP320)</f>
        <v>12533218.82</v>
      </c>
      <c r="AB320" s="67">
        <v>2147390.7974610003</v>
      </c>
      <c r="AC320" s="67">
        <v>1306656.8383722</v>
      </c>
      <c r="AD320" s="67">
        <v>615697.18809396005</v>
      </c>
      <c r="AE320" s="67">
        <v>524713.46015088004</v>
      </c>
      <c r="AF320" s="67">
        <v>0</v>
      </c>
      <c r="AG320" s="67"/>
      <c r="AH320" s="67">
        <v>228234.10595495999</v>
      </c>
      <c r="AI320" s="67">
        <v>0</v>
      </c>
      <c r="AJ320" s="67">
        <v>6212039.0494932001</v>
      </c>
      <c r="AK320" s="67">
        <v>0</v>
      </c>
      <c r="AL320" s="67">
        <v>0</v>
      </c>
      <c r="AM320" s="67">
        <v>0</v>
      </c>
      <c r="AN320" s="67">
        <v>1131847.9648</v>
      </c>
      <c r="AO320" s="77">
        <v>125332.1882</v>
      </c>
      <c r="AP320" s="78">
        <v>241307.22747379998</v>
      </c>
      <c r="AQ320" s="62">
        <f>+'Приложение №2'!F320-'Приложение №1'!N320</f>
        <v>0</v>
      </c>
      <c r="AR320" s="1">
        <v>397731.31</v>
      </c>
      <c r="AS320" s="1">
        <f t="shared" si="205"/>
        <v>105886.2</v>
      </c>
      <c r="AT320" s="1">
        <f t="shared" si="224"/>
        <v>3737160</v>
      </c>
      <c r="AU320" s="71">
        <f>+P320+Q320+R320+S320+U320-'Приложение №2'!F320</f>
        <v>0</v>
      </c>
    </row>
    <row r="321" spans="1:47" x14ac:dyDescent="0.25">
      <c r="A321" s="74">
        <f t="shared" ref="A321:B321" si="231">+A320+1</f>
        <v>306</v>
      </c>
      <c r="B321" s="75">
        <f t="shared" si="231"/>
        <v>121</v>
      </c>
      <c r="C321" s="65" t="s">
        <v>90</v>
      </c>
      <c r="D321" s="65" t="s">
        <v>388</v>
      </c>
      <c r="E321" s="66">
        <v>1989</v>
      </c>
      <c r="F321" s="66">
        <v>1989</v>
      </c>
      <c r="G321" s="66" t="s">
        <v>45</v>
      </c>
      <c r="H321" s="66">
        <v>3</v>
      </c>
      <c r="I321" s="66">
        <v>2</v>
      </c>
      <c r="J321" s="67">
        <v>906</v>
      </c>
      <c r="K321" s="67">
        <v>498.42</v>
      </c>
      <c r="L321" s="67">
        <v>363.42</v>
      </c>
      <c r="M321" s="68">
        <v>38</v>
      </c>
      <c r="N321" s="76">
        <f t="shared" si="218"/>
        <v>8281653.2599999998</v>
      </c>
      <c r="O321" s="67"/>
      <c r="P321" s="77">
        <v>1136928.2899999998</v>
      </c>
      <c r="Q321" s="77"/>
      <c r="R321" s="77">
        <f t="shared" si="169"/>
        <v>459932.39</v>
      </c>
      <c r="S321" s="77">
        <f t="shared" si="171"/>
        <v>4410936</v>
      </c>
      <c r="T321" s="77"/>
      <c r="U321" s="77">
        <v>2273856.58</v>
      </c>
      <c r="V321" s="77">
        <f t="shared" ref="V321:W338" si="232">$N321/($K321+$L321)</f>
        <v>9609.2700037129853</v>
      </c>
      <c r="W321" s="77">
        <f t="shared" si="232"/>
        <v>9609.2700037129853</v>
      </c>
      <c r="X321" s="70">
        <v>2023</v>
      </c>
      <c r="Y321" s="71" t="e">
        <f>+#REF!-'[1]Приложение №1'!$P1134</f>
        <v>#REF!</v>
      </c>
      <c r="AA321" s="76">
        <f t="shared" si="230"/>
        <v>8281653.2599999998</v>
      </c>
      <c r="AB321" s="67">
        <v>0</v>
      </c>
      <c r="AC321" s="67">
        <v>0</v>
      </c>
      <c r="AD321" s="67">
        <v>0</v>
      </c>
      <c r="AE321" s="67">
        <v>0</v>
      </c>
      <c r="AF321" s="67">
        <v>0</v>
      </c>
      <c r="AG321" s="67"/>
      <c r="AH321" s="67">
        <v>0</v>
      </c>
      <c r="AI321" s="67">
        <v>0</v>
      </c>
      <c r="AJ321" s="67">
        <v>7293983.2922124006</v>
      </c>
      <c r="AK321" s="67">
        <v>0</v>
      </c>
      <c r="AL321" s="67">
        <v>0</v>
      </c>
      <c r="AM321" s="67">
        <v>0</v>
      </c>
      <c r="AN321" s="67">
        <v>745348.79339999997</v>
      </c>
      <c r="AO321" s="77">
        <v>82816.532600000006</v>
      </c>
      <c r="AP321" s="78">
        <v>159504.64178760001</v>
      </c>
      <c r="AQ321" s="62">
        <f>+'Приложение №2'!F321-'Приложение №1'!N321</f>
        <v>0</v>
      </c>
      <c r="AR321" s="1">
        <v>334955.87</v>
      </c>
      <c r="AS321" s="1">
        <f t="shared" si="205"/>
        <v>124976.52</v>
      </c>
      <c r="AT321" s="1">
        <f t="shared" si="224"/>
        <v>4410936</v>
      </c>
      <c r="AU321" s="71">
        <f>+P321+Q321+R321+S321+U321-'Приложение №2'!F321</f>
        <v>0</v>
      </c>
    </row>
    <row r="322" spans="1:47" x14ac:dyDescent="0.25">
      <c r="A322" s="74">
        <f t="shared" ref="A322:B322" si="233">+A321+1</f>
        <v>307</v>
      </c>
      <c r="B322" s="75">
        <f t="shared" si="233"/>
        <v>122</v>
      </c>
      <c r="C322" s="65" t="s">
        <v>90</v>
      </c>
      <c r="D322" s="65" t="s">
        <v>228</v>
      </c>
      <c r="E322" s="66">
        <v>1976</v>
      </c>
      <c r="F322" s="66">
        <v>2008</v>
      </c>
      <c r="G322" s="66" t="s">
        <v>45</v>
      </c>
      <c r="H322" s="66">
        <v>4</v>
      </c>
      <c r="I322" s="66">
        <v>4</v>
      </c>
      <c r="J322" s="67">
        <v>4257.32</v>
      </c>
      <c r="K322" s="67">
        <v>2139.8000000000002</v>
      </c>
      <c r="L322" s="67">
        <v>991.08</v>
      </c>
      <c r="M322" s="68">
        <v>124</v>
      </c>
      <c r="N322" s="76">
        <f t="shared" si="218"/>
        <v>13590093.776855741</v>
      </c>
      <c r="O322" s="67"/>
      <c r="P322" s="77"/>
      <c r="Q322" s="77"/>
      <c r="R322" s="77">
        <f t="shared" si="169"/>
        <v>1232627.5099999998</v>
      </c>
      <c r="S322" s="77">
        <f>+'Приложение №2'!F322-'Приложение №1'!R322</f>
        <v>12357466.266855741</v>
      </c>
      <c r="T322" s="77"/>
      <c r="U322" s="77">
        <v>0</v>
      </c>
      <c r="V322" s="77">
        <f t="shared" si="232"/>
        <v>4340.6626178121614</v>
      </c>
      <c r="W322" s="77">
        <f t="shared" si="232"/>
        <v>4340.6626178121614</v>
      </c>
      <c r="X322" s="70">
        <v>2023</v>
      </c>
      <c r="Y322" s="71" t="e">
        <f>+#REF!-'[1]Приложение №1'!$P752</f>
        <v>#REF!</v>
      </c>
      <c r="AA322" s="76">
        <f t="shared" si="230"/>
        <v>16411728.570000004</v>
      </c>
      <c r="AB322" s="67">
        <v>7185234.1705489811</v>
      </c>
      <c r="AC322" s="67">
        <v>2542217.2836664799</v>
      </c>
      <c r="AD322" s="67">
        <v>0</v>
      </c>
      <c r="AE322" s="67">
        <v>1662855.463857</v>
      </c>
      <c r="AF322" s="67">
        <v>2127796.9824119406</v>
      </c>
      <c r="AG322" s="67"/>
      <c r="AH322" s="67">
        <v>285097.02429768001</v>
      </c>
      <c r="AI322" s="67">
        <v>0</v>
      </c>
      <c r="AJ322" s="67">
        <v>0</v>
      </c>
      <c r="AK322" s="67">
        <v>0</v>
      </c>
      <c r="AL322" s="67">
        <v>0</v>
      </c>
      <c r="AM322" s="67">
        <v>0</v>
      </c>
      <c r="AN322" s="67">
        <v>2142562.3114999998</v>
      </c>
      <c r="AO322" s="77">
        <v>164117.28570000004</v>
      </c>
      <c r="AP322" s="78">
        <v>301848.04801792005</v>
      </c>
      <c r="AQ322" s="62">
        <f>+'Приложение №2'!F322-'Приложение №1'!N322</f>
        <v>0</v>
      </c>
      <c r="AR322" s="1">
        <f>1377282.4-565094.81</f>
        <v>812187.58999999985</v>
      </c>
      <c r="AS322" s="1">
        <f t="shared" si="205"/>
        <v>420439.92000000004</v>
      </c>
      <c r="AT322" s="1">
        <f>+(K322*10+L322*20)*12*30-180969.62</f>
        <v>14658086.380000003</v>
      </c>
    </row>
    <row r="323" spans="1:47" x14ac:dyDescent="0.25">
      <c r="A323" s="74">
        <f t="shared" ref="A323:B323" si="234">+A322+1</f>
        <v>308</v>
      </c>
      <c r="B323" s="75">
        <f t="shared" si="234"/>
        <v>123</v>
      </c>
      <c r="C323" s="65" t="s">
        <v>90</v>
      </c>
      <c r="D323" s="65" t="s">
        <v>229</v>
      </c>
      <c r="E323" s="66">
        <v>1964</v>
      </c>
      <c r="F323" s="66">
        <v>1964</v>
      </c>
      <c r="G323" s="66" t="s">
        <v>45</v>
      </c>
      <c r="H323" s="66">
        <v>2</v>
      </c>
      <c r="I323" s="66">
        <v>2</v>
      </c>
      <c r="J323" s="67">
        <v>643.32000000000005</v>
      </c>
      <c r="K323" s="67">
        <v>377.32</v>
      </c>
      <c r="L323" s="67">
        <v>218.72</v>
      </c>
      <c r="M323" s="68">
        <v>23</v>
      </c>
      <c r="N323" s="76">
        <f t="shared" si="218"/>
        <v>6301561.370000001</v>
      </c>
      <c r="O323" s="67"/>
      <c r="P323" s="77">
        <v>1063520.6100000001</v>
      </c>
      <c r="Q323" s="77"/>
      <c r="R323" s="77">
        <f t="shared" si="169"/>
        <v>207321.25999999998</v>
      </c>
      <c r="S323" s="77">
        <f t="shared" si="171"/>
        <v>2903678.28</v>
      </c>
      <c r="T323" s="77"/>
      <c r="U323" s="77">
        <v>2127041.2200000007</v>
      </c>
      <c r="V323" s="77">
        <f t="shared" si="232"/>
        <v>10572.379991275755</v>
      </c>
      <c r="W323" s="77">
        <f t="shared" si="232"/>
        <v>10572.379991275755</v>
      </c>
      <c r="X323" s="70">
        <v>2023</v>
      </c>
      <c r="Y323" s="71" t="e">
        <f>+#REF!-'[1]Приложение №1'!$P753</f>
        <v>#REF!</v>
      </c>
      <c r="AA323" s="76">
        <f t="shared" si="230"/>
        <v>6301561.3699999992</v>
      </c>
      <c r="AB323" s="67">
        <v>0</v>
      </c>
      <c r="AC323" s="67">
        <v>0</v>
      </c>
      <c r="AD323" s="67">
        <v>499972.95528431999</v>
      </c>
      <c r="AE323" s="67">
        <v>0</v>
      </c>
      <c r="AF323" s="67">
        <v>0</v>
      </c>
      <c r="AG323" s="67"/>
      <c r="AH323" s="67">
        <v>0</v>
      </c>
      <c r="AI323" s="67">
        <v>0</v>
      </c>
      <c r="AJ323" s="67">
        <v>5044446.5320746005</v>
      </c>
      <c r="AK323" s="67">
        <v>0</v>
      </c>
      <c r="AL323" s="67">
        <v>0</v>
      </c>
      <c r="AM323" s="67">
        <v>0</v>
      </c>
      <c r="AN323" s="67">
        <v>572881.04409999994</v>
      </c>
      <c r="AO323" s="77">
        <v>63015.613700000002</v>
      </c>
      <c r="AP323" s="78">
        <v>121245.22484108002</v>
      </c>
      <c r="AQ323" s="62">
        <f>+'Приложение №2'!F323-'Приложение №1'!N323</f>
        <v>0</v>
      </c>
      <c r="AR323" s="1">
        <f>223283.02-99067.28</f>
        <v>124215.73999999999</v>
      </c>
      <c r="AS323" s="1">
        <f t="shared" si="205"/>
        <v>83105.51999999999</v>
      </c>
      <c r="AT323" s="1">
        <f>+(K323*10+L323*20)*12*30-29457.72</f>
        <v>2903678.28</v>
      </c>
      <c r="AU323" s="71">
        <f>+P323+Q323+R323+S323+U323-'Приложение №2'!F323</f>
        <v>0</v>
      </c>
    </row>
    <row r="324" spans="1:47" x14ac:dyDescent="0.25">
      <c r="A324" s="74">
        <f t="shared" ref="A324:B324" si="235">+A323+1</f>
        <v>309</v>
      </c>
      <c r="B324" s="75">
        <f t="shared" si="235"/>
        <v>124</v>
      </c>
      <c r="C324" s="65" t="s">
        <v>90</v>
      </c>
      <c r="D324" s="65" t="s">
        <v>230</v>
      </c>
      <c r="E324" s="66">
        <v>1975</v>
      </c>
      <c r="F324" s="66">
        <v>2008</v>
      </c>
      <c r="G324" s="66" t="s">
        <v>45</v>
      </c>
      <c r="H324" s="66">
        <v>4</v>
      </c>
      <c r="I324" s="66">
        <v>4</v>
      </c>
      <c r="J324" s="67">
        <v>4182.96</v>
      </c>
      <c r="K324" s="67">
        <v>2083.25</v>
      </c>
      <c r="L324" s="67">
        <v>978.37</v>
      </c>
      <c r="M324" s="68">
        <v>135</v>
      </c>
      <c r="N324" s="76">
        <f t="shared" si="218"/>
        <v>15174705.220000003</v>
      </c>
      <c r="O324" s="67"/>
      <c r="P324" s="77"/>
      <c r="Q324" s="77"/>
      <c r="R324" s="77">
        <f t="shared" si="169"/>
        <v>1467804.7999999998</v>
      </c>
      <c r="S324" s="77">
        <f>+'Приложение №2'!F324-'Приложение №1'!R324</f>
        <v>13706900.420000002</v>
      </c>
      <c r="T324" s="77"/>
      <c r="U324" s="77">
        <v>9.3132257461547852E-10</v>
      </c>
      <c r="V324" s="77">
        <f t="shared" si="232"/>
        <v>4956.4300011105242</v>
      </c>
      <c r="W324" s="77">
        <f t="shared" si="232"/>
        <v>4956.4300011105242</v>
      </c>
      <c r="X324" s="70">
        <v>2023</v>
      </c>
      <c r="Y324" s="71" t="e">
        <f>+#REF!-'[1]Приложение №1'!$P754</f>
        <v>#REF!</v>
      </c>
      <c r="AA324" s="76">
        <f t="shared" si="230"/>
        <v>16048675.259999996</v>
      </c>
      <c r="AB324" s="67">
        <v>7026285.4671664191</v>
      </c>
      <c r="AC324" s="67">
        <v>2485979.4267953397</v>
      </c>
      <c r="AD324" s="67">
        <v>0</v>
      </c>
      <c r="AE324" s="67">
        <v>1626070.4809313999</v>
      </c>
      <c r="AF324" s="67">
        <v>2080726.7578889399</v>
      </c>
      <c r="AG324" s="67"/>
      <c r="AH324" s="67">
        <v>278790.22600296006</v>
      </c>
      <c r="AI324" s="67">
        <v>0</v>
      </c>
      <c r="AJ324" s="67">
        <v>0</v>
      </c>
      <c r="AK324" s="67">
        <v>0</v>
      </c>
      <c r="AL324" s="67">
        <v>0</v>
      </c>
      <c r="AM324" s="67">
        <v>0</v>
      </c>
      <c r="AN324" s="67">
        <v>2095165.4553</v>
      </c>
      <c r="AO324" s="77">
        <v>160486.75260000001</v>
      </c>
      <c r="AP324" s="78">
        <v>295170.69331494003</v>
      </c>
      <c r="AQ324" s="62">
        <f>+'Приложение №2'!F324-'Приложение №1'!N324</f>
        <v>0</v>
      </c>
      <c r="AR324" s="1">
        <f>1500891.17-445165.35</f>
        <v>1055725.8199999998</v>
      </c>
      <c r="AS324" s="1">
        <f t="shared" si="205"/>
        <v>412078.98000000004</v>
      </c>
      <c r="AT324" s="1">
        <f>+(K324*10+L324*20)*12*30-179374.89</f>
        <v>14364589.110000001</v>
      </c>
    </row>
    <row r="325" spans="1:47" x14ac:dyDescent="0.25">
      <c r="A325" s="74">
        <f t="shared" ref="A325:B325" si="236">+A324+1</f>
        <v>310</v>
      </c>
      <c r="B325" s="75">
        <f t="shared" si="236"/>
        <v>125</v>
      </c>
      <c r="C325" s="65" t="s">
        <v>90</v>
      </c>
      <c r="D325" s="65" t="s">
        <v>231</v>
      </c>
      <c r="E325" s="66">
        <v>1978</v>
      </c>
      <c r="F325" s="66">
        <v>2007</v>
      </c>
      <c r="G325" s="66" t="s">
        <v>45</v>
      </c>
      <c r="H325" s="66">
        <v>4</v>
      </c>
      <c r="I325" s="66">
        <v>4</v>
      </c>
      <c r="J325" s="67">
        <v>3454.2</v>
      </c>
      <c r="K325" s="67">
        <v>1889.6</v>
      </c>
      <c r="L325" s="67">
        <v>843</v>
      </c>
      <c r="M325" s="68">
        <v>110</v>
      </c>
      <c r="N325" s="76">
        <f t="shared" si="218"/>
        <v>10996364.970000001</v>
      </c>
      <c r="O325" s="67"/>
      <c r="P325" s="77"/>
      <c r="Q325" s="77"/>
      <c r="R325" s="77">
        <f t="shared" si="169"/>
        <v>1158267.3500000001</v>
      </c>
      <c r="S325" s="77">
        <f>+'Приложение №2'!F325-'Приложение №1'!R325</f>
        <v>9838097.620000001</v>
      </c>
      <c r="T325" s="77"/>
      <c r="U325" s="77">
        <v>0</v>
      </c>
      <c r="V325" s="77">
        <f t="shared" si="232"/>
        <v>4024.1400021957115</v>
      </c>
      <c r="W325" s="77">
        <f t="shared" si="232"/>
        <v>4024.1400021957115</v>
      </c>
      <c r="X325" s="70">
        <v>2023</v>
      </c>
      <c r="Y325" s="71" t="e">
        <f>+#REF!-'[1]Приложение №1'!$P755</f>
        <v>#REF!</v>
      </c>
      <c r="AA325" s="76">
        <f t="shared" si="230"/>
        <v>14323988.610000001</v>
      </c>
      <c r="AB325" s="67">
        <v>6271198.8006540602</v>
      </c>
      <c r="AC325" s="67">
        <v>2218821.2026700997</v>
      </c>
      <c r="AD325" s="67">
        <v>0</v>
      </c>
      <c r="AE325" s="67">
        <v>1451323.2211791598</v>
      </c>
      <c r="AF325" s="67">
        <v>1857119.41303938</v>
      </c>
      <c r="AG325" s="67"/>
      <c r="AH325" s="67">
        <v>248829.75972035999</v>
      </c>
      <c r="AI325" s="67">
        <v>0</v>
      </c>
      <c r="AJ325" s="67">
        <v>0</v>
      </c>
      <c r="AK325" s="67">
        <v>0</v>
      </c>
      <c r="AL325" s="67">
        <v>0</v>
      </c>
      <c r="AM325" s="67">
        <v>0</v>
      </c>
      <c r="AN325" s="67">
        <v>1870006.4417999999</v>
      </c>
      <c r="AO325" s="77">
        <v>143239.88609999997</v>
      </c>
      <c r="AP325" s="78">
        <v>263449.88483693998</v>
      </c>
      <c r="AQ325" s="62">
        <f>+'Приложение №2'!F325-'Приложение №1'!N325</f>
        <v>0</v>
      </c>
      <c r="AR325" s="1">
        <f>1278728.82-485172.67</f>
        <v>793556.15000000014</v>
      </c>
      <c r="AS325" s="1">
        <f t="shared" si="205"/>
        <v>364711.2</v>
      </c>
      <c r="AT325" s="1">
        <f>+(K325*10+L325*20)*12*30-175262.76</f>
        <v>12696897.24</v>
      </c>
    </row>
    <row r="326" spans="1:47" x14ac:dyDescent="0.25">
      <c r="A326" s="74">
        <f t="shared" ref="A326:B326" si="237">+A325+1</f>
        <v>311</v>
      </c>
      <c r="B326" s="75">
        <f t="shared" si="237"/>
        <v>126</v>
      </c>
      <c r="C326" s="65" t="s">
        <v>90</v>
      </c>
      <c r="D326" s="65" t="s">
        <v>232</v>
      </c>
      <c r="E326" s="66">
        <v>1964</v>
      </c>
      <c r="F326" s="66">
        <v>1964</v>
      </c>
      <c r="G326" s="66" t="s">
        <v>45</v>
      </c>
      <c r="H326" s="66">
        <v>2</v>
      </c>
      <c r="I326" s="66">
        <v>2</v>
      </c>
      <c r="J326" s="67">
        <v>848.81</v>
      </c>
      <c r="K326" s="67">
        <v>359.96</v>
      </c>
      <c r="L326" s="67">
        <v>255.31</v>
      </c>
      <c r="M326" s="68">
        <v>26</v>
      </c>
      <c r="N326" s="76">
        <f t="shared" si="218"/>
        <v>6504868.2400000002</v>
      </c>
      <c r="O326" s="67"/>
      <c r="P326" s="77">
        <v>1044649.4833333333</v>
      </c>
      <c r="Q326" s="77"/>
      <c r="R326" s="77">
        <f t="shared" si="169"/>
        <v>266356.64999999997</v>
      </c>
      <c r="S326" s="77">
        <f t="shared" si="171"/>
        <v>3104563.1399999997</v>
      </c>
      <c r="T326" s="77"/>
      <c r="U326" s="77">
        <v>2089298.9666666663</v>
      </c>
      <c r="V326" s="77">
        <f t="shared" si="232"/>
        <v>10572.379995774214</v>
      </c>
      <c r="W326" s="77">
        <f t="shared" si="232"/>
        <v>10572.379995774214</v>
      </c>
      <c r="X326" s="70">
        <v>2023</v>
      </c>
      <c r="Y326" s="71" t="e">
        <f>+#REF!-'[1]Приложение №1'!$P756</f>
        <v>#REF!</v>
      </c>
      <c r="AA326" s="76">
        <f t="shared" si="230"/>
        <v>6504868.2400000012</v>
      </c>
      <c r="AB326" s="67">
        <v>0</v>
      </c>
      <c r="AC326" s="67">
        <v>0</v>
      </c>
      <c r="AD326" s="67">
        <v>516103.55464625999</v>
      </c>
      <c r="AE326" s="67">
        <v>0</v>
      </c>
      <c r="AF326" s="67">
        <v>0</v>
      </c>
      <c r="AG326" s="67"/>
      <c r="AH326" s="67">
        <v>0</v>
      </c>
      <c r="AI326" s="67">
        <v>0</v>
      </c>
      <c r="AJ326" s="67">
        <v>5207195.1827070005</v>
      </c>
      <c r="AK326" s="67">
        <v>0</v>
      </c>
      <c r="AL326" s="67">
        <v>0</v>
      </c>
      <c r="AM326" s="67">
        <v>0</v>
      </c>
      <c r="AN326" s="67">
        <v>591363.86849999998</v>
      </c>
      <c r="AO326" s="77">
        <v>65048.682400000005</v>
      </c>
      <c r="AP326" s="78">
        <v>125156.95174674</v>
      </c>
      <c r="AQ326" s="62">
        <f>+'Приложение №2'!F326-'Приложение №1'!N326</f>
        <v>0</v>
      </c>
      <c r="AR326" s="1">
        <f>278417.8-100860.31</f>
        <v>177557.49</v>
      </c>
      <c r="AS326" s="1">
        <f t="shared" si="205"/>
        <v>88799.159999999989</v>
      </c>
      <c r="AT326" s="1">
        <f>+(K326*10+L326*20)*12*30-29524.86</f>
        <v>3104563.1399999997</v>
      </c>
      <c r="AU326" s="71">
        <f>+P326+Q326+R326+S326+U326-'Приложение №2'!F326</f>
        <v>0</v>
      </c>
    </row>
    <row r="327" spans="1:47" x14ac:dyDescent="0.25">
      <c r="A327" s="74">
        <f>+A326+1</f>
        <v>312</v>
      </c>
      <c r="B327" s="75">
        <f>+B326+1</f>
        <v>127</v>
      </c>
      <c r="C327" s="65" t="s">
        <v>90</v>
      </c>
      <c r="D327" s="65" t="s">
        <v>233</v>
      </c>
      <c r="E327" s="66">
        <v>1962</v>
      </c>
      <c r="F327" s="66">
        <v>2017</v>
      </c>
      <c r="G327" s="66" t="s">
        <v>45</v>
      </c>
      <c r="H327" s="66">
        <v>2</v>
      </c>
      <c r="I327" s="66">
        <v>2</v>
      </c>
      <c r="J327" s="67">
        <v>1087.26</v>
      </c>
      <c r="K327" s="67">
        <v>386</v>
      </c>
      <c r="L327" s="67">
        <v>254.58</v>
      </c>
      <c r="M327" s="68">
        <v>29</v>
      </c>
      <c r="N327" s="76">
        <f t="shared" si="218"/>
        <v>616949</v>
      </c>
      <c r="O327" s="67"/>
      <c r="P327" s="77"/>
      <c r="Q327" s="77"/>
      <c r="R327" s="77">
        <f t="shared" si="169"/>
        <v>268114.68</v>
      </c>
      <c r="S327" s="77">
        <f>+'Приложение №2'!F327-'Приложение №1'!R327</f>
        <v>348834.32</v>
      </c>
      <c r="T327" s="77"/>
      <c r="U327" s="77">
        <v>0</v>
      </c>
      <c r="V327" s="77">
        <f t="shared" si="232"/>
        <v>963.10999406787596</v>
      </c>
      <c r="W327" s="77">
        <f t="shared" si="232"/>
        <v>963.10999406787596</v>
      </c>
      <c r="X327" s="70">
        <v>2023</v>
      </c>
      <c r="Y327" s="71" t="e">
        <f>+#REF!-'[1]Приложение №1'!$P757</f>
        <v>#REF!</v>
      </c>
      <c r="AA327" s="76">
        <f t="shared" si="230"/>
        <v>616949</v>
      </c>
      <c r="AB327" s="67">
        <v>0</v>
      </c>
      <c r="AC327" s="67">
        <v>0</v>
      </c>
      <c r="AD327" s="67">
        <v>537334.19934599998</v>
      </c>
      <c r="AE327" s="67">
        <v>0</v>
      </c>
      <c r="AF327" s="67">
        <v>0</v>
      </c>
      <c r="AG327" s="67"/>
      <c r="AH327" s="67">
        <v>0</v>
      </c>
      <c r="AI327" s="67">
        <v>0</v>
      </c>
      <c r="AJ327" s="67">
        <v>0</v>
      </c>
      <c r="AK327" s="67">
        <v>0</v>
      </c>
      <c r="AL327" s="67">
        <v>0</v>
      </c>
      <c r="AM327" s="67">
        <v>0</v>
      </c>
      <c r="AN327" s="67">
        <v>61694.9</v>
      </c>
      <c r="AO327" s="77">
        <v>6169.49</v>
      </c>
      <c r="AP327" s="78">
        <v>11750.410653999999</v>
      </c>
      <c r="AQ327" s="62">
        <f>+'Приложение №2'!F327-'Приложение №1'!N327</f>
        <v>0</v>
      </c>
      <c r="AR327" s="1">
        <f>309756.66-132948.3</f>
        <v>176808.36</v>
      </c>
      <c r="AS327" s="1">
        <f t="shared" si="205"/>
        <v>91306.32</v>
      </c>
      <c r="AT327" s="1">
        <f>+(K327*10+L327*20)*12*30-30726.12</f>
        <v>3191849.8800000004</v>
      </c>
    </row>
    <row r="328" spans="1:47" x14ac:dyDescent="0.25">
      <c r="A328" s="74">
        <f t="shared" ref="A328:B328" si="238">+A327+1</f>
        <v>313</v>
      </c>
      <c r="B328" s="75">
        <f t="shared" si="238"/>
        <v>128</v>
      </c>
      <c r="C328" s="65" t="s">
        <v>235</v>
      </c>
      <c r="D328" s="65" t="s">
        <v>236</v>
      </c>
      <c r="E328" s="66">
        <v>1980</v>
      </c>
      <c r="F328" s="66">
        <v>2000</v>
      </c>
      <c r="G328" s="66" t="s">
        <v>45</v>
      </c>
      <c r="H328" s="66">
        <v>4</v>
      </c>
      <c r="I328" s="66">
        <v>2</v>
      </c>
      <c r="J328" s="67">
        <v>1287.7</v>
      </c>
      <c r="K328" s="67">
        <v>1280.5</v>
      </c>
      <c r="L328" s="67">
        <v>0</v>
      </c>
      <c r="M328" s="68">
        <v>40</v>
      </c>
      <c r="N328" s="76">
        <f t="shared" si="218"/>
        <v>4401239.530806968</v>
      </c>
      <c r="O328" s="67"/>
      <c r="P328" s="77"/>
      <c r="Q328" s="77"/>
      <c r="R328" s="77">
        <f t="shared" si="169"/>
        <v>716053.08</v>
      </c>
      <c r="S328" s="77">
        <f>+'Приложение №2'!F328-'Приложение №1'!R328</f>
        <v>3685186.4508069679</v>
      </c>
      <c r="T328" s="77"/>
      <c r="U328" s="77">
        <v>1.1641532182693481E-10</v>
      </c>
      <c r="V328" s="77">
        <f t="shared" si="232"/>
        <v>3437.1257561944303</v>
      </c>
      <c r="W328" s="77">
        <f t="shared" si="232"/>
        <v>3437.1257561944303</v>
      </c>
      <c r="X328" s="70">
        <v>2023</v>
      </c>
      <c r="Y328" s="71" t="e">
        <f>+#REF!-'[1]Приложение №1'!$P787</f>
        <v>#REF!</v>
      </c>
      <c r="AA328" s="76">
        <f t="shared" si="230"/>
        <v>9299405.044942271</v>
      </c>
      <c r="AB328" s="67">
        <v>3595441.7299740082</v>
      </c>
      <c r="AC328" s="67">
        <v>1661086.1448613489</v>
      </c>
      <c r="AD328" s="67">
        <v>1682740.6874936828</v>
      </c>
      <c r="AE328" s="67">
        <v>1087023.0029267459</v>
      </c>
      <c r="AF328" s="67">
        <v>0</v>
      </c>
      <c r="AG328" s="67"/>
      <c r="AH328" s="67">
        <v>125708.39506661828</v>
      </c>
      <c r="AI328" s="67">
        <v>0</v>
      </c>
      <c r="AJ328" s="67">
        <v>0</v>
      </c>
      <c r="AK328" s="67">
        <v>0</v>
      </c>
      <c r="AL328" s="67">
        <v>0</v>
      </c>
      <c r="AM328" s="67">
        <v>0</v>
      </c>
      <c r="AN328" s="67">
        <v>876143.30562875385</v>
      </c>
      <c r="AO328" s="77">
        <v>92994.050449422735</v>
      </c>
      <c r="AP328" s="78">
        <v>178267.72854169167</v>
      </c>
      <c r="AQ328" s="62">
        <f>+'Приложение №2'!F328-'Приложение №1'!N328</f>
        <v>0</v>
      </c>
      <c r="AR328" s="1">
        <v>585442.07999999996</v>
      </c>
      <c r="AS328" s="1">
        <f t="shared" si="205"/>
        <v>130611</v>
      </c>
      <c r="AT328" s="1">
        <f t="shared" ref="AT328:AT339" si="239">+(K328*10+L328*20)*12*30</f>
        <v>4609800</v>
      </c>
    </row>
    <row r="329" spans="1:47" x14ac:dyDescent="0.25">
      <c r="A329" s="74">
        <f t="shared" ref="A329:B329" si="240">+A328+1</f>
        <v>314</v>
      </c>
      <c r="B329" s="75">
        <f t="shared" si="240"/>
        <v>129</v>
      </c>
      <c r="C329" s="65" t="s">
        <v>235</v>
      </c>
      <c r="D329" s="65" t="s">
        <v>389</v>
      </c>
      <c r="E329" s="66">
        <v>1970</v>
      </c>
      <c r="F329" s="66">
        <v>2013</v>
      </c>
      <c r="G329" s="66" t="s">
        <v>45</v>
      </c>
      <c r="H329" s="66">
        <v>4</v>
      </c>
      <c r="I329" s="66">
        <v>2</v>
      </c>
      <c r="J329" s="67">
        <v>1446.8</v>
      </c>
      <c r="K329" s="67">
        <v>1298.0999999999999</v>
      </c>
      <c r="L329" s="67">
        <v>0</v>
      </c>
      <c r="M329" s="68">
        <v>57</v>
      </c>
      <c r="N329" s="76">
        <f t="shared" si="218"/>
        <v>1947788.4374377714</v>
      </c>
      <c r="O329" s="67"/>
      <c r="P329" s="77"/>
      <c r="Q329" s="77"/>
      <c r="R329" s="77">
        <f t="shared" si="169"/>
        <v>777270.7699999999</v>
      </c>
      <c r="S329" s="77">
        <f>+'Приложение №2'!F329-'Приложение №1'!R329</f>
        <v>1170517.6674377713</v>
      </c>
      <c r="T329" s="77"/>
      <c r="U329" s="77">
        <v>0</v>
      </c>
      <c r="V329" s="77">
        <f t="shared" si="232"/>
        <v>1500.4918245418469</v>
      </c>
      <c r="W329" s="77">
        <f t="shared" si="232"/>
        <v>1500.4918245418469</v>
      </c>
      <c r="X329" s="70">
        <v>2023</v>
      </c>
      <c r="Y329" s="71" t="e">
        <f>+#REF!-'[1]Приложение №1'!$P1146</f>
        <v>#REF!</v>
      </c>
      <c r="AA329" s="76">
        <f t="shared" si="230"/>
        <v>1958621.6233209604</v>
      </c>
      <c r="AB329" s="67">
        <v>0</v>
      </c>
      <c r="AC329" s="67">
        <v>0</v>
      </c>
      <c r="AD329" s="67">
        <v>1705869.3373178835</v>
      </c>
      <c r="AE329" s="67">
        <v>0</v>
      </c>
      <c r="AF329" s="67">
        <v>0</v>
      </c>
      <c r="AG329" s="67"/>
      <c r="AH329" s="67">
        <v>0</v>
      </c>
      <c r="AI329" s="67">
        <v>0</v>
      </c>
      <c r="AJ329" s="67">
        <v>0</v>
      </c>
      <c r="AK329" s="67">
        <v>0</v>
      </c>
      <c r="AL329" s="67">
        <v>0</v>
      </c>
      <c r="AM329" s="67">
        <v>0</v>
      </c>
      <c r="AN329" s="67">
        <v>195862.16233209602</v>
      </c>
      <c r="AO329" s="77">
        <v>19586.216233209601</v>
      </c>
      <c r="AP329" s="78">
        <v>37303.907437771006</v>
      </c>
      <c r="AQ329" s="62">
        <f>+'Приложение №2'!F329-'Приложение №1'!N329</f>
        <v>0</v>
      </c>
      <c r="AR329" s="1">
        <v>644864.56999999995</v>
      </c>
      <c r="AS329" s="1">
        <f t="shared" si="205"/>
        <v>132406.19999999998</v>
      </c>
      <c r="AT329" s="1">
        <f t="shared" si="239"/>
        <v>4673160</v>
      </c>
    </row>
    <row r="330" spans="1:47" x14ac:dyDescent="0.25">
      <c r="A330" s="74">
        <f t="shared" ref="A330:B330" si="241">+A329+1</f>
        <v>315</v>
      </c>
      <c r="B330" s="75">
        <f t="shared" si="241"/>
        <v>130</v>
      </c>
      <c r="C330" s="65" t="s">
        <v>235</v>
      </c>
      <c r="D330" s="65" t="s">
        <v>390</v>
      </c>
      <c r="E330" s="66">
        <v>1965</v>
      </c>
      <c r="F330" s="66">
        <v>2006</v>
      </c>
      <c r="G330" s="66" t="s">
        <v>45</v>
      </c>
      <c r="H330" s="66">
        <v>3</v>
      </c>
      <c r="I330" s="66">
        <v>2</v>
      </c>
      <c r="J330" s="67">
        <v>1057</v>
      </c>
      <c r="K330" s="67">
        <v>909.8</v>
      </c>
      <c r="L330" s="67">
        <v>0</v>
      </c>
      <c r="M330" s="68">
        <v>42</v>
      </c>
      <c r="N330" s="76">
        <f t="shared" si="218"/>
        <v>1493657.4731482766</v>
      </c>
      <c r="O330" s="67"/>
      <c r="P330" s="77"/>
      <c r="Q330" s="77"/>
      <c r="R330" s="77">
        <f t="shared" ref="R330:R391" si="242">+AR330+AS330</f>
        <v>507627.23</v>
      </c>
      <c r="S330" s="77">
        <f>+'Приложение №2'!F330-'Приложение №1'!R330</f>
        <v>986030.24314827658</v>
      </c>
      <c r="T330" s="77"/>
      <c r="U330" s="77">
        <v>0</v>
      </c>
      <c r="V330" s="77">
        <f t="shared" si="232"/>
        <v>1641.7426611873782</v>
      </c>
      <c r="W330" s="77">
        <f t="shared" si="232"/>
        <v>1641.7426611873782</v>
      </c>
      <c r="X330" s="70">
        <v>2023</v>
      </c>
      <c r="Y330" s="71" t="e">
        <f>+#REF!-'[1]Приложение №1'!$P1147</f>
        <v>#REF!</v>
      </c>
      <c r="AA330" s="76">
        <f t="shared" si="230"/>
        <v>8816238.8611652162</v>
      </c>
      <c r="AB330" s="67">
        <v>4211114.5920837251</v>
      </c>
      <c r="AC330" s="67">
        <v>2542939.3447388657</v>
      </c>
      <c r="AD330" s="67">
        <v>1017036.5333214835</v>
      </c>
      <c r="AE330" s="67">
        <v>0</v>
      </c>
      <c r="AF330" s="67">
        <v>0</v>
      </c>
      <c r="AG330" s="67"/>
      <c r="AH330" s="67">
        <v>0</v>
      </c>
      <c r="AI330" s="67">
        <v>0</v>
      </c>
      <c r="AJ330" s="67">
        <v>0</v>
      </c>
      <c r="AK330" s="67">
        <v>0</v>
      </c>
      <c r="AL330" s="67">
        <v>0</v>
      </c>
      <c r="AM330" s="67">
        <v>0</v>
      </c>
      <c r="AN330" s="67">
        <v>787047.99294588482</v>
      </c>
      <c r="AO330" s="77">
        <v>88162.388611652161</v>
      </c>
      <c r="AP330" s="78">
        <v>169938.00946360437</v>
      </c>
      <c r="AQ330" s="62">
        <f>+'Приложение №2'!F330-'Приложение №1'!N330</f>
        <v>0</v>
      </c>
      <c r="AR330" s="1">
        <v>414827.63</v>
      </c>
      <c r="AS330" s="1">
        <f t="shared" si="205"/>
        <v>92799.599999999991</v>
      </c>
      <c r="AT330" s="1">
        <f t="shared" si="239"/>
        <v>3275280</v>
      </c>
    </row>
    <row r="331" spans="1:47" x14ac:dyDescent="0.25">
      <c r="A331" s="74">
        <f t="shared" ref="A331:B331" si="243">+A330+1</f>
        <v>316</v>
      </c>
      <c r="B331" s="75">
        <f t="shared" si="243"/>
        <v>131</v>
      </c>
      <c r="C331" s="65" t="s">
        <v>235</v>
      </c>
      <c r="D331" s="65" t="s">
        <v>391</v>
      </c>
      <c r="E331" s="66">
        <v>1993</v>
      </c>
      <c r="F331" s="66">
        <v>2013</v>
      </c>
      <c r="G331" s="66" t="s">
        <v>45</v>
      </c>
      <c r="H331" s="66">
        <v>5</v>
      </c>
      <c r="I331" s="66">
        <v>4</v>
      </c>
      <c r="J331" s="67">
        <v>3395.5</v>
      </c>
      <c r="K331" s="67">
        <v>2526.4</v>
      </c>
      <c r="L331" s="67">
        <v>0</v>
      </c>
      <c r="M331" s="68">
        <v>37</v>
      </c>
      <c r="N331" s="76">
        <f t="shared" si="218"/>
        <v>6350031.4946001265</v>
      </c>
      <c r="O331" s="67"/>
      <c r="P331" s="77"/>
      <c r="Q331" s="77"/>
      <c r="R331" s="77">
        <f t="shared" si="242"/>
        <v>1030851.75</v>
      </c>
      <c r="S331" s="77">
        <f>+'Приложение №2'!F331-'Приложение №1'!R331</f>
        <v>5319179.7446001265</v>
      </c>
      <c r="T331" s="77"/>
      <c r="U331" s="77">
        <v>0</v>
      </c>
      <c r="V331" s="77">
        <f t="shared" si="232"/>
        <v>2513.4703509341857</v>
      </c>
      <c r="W331" s="77">
        <f t="shared" si="232"/>
        <v>2513.4703509341857</v>
      </c>
      <c r="X331" s="70">
        <v>2023</v>
      </c>
      <c r="Y331" s="71" t="e">
        <f>+#REF!-'[1]Приложение №1'!$P1148</f>
        <v>#REF!</v>
      </c>
      <c r="AA331" s="76">
        <f t="shared" si="230"/>
        <v>6360267.7595478538</v>
      </c>
      <c r="AB331" s="67">
        <v>0</v>
      </c>
      <c r="AC331" s="67">
        <v>0</v>
      </c>
      <c r="AD331" s="67">
        <v>3320012.5520375175</v>
      </c>
      <c r="AE331" s="67">
        <v>2144673.8887888566</v>
      </c>
      <c r="AF331" s="67">
        <v>0</v>
      </c>
      <c r="AG331" s="67"/>
      <c r="AH331" s="67">
        <v>0</v>
      </c>
      <c r="AI331" s="67">
        <v>0</v>
      </c>
      <c r="AJ331" s="67">
        <v>0</v>
      </c>
      <c r="AK331" s="67">
        <v>0</v>
      </c>
      <c r="AL331" s="67">
        <v>0</v>
      </c>
      <c r="AM331" s="67">
        <v>0</v>
      </c>
      <c r="AN331" s="67">
        <v>712477.0165258738</v>
      </c>
      <c r="AO331" s="77">
        <v>63602.677595478541</v>
      </c>
      <c r="AP331" s="78">
        <v>119501.62460012714</v>
      </c>
      <c r="AQ331" s="62">
        <f>+'Приложение №2'!F331-'Приложение №1'!N331</f>
        <v>0</v>
      </c>
      <c r="AR331" s="1">
        <v>773158.95</v>
      </c>
      <c r="AS331" s="1">
        <f t="shared" si="205"/>
        <v>257692.79999999999</v>
      </c>
      <c r="AT331" s="1">
        <f t="shared" si="239"/>
        <v>9095040</v>
      </c>
    </row>
    <row r="332" spans="1:47" x14ac:dyDescent="0.25">
      <c r="A332" s="74">
        <f t="shared" ref="A332:B332" si="244">+A331+1</f>
        <v>317</v>
      </c>
      <c r="B332" s="75">
        <f t="shared" si="244"/>
        <v>132</v>
      </c>
      <c r="C332" s="65" t="s">
        <v>235</v>
      </c>
      <c r="D332" s="65" t="s">
        <v>392</v>
      </c>
      <c r="E332" s="66">
        <v>1969</v>
      </c>
      <c r="F332" s="66">
        <v>2013</v>
      </c>
      <c r="G332" s="66" t="s">
        <v>45</v>
      </c>
      <c r="H332" s="66">
        <v>4</v>
      </c>
      <c r="I332" s="66">
        <v>2</v>
      </c>
      <c r="J332" s="67">
        <v>1421.6</v>
      </c>
      <c r="K332" s="67">
        <v>1298.9000000000001</v>
      </c>
      <c r="L332" s="67">
        <v>0</v>
      </c>
      <c r="M332" s="68">
        <v>49</v>
      </c>
      <c r="N332" s="76">
        <f t="shared" si="218"/>
        <v>1949615.1872890538</v>
      </c>
      <c r="O332" s="67"/>
      <c r="P332" s="77"/>
      <c r="Q332" s="77"/>
      <c r="R332" s="77">
        <f t="shared" si="242"/>
        <v>617964.32000000007</v>
      </c>
      <c r="S332" s="77">
        <f>+'Приложение №2'!F332-'Приложение №1'!R332</f>
        <v>1331650.8672890537</v>
      </c>
      <c r="T332" s="77"/>
      <c r="U332" s="77">
        <v>0</v>
      </c>
      <c r="V332" s="77">
        <f t="shared" si="232"/>
        <v>1500.9740451836583</v>
      </c>
      <c r="W332" s="77">
        <f t="shared" si="232"/>
        <v>1500.9740451836583</v>
      </c>
      <c r="X332" s="70">
        <v>2023</v>
      </c>
      <c r="Y332" s="71" t="e">
        <f>+#REF!-'[1]Приложение №1'!$P1149</f>
        <v>#REF!</v>
      </c>
      <c r="AA332" s="76">
        <f t="shared" si="230"/>
        <v>1959828.6931142404</v>
      </c>
      <c r="AB332" s="67">
        <v>0</v>
      </c>
      <c r="AC332" s="67">
        <v>0</v>
      </c>
      <c r="AD332" s="67">
        <v>1706920.6395826202</v>
      </c>
      <c r="AE332" s="67">
        <v>0</v>
      </c>
      <c r="AF332" s="67">
        <v>0</v>
      </c>
      <c r="AG332" s="67"/>
      <c r="AH332" s="67">
        <v>0</v>
      </c>
      <c r="AI332" s="67">
        <v>0</v>
      </c>
      <c r="AJ332" s="67">
        <v>0</v>
      </c>
      <c r="AK332" s="67">
        <v>0</v>
      </c>
      <c r="AL332" s="67">
        <v>0</v>
      </c>
      <c r="AM332" s="67">
        <v>0</v>
      </c>
      <c r="AN332" s="67">
        <v>195982.86931142406</v>
      </c>
      <c r="AO332" s="77">
        <v>19598.286931142404</v>
      </c>
      <c r="AP332" s="78">
        <v>37326.897289053828</v>
      </c>
      <c r="AQ332" s="62">
        <f>+'Приложение №2'!F332-'Приложение №1'!N332</f>
        <v>0</v>
      </c>
      <c r="AR332" s="1">
        <v>485476.52</v>
      </c>
      <c r="AS332" s="1">
        <f t="shared" si="205"/>
        <v>132487.79999999999</v>
      </c>
      <c r="AT332" s="1">
        <f t="shared" si="239"/>
        <v>4676040</v>
      </c>
    </row>
    <row r="333" spans="1:47" x14ac:dyDescent="0.25">
      <c r="A333" s="74">
        <f t="shared" ref="A333:B333" si="245">+A332+1</f>
        <v>318</v>
      </c>
      <c r="B333" s="75">
        <f t="shared" si="245"/>
        <v>133</v>
      </c>
      <c r="C333" s="65" t="s">
        <v>235</v>
      </c>
      <c r="D333" s="65" t="s">
        <v>393</v>
      </c>
      <c r="E333" s="66">
        <v>1967</v>
      </c>
      <c r="F333" s="66">
        <v>2013</v>
      </c>
      <c r="G333" s="66" t="s">
        <v>45</v>
      </c>
      <c r="H333" s="66">
        <v>3</v>
      </c>
      <c r="I333" s="66">
        <v>2</v>
      </c>
      <c r="J333" s="67">
        <v>1043.9000000000001</v>
      </c>
      <c r="K333" s="67">
        <v>641.79999999999995</v>
      </c>
      <c r="L333" s="67">
        <v>0</v>
      </c>
      <c r="M333" s="68">
        <v>24</v>
      </c>
      <c r="N333" s="76">
        <f t="shared" si="218"/>
        <v>948573.00123749382</v>
      </c>
      <c r="O333" s="67"/>
      <c r="P333" s="77"/>
      <c r="Q333" s="77"/>
      <c r="R333" s="77">
        <f t="shared" si="242"/>
        <v>655358.91</v>
      </c>
      <c r="S333" s="77">
        <f>+'Приложение №2'!F333-'Приложение №1'!R333</f>
        <v>293214.09123749379</v>
      </c>
      <c r="T333" s="77"/>
      <c r="U333" s="77">
        <v>0</v>
      </c>
      <c r="V333" s="77">
        <f t="shared" si="232"/>
        <v>1477.9884718564879</v>
      </c>
      <c r="W333" s="77">
        <f t="shared" si="232"/>
        <v>1477.9884718564879</v>
      </c>
      <c r="X333" s="70">
        <v>2023</v>
      </c>
      <c r="Y333" s="71" t="e">
        <f>+#REF!-'[1]Приложение №1'!$P1150</f>
        <v>#REF!</v>
      </c>
      <c r="AA333" s="76">
        <f t="shared" si="230"/>
        <v>823749.40866816009</v>
      </c>
      <c r="AB333" s="67">
        <v>0</v>
      </c>
      <c r="AC333" s="67">
        <v>0</v>
      </c>
      <c r="AD333" s="67">
        <v>717447.84247716866</v>
      </c>
      <c r="AE333" s="67">
        <v>0</v>
      </c>
      <c r="AF333" s="67">
        <v>0</v>
      </c>
      <c r="AG333" s="67"/>
      <c r="AH333" s="67">
        <v>0</v>
      </c>
      <c r="AI333" s="67">
        <v>0</v>
      </c>
      <c r="AJ333" s="67">
        <v>0</v>
      </c>
      <c r="AK333" s="67">
        <v>0</v>
      </c>
      <c r="AL333" s="67">
        <v>0</v>
      </c>
      <c r="AM333" s="67">
        <v>0</v>
      </c>
      <c r="AN333" s="67">
        <v>82374.940866816018</v>
      </c>
      <c r="AO333" s="77">
        <v>8237.4940866816014</v>
      </c>
      <c r="AP333" s="78">
        <v>15689.131237493779</v>
      </c>
      <c r="AQ333" s="62">
        <f>+'Приложение №2'!F333-'Приложение №1'!N333</f>
        <v>0</v>
      </c>
      <c r="AR333" s="1">
        <v>589895.31000000006</v>
      </c>
      <c r="AS333" s="1">
        <f t="shared" si="205"/>
        <v>65463.6</v>
      </c>
      <c r="AT333" s="1">
        <f t="shared" si="239"/>
        <v>2310480</v>
      </c>
    </row>
    <row r="334" spans="1:47" x14ac:dyDescent="0.25">
      <c r="A334" s="74">
        <f t="shared" ref="A334:B334" si="246">+A333+1</f>
        <v>319</v>
      </c>
      <c r="B334" s="75">
        <f t="shared" si="246"/>
        <v>134</v>
      </c>
      <c r="C334" s="65" t="s">
        <v>235</v>
      </c>
      <c r="D334" s="65" t="s">
        <v>394</v>
      </c>
      <c r="E334" s="66">
        <v>1971</v>
      </c>
      <c r="F334" s="66">
        <v>2013</v>
      </c>
      <c r="G334" s="66" t="s">
        <v>45</v>
      </c>
      <c r="H334" s="66">
        <v>3</v>
      </c>
      <c r="I334" s="66">
        <v>1</v>
      </c>
      <c r="J334" s="67">
        <v>536</v>
      </c>
      <c r="K334" s="67">
        <v>489.7</v>
      </c>
      <c r="L334" s="67">
        <v>0</v>
      </c>
      <c r="M334" s="68">
        <v>16</v>
      </c>
      <c r="N334" s="76">
        <f t="shared" si="218"/>
        <v>721601.24847460375</v>
      </c>
      <c r="O334" s="67"/>
      <c r="P334" s="77"/>
      <c r="Q334" s="77"/>
      <c r="R334" s="77">
        <f t="shared" si="242"/>
        <v>176113.78</v>
      </c>
      <c r="S334" s="77">
        <f>+'Приложение №2'!F334-'Приложение №1'!R334</f>
        <v>545487.46847460372</v>
      </c>
      <c r="T334" s="77"/>
      <c r="U334" s="77">
        <v>2.9103830456733704E-11</v>
      </c>
      <c r="V334" s="77">
        <f t="shared" si="232"/>
        <v>1473.557787369009</v>
      </c>
      <c r="W334" s="77">
        <f t="shared" si="232"/>
        <v>1473.557787369009</v>
      </c>
      <c r="X334" s="70">
        <v>2023</v>
      </c>
      <c r="Y334" s="71" t="e">
        <f>+#REF!-'[1]Приложение №1'!$P1151</f>
        <v>#REF!</v>
      </c>
      <c r="AA334" s="76">
        <f t="shared" si="230"/>
        <v>628529.26990464004</v>
      </c>
      <c r="AB334" s="67">
        <v>0</v>
      </c>
      <c r="AC334" s="67">
        <v>0</v>
      </c>
      <c r="AD334" s="67">
        <v>547420.0817405259</v>
      </c>
      <c r="AE334" s="67">
        <v>0</v>
      </c>
      <c r="AF334" s="67">
        <v>0</v>
      </c>
      <c r="AG334" s="67"/>
      <c r="AH334" s="67">
        <v>0</v>
      </c>
      <c r="AI334" s="67">
        <v>0</v>
      </c>
      <c r="AJ334" s="67">
        <v>0</v>
      </c>
      <c r="AK334" s="67">
        <v>0</v>
      </c>
      <c r="AL334" s="67">
        <v>0</v>
      </c>
      <c r="AM334" s="67">
        <v>0</v>
      </c>
      <c r="AN334" s="67">
        <v>62852.92699046401</v>
      </c>
      <c r="AO334" s="77">
        <v>6285.2926990464002</v>
      </c>
      <c r="AP334" s="78">
        <v>11970.968474603775</v>
      </c>
      <c r="AQ334" s="62">
        <f>+'Приложение №2'!F334-'Приложение №1'!N334</f>
        <v>0</v>
      </c>
      <c r="AR334" s="1">
        <v>126164.38</v>
      </c>
      <c r="AS334" s="1">
        <f t="shared" si="205"/>
        <v>49949.4</v>
      </c>
      <c r="AT334" s="1">
        <f t="shared" si="239"/>
        <v>1762920</v>
      </c>
    </row>
    <row r="335" spans="1:47" x14ac:dyDescent="0.25">
      <c r="A335" s="74">
        <f t="shared" ref="A335:B335" si="247">+A334+1</f>
        <v>320</v>
      </c>
      <c r="B335" s="75">
        <f t="shared" si="247"/>
        <v>135</v>
      </c>
      <c r="C335" s="65" t="s">
        <v>235</v>
      </c>
      <c r="D335" s="65" t="s">
        <v>395</v>
      </c>
      <c r="E335" s="66">
        <v>1990</v>
      </c>
      <c r="F335" s="66">
        <v>2012</v>
      </c>
      <c r="G335" s="66" t="s">
        <v>45</v>
      </c>
      <c r="H335" s="66">
        <v>5</v>
      </c>
      <c r="I335" s="66">
        <v>4</v>
      </c>
      <c r="J335" s="67">
        <v>3306.7</v>
      </c>
      <c r="K335" s="67">
        <v>2790.3</v>
      </c>
      <c r="L335" s="67">
        <v>0</v>
      </c>
      <c r="M335" s="68">
        <v>110</v>
      </c>
      <c r="N335" s="76">
        <f t="shared" si="218"/>
        <v>21093264.575755343</v>
      </c>
      <c r="O335" s="67"/>
      <c r="P335" s="77">
        <v>3326870.9585851147</v>
      </c>
      <c r="Q335" s="77"/>
      <c r="R335" s="77">
        <f t="shared" si="242"/>
        <v>1067571.7</v>
      </c>
      <c r="S335" s="77">
        <f t="shared" ref="S335:S392" si="248">+AT335</f>
        <v>10045080</v>
      </c>
      <c r="T335" s="77"/>
      <c r="U335" s="77">
        <v>6653741.9171702284</v>
      </c>
      <c r="V335" s="77">
        <f t="shared" si="232"/>
        <v>7559.4970346397668</v>
      </c>
      <c r="W335" s="77">
        <f t="shared" si="232"/>
        <v>7559.4970346397668</v>
      </c>
      <c r="X335" s="70">
        <v>2023</v>
      </c>
      <c r="Y335" s="71" t="e">
        <f>+#REF!-'[1]Приложение №1'!$P1152</f>
        <v>#REF!</v>
      </c>
      <c r="AA335" s="76">
        <f t="shared" si="230"/>
        <v>20902928.128522508</v>
      </c>
      <c r="AB335" s="67">
        <v>0</v>
      </c>
      <c r="AC335" s="67">
        <v>0</v>
      </c>
      <c r="AD335" s="67">
        <v>0</v>
      </c>
      <c r="AE335" s="67">
        <v>0</v>
      </c>
      <c r="AF335" s="67">
        <v>0</v>
      </c>
      <c r="AG335" s="67"/>
      <c r="AH335" s="67">
        <v>0</v>
      </c>
      <c r="AI335" s="67">
        <v>0</v>
      </c>
      <c r="AJ335" s="67">
        <v>18410044.919914912</v>
      </c>
      <c r="AK335" s="67">
        <v>0</v>
      </c>
      <c r="AL335" s="67">
        <v>0</v>
      </c>
      <c r="AM335" s="67">
        <v>0</v>
      </c>
      <c r="AN335" s="67">
        <v>1881263.5315670257</v>
      </c>
      <c r="AO335" s="77">
        <v>209029.28128522509</v>
      </c>
      <c r="AP335" s="78">
        <v>402590.39575534349</v>
      </c>
      <c r="AQ335" s="62">
        <f>+'Приложение №2'!F335-'Приложение №1'!N335</f>
        <v>0</v>
      </c>
      <c r="AR335" s="1">
        <v>782961.1</v>
      </c>
      <c r="AS335" s="1">
        <f t="shared" si="205"/>
        <v>284610.59999999998</v>
      </c>
      <c r="AT335" s="1">
        <f t="shared" si="239"/>
        <v>10045080</v>
      </c>
      <c r="AU335" s="71">
        <f>+P335+Q335+R335+S335+U335-'Приложение №2'!F335</f>
        <v>0</v>
      </c>
    </row>
    <row r="336" spans="1:47" x14ac:dyDescent="0.25">
      <c r="A336" s="74">
        <f t="shared" ref="A336:B336" si="249">+A335+1</f>
        <v>321</v>
      </c>
      <c r="B336" s="75">
        <f t="shared" si="249"/>
        <v>136</v>
      </c>
      <c r="C336" s="65" t="s">
        <v>235</v>
      </c>
      <c r="D336" s="65" t="s">
        <v>396</v>
      </c>
      <c r="E336" s="66">
        <v>1970</v>
      </c>
      <c r="F336" s="66">
        <v>2013</v>
      </c>
      <c r="G336" s="66" t="s">
        <v>45</v>
      </c>
      <c r="H336" s="66">
        <v>3</v>
      </c>
      <c r="I336" s="66">
        <v>2</v>
      </c>
      <c r="J336" s="67">
        <v>1053.5</v>
      </c>
      <c r="K336" s="67">
        <v>638.4</v>
      </c>
      <c r="L336" s="67">
        <v>0</v>
      </c>
      <c r="M336" s="68">
        <v>23</v>
      </c>
      <c r="N336" s="76">
        <f t="shared" si="218"/>
        <v>1041603.5329609362</v>
      </c>
      <c r="O336" s="67"/>
      <c r="P336" s="77"/>
      <c r="Q336" s="77"/>
      <c r="R336" s="77">
        <f t="shared" si="242"/>
        <v>328103.34999999998</v>
      </c>
      <c r="S336" s="77">
        <f>+'Приложение №2'!F336-'Приложение №1'!R336</f>
        <v>713500.18296093622</v>
      </c>
      <c r="T336" s="77"/>
      <c r="U336" s="77">
        <v>0</v>
      </c>
      <c r="V336" s="77">
        <f t="shared" si="232"/>
        <v>1631.5844814551006</v>
      </c>
      <c r="W336" s="77">
        <f t="shared" si="232"/>
        <v>1631.5844814551006</v>
      </c>
      <c r="X336" s="70">
        <v>2023</v>
      </c>
      <c r="Y336" s="71" t="e">
        <f>+#REF!-'[1]Приложение №1'!$P1153</f>
        <v>#REF!</v>
      </c>
      <c r="AA336" s="76">
        <f t="shared" si="230"/>
        <v>7495898.6137351692</v>
      </c>
      <c r="AB336" s="67">
        <v>2954908.2826843821</v>
      </c>
      <c r="AC336" s="67">
        <v>1784361.9231493648</v>
      </c>
      <c r="AD336" s="67">
        <v>713647.09042914386</v>
      </c>
      <c r="AE336" s="67">
        <v>0</v>
      </c>
      <c r="AF336" s="67">
        <v>0</v>
      </c>
      <c r="AG336" s="67"/>
      <c r="AH336" s="67">
        <v>214102.51111192559</v>
      </c>
      <c r="AI336" s="67">
        <v>0</v>
      </c>
      <c r="AJ336" s="67">
        <v>0</v>
      </c>
      <c r="AK336" s="67">
        <v>0</v>
      </c>
      <c r="AL336" s="67">
        <v>946168.58854243939</v>
      </c>
      <c r="AM336" s="67">
        <v>0</v>
      </c>
      <c r="AN336" s="67">
        <v>663134.19543221779</v>
      </c>
      <c r="AO336" s="77">
        <v>74958.986137351691</v>
      </c>
      <c r="AP336" s="78">
        <v>144617.03624834382</v>
      </c>
      <c r="AQ336" s="62">
        <f>+'Приложение №2'!F336-'Приложение №1'!N336</f>
        <v>0</v>
      </c>
      <c r="AR336" s="1">
        <v>262986.55</v>
      </c>
      <c r="AS336" s="1">
        <f t="shared" si="205"/>
        <v>65116.799999999996</v>
      </c>
      <c r="AT336" s="1">
        <f t="shared" si="239"/>
        <v>2298240</v>
      </c>
    </row>
    <row r="337" spans="1:47" x14ac:dyDescent="0.25">
      <c r="A337" s="74">
        <f t="shared" ref="A337:B337" si="250">+A336+1</f>
        <v>322</v>
      </c>
      <c r="B337" s="75">
        <f t="shared" si="250"/>
        <v>137</v>
      </c>
      <c r="C337" s="65" t="s">
        <v>235</v>
      </c>
      <c r="D337" s="65" t="s">
        <v>397</v>
      </c>
      <c r="E337" s="66">
        <v>1964</v>
      </c>
      <c r="F337" s="66">
        <v>2006</v>
      </c>
      <c r="G337" s="66" t="s">
        <v>45</v>
      </c>
      <c r="H337" s="66">
        <v>3</v>
      </c>
      <c r="I337" s="66">
        <v>2</v>
      </c>
      <c r="J337" s="67">
        <v>1049.4000000000001</v>
      </c>
      <c r="K337" s="67">
        <v>895.9</v>
      </c>
      <c r="L337" s="67">
        <v>0</v>
      </c>
      <c r="M337" s="68">
        <v>31</v>
      </c>
      <c r="N337" s="76">
        <f t="shared" si="218"/>
        <v>8296078.5049822805</v>
      </c>
      <c r="O337" s="67"/>
      <c r="P337" s="77">
        <v>1463463.5249940937</v>
      </c>
      <c r="Q337" s="77"/>
      <c r="R337" s="77">
        <f t="shared" si="242"/>
        <v>680447.93</v>
      </c>
      <c r="S337" s="77">
        <f t="shared" si="248"/>
        <v>3225240</v>
      </c>
      <c r="T337" s="77"/>
      <c r="U337" s="77">
        <v>2926927.0499881869</v>
      </c>
      <c r="V337" s="77">
        <f t="shared" si="232"/>
        <v>9260.0496762833809</v>
      </c>
      <c r="W337" s="77">
        <f t="shared" si="232"/>
        <v>9260.0496762833809</v>
      </c>
      <c r="X337" s="70">
        <v>2023</v>
      </c>
      <c r="Y337" s="71" t="e">
        <f>+#REF!-'[1]Приложение №1'!$P1154</f>
        <v>#REF!</v>
      </c>
      <c r="AA337" s="76">
        <f t="shared" si="230"/>
        <v>23160120.339689046</v>
      </c>
      <c r="AB337" s="67">
        <v>4146776.8334225207</v>
      </c>
      <c r="AC337" s="67">
        <v>2504088.1061239289</v>
      </c>
      <c r="AD337" s="67">
        <v>0</v>
      </c>
      <c r="AE337" s="67">
        <v>0</v>
      </c>
      <c r="AF337" s="67">
        <v>0</v>
      </c>
      <c r="AG337" s="67"/>
      <c r="AH337" s="67">
        <v>300461.21507702715</v>
      </c>
      <c r="AI337" s="67">
        <v>0</v>
      </c>
      <c r="AJ337" s="67">
        <v>12145951.94218928</v>
      </c>
      <c r="AK337" s="67">
        <v>0</v>
      </c>
      <c r="AL337" s="67">
        <v>1327807.7043784016</v>
      </c>
      <c r="AM337" s="67">
        <v>0</v>
      </c>
      <c r="AN337" s="67">
        <v>2056778.0764197302</v>
      </c>
      <c r="AO337" s="77">
        <v>231601.20339689046</v>
      </c>
      <c r="AP337" s="78">
        <v>446655.25868126994</v>
      </c>
      <c r="AQ337" s="62">
        <f>+'Приложение №2'!F337-'Приложение №1'!N337</f>
        <v>0</v>
      </c>
      <c r="AR337" s="1">
        <v>589066.13</v>
      </c>
      <c r="AS337" s="1">
        <f t="shared" si="205"/>
        <v>91381.8</v>
      </c>
      <c r="AT337" s="1">
        <f t="shared" si="239"/>
        <v>3225240</v>
      </c>
      <c r="AU337" s="71">
        <f>+P337+Q337+R337+S337+U337-'Приложение №2'!F337</f>
        <v>0</v>
      </c>
    </row>
    <row r="338" spans="1:47" x14ac:dyDescent="0.25">
      <c r="A338" s="74">
        <f t="shared" ref="A338:B338" si="251">+A337+1</f>
        <v>323</v>
      </c>
      <c r="B338" s="75">
        <f t="shared" si="251"/>
        <v>138</v>
      </c>
      <c r="C338" s="65" t="s">
        <v>235</v>
      </c>
      <c r="D338" s="65" t="s">
        <v>398</v>
      </c>
      <c r="E338" s="66">
        <v>1965</v>
      </c>
      <c r="F338" s="66">
        <v>2006</v>
      </c>
      <c r="G338" s="66" t="s">
        <v>45</v>
      </c>
      <c r="H338" s="66">
        <v>3</v>
      </c>
      <c r="I338" s="66">
        <v>2</v>
      </c>
      <c r="J338" s="67">
        <v>1034.0999999999999</v>
      </c>
      <c r="K338" s="67">
        <v>959.6</v>
      </c>
      <c r="L338" s="67">
        <v>0</v>
      </c>
      <c r="M338" s="68">
        <v>25</v>
      </c>
      <c r="N338" s="76">
        <f t="shared" si="218"/>
        <v>10466895.364680534</v>
      </c>
      <c r="O338" s="67"/>
      <c r="P338" s="77">
        <v>2175839.7215601779</v>
      </c>
      <c r="Q338" s="77"/>
      <c r="R338" s="77">
        <f t="shared" si="242"/>
        <v>484816.2</v>
      </c>
      <c r="S338" s="77">
        <f t="shared" si="248"/>
        <v>3454560</v>
      </c>
      <c r="T338" s="77"/>
      <c r="U338" s="77">
        <v>4351679.4431203566</v>
      </c>
      <c r="V338" s="77">
        <f t="shared" si="232"/>
        <v>10907.560821884676</v>
      </c>
      <c r="W338" s="77">
        <f t="shared" si="232"/>
        <v>10907.560821884676</v>
      </c>
      <c r="X338" s="70">
        <v>2023</v>
      </c>
      <c r="Y338" s="71" t="e">
        <f>+#REF!-'[1]Приложение №1'!$P1155</f>
        <v>#REF!</v>
      </c>
      <c r="AA338" s="76">
        <f t="shared" si="230"/>
        <v>26038489.198511466</v>
      </c>
      <c r="AB338" s="67">
        <v>4441619.6554886159</v>
      </c>
      <c r="AC338" s="67">
        <v>2682132.990999578</v>
      </c>
      <c r="AD338" s="67">
        <v>1072706.3721425538</v>
      </c>
      <c r="AE338" s="67">
        <v>0</v>
      </c>
      <c r="AF338" s="67">
        <v>0</v>
      </c>
      <c r="AG338" s="67"/>
      <c r="AH338" s="67">
        <v>321824.51388315129</v>
      </c>
      <c r="AI338" s="67">
        <v>0</v>
      </c>
      <c r="AJ338" s="67">
        <v>13009549.596746104</v>
      </c>
      <c r="AK338" s="67">
        <v>0</v>
      </c>
      <c r="AL338" s="67">
        <v>1422217.070121123</v>
      </c>
      <c r="AM338" s="67">
        <v>0</v>
      </c>
      <c r="AN338" s="67">
        <v>2326182.990992805</v>
      </c>
      <c r="AO338" s="77">
        <v>260384.89198511466</v>
      </c>
      <c r="AP338" s="78">
        <v>501871.1161524179</v>
      </c>
      <c r="AQ338" s="62">
        <f>+'Приложение №2'!F338-'Приложение №1'!N338</f>
        <v>0</v>
      </c>
      <c r="AR338" s="1">
        <v>386937</v>
      </c>
      <c r="AS338" s="1">
        <f t="shared" si="205"/>
        <v>97879.2</v>
      </c>
      <c r="AT338" s="1">
        <f t="shared" si="239"/>
        <v>3454560</v>
      </c>
      <c r="AU338" s="71">
        <f>+P338+Q338+R338+S338+U338-'Приложение №2'!F338</f>
        <v>0</v>
      </c>
    </row>
    <row r="339" spans="1:47" x14ac:dyDescent="0.25">
      <c r="A339" s="74">
        <f t="shared" ref="A339:B339" si="252">+A338+1</f>
        <v>324</v>
      </c>
      <c r="B339" s="75">
        <f t="shared" si="252"/>
        <v>139</v>
      </c>
      <c r="C339" s="65" t="s">
        <v>235</v>
      </c>
      <c r="D339" s="65" t="s">
        <v>399</v>
      </c>
      <c r="E339" s="66">
        <v>1970</v>
      </c>
      <c r="F339" s="66">
        <v>2013</v>
      </c>
      <c r="G339" s="66" t="s">
        <v>45</v>
      </c>
      <c r="H339" s="66">
        <v>4</v>
      </c>
      <c r="I339" s="66">
        <v>2</v>
      </c>
      <c r="J339" s="67">
        <v>1437.6</v>
      </c>
      <c r="K339" s="67">
        <v>982</v>
      </c>
      <c r="L339" s="67">
        <v>0</v>
      </c>
      <c r="M339" s="68">
        <v>55</v>
      </c>
      <c r="N339" s="76">
        <f t="shared" si="218"/>
        <v>1465551.9724496503</v>
      </c>
      <c r="O339" s="67"/>
      <c r="P339" s="77"/>
      <c r="Q339" s="77"/>
      <c r="R339" s="77">
        <f t="shared" si="242"/>
        <v>668025.89</v>
      </c>
      <c r="S339" s="77">
        <f>+'Приложение №2'!F339-'Приложение №1'!R339</f>
        <v>797526.08244965028</v>
      </c>
      <c r="T339" s="77"/>
      <c r="U339" s="77">
        <v>0</v>
      </c>
      <c r="V339" s="77">
        <f t="shared" ref="V339:W394" si="253">$N339/($K339+$L339)</f>
        <v>1492.4154505597253</v>
      </c>
      <c r="W339" s="77">
        <f t="shared" si="253"/>
        <v>1492.4154505597253</v>
      </c>
      <c r="X339" s="70">
        <v>2023</v>
      </c>
      <c r="Y339" s="71" t="e">
        <f>+#REF!-'[1]Приложение №1'!$P1157</f>
        <v>#REF!</v>
      </c>
      <c r="AA339" s="76">
        <f t="shared" si="230"/>
        <v>1481678.1712512001</v>
      </c>
      <c r="AB339" s="67">
        <v>0</v>
      </c>
      <c r="AC339" s="67">
        <v>0</v>
      </c>
      <c r="AD339" s="67">
        <v>1290473.5299639178</v>
      </c>
      <c r="AE339" s="67">
        <v>0</v>
      </c>
      <c r="AF339" s="67">
        <v>0</v>
      </c>
      <c r="AG339" s="67"/>
      <c r="AH339" s="67">
        <v>0</v>
      </c>
      <c r="AI339" s="67">
        <v>0</v>
      </c>
      <c r="AJ339" s="67">
        <v>0</v>
      </c>
      <c r="AK339" s="67">
        <v>0</v>
      </c>
      <c r="AL339" s="67">
        <v>0</v>
      </c>
      <c r="AM339" s="67">
        <v>0</v>
      </c>
      <c r="AN339" s="67">
        <v>148167.81712512003</v>
      </c>
      <c r="AO339" s="77">
        <v>14816.781712512002</v>
      </c>
      <c r="AP339" s="78">
        <v>28220.042449650358</v>
      </c>
      <c r="AQ339" s="62">
        <f>+'Приложение №2'!F339-'Приложение №1'!N339</f>
        <v>0</v>
      </c>
      <c r="AR339" s="1">
        <v>567861.89</v>
      </c>
      <c r="AS339" s="1">
        <f t="shared" si="205"/>
        <v>100164</v>
      </c>
      <c r="AT339" s="1">
        <f t="shared" si="239"/>
        <v>3535200</v>
      </c>
    </row>
    <row r="340" spans="1:47" x14ac:dyDescent="0.25">
      <c r="A340" s="74">
        <f t="shared" ref="A340:B340" si="254">+A339+1</f>
        <v>325</v>
      </c>
      <c r="B340" s="75">
        <f t="shared" si="254"/>
        <v>140</v>
      </c>
      <c r="C340" s="65" t="s">
        <v>235</v>
      </c>
      <c r="D340" s="65" t="s">
        <v>239</v>
      </c>
      <c r="E340" s="66">
        <v>1983</v>
      </c>
      <c r="F340" s="66">
        <v>2013</v>
      </c>
      <c r="G340" s="66" t="s">
        <v>45</v>
      </c>
      <c r="H340" s="66">
        <v>5</v>
      </c>
      <c r="I340" s="66">
        <v>4</v>
      </c>
      <c r="J340" s="67">
        <v>3317.4</v>
      </c>
      <c r="K340" s="67">
        <v>2391.6</v>
      </c>
      <c r="L340" s="67">
        <v>0</v>
      </c>
      <c r="M340" s="68">
        <v>71</v>
      </c>
      <c r="N340" s="76">
        <f t="shared" si="218"/>
        <v>3442953.7404099633</v>
      </c>
      <c r="O340" s="67"/>
      <c r="P340" s="77"/>
      <c r="Q340" s="77"/>
      <c r="R340" s="77">
        <f t="shared" si="242"/>
        <v>14685.951553302497</v>
      </c>
      <c r="S340" s="77">
        <f>+'Приложение №2'!F340-'Приложение №1'!R340</f>
        <v>3428267.7888566609</v>
      </c>
      <c r="T340" s="77"/>
      <c r="U340" s="77">
        <v>0</v>
      </c>
      <c r="V340" s="77">
        <f>$N340/($K340+$L340)</f>
        <v>1439.6026678415969</v>
      </c>
      <c r="W340" s="77">
        <f>$N340/($K340+$L340)</f>
        <v>1439.6026678415969</v>
      </c>
      <c r="X340" s="70">
        <v>2023</v>
      </c>
      <c r="Y340" s="71" t="e">
        <f>+#REF!-'[1]Приложение №1'!$P789</f>
        <v>#REF!</v>
      </c>
      <c r="AA340" s="76">
        <f>SUM(AB340:AP340)</f>
        <v>3608535.1470105601</v>
      </c>
      <c r="AB340" s="67">
        <v>0</v>
      </c>
      <c r="AC340" s="67">
        <v>0</v>
      </c>
      <c r="AD340" s="67">
        <v>3142868.1204294348</v>
      </c>
      <c r="AE340" s="67">
        <v>0</v>
      </c>
      <c r="AF340" s="67">
        <v>0</v>
      </c>
      <c r="AG340" s="67"/>
      <c r="AH340" s="67">
        <v>0</v>
      </c>
      <c r="AI340" s="67">
        <v>0</v>
      </c>
      <c r="AJ340" s="67">
        <v>0</v>
      </c>
      <c r="AK340" s="67">
        <v>0</v>
      </c>
      <c r="AL340" s="67">
        <v>0</v>
      </c>
      <c r="AM340" s="67">
        <v>0</v>
      </c>
      <c r="AN340" s="67">
        <v>360853.51470105606</v>
      </c>
      <c r="AO340" s="77">
        <v>36085.351470105605</v>
      </c>
      <c r="AP340" s="78">
        <v>68728.160409963122</v>
      </c>
      <c r="AQ340" s="62">
        <f>+'Приложение №2'!F340-'Приложение №1'!N340</f>
        <v>0</v>
      </c>
      <c r="AR340" s="71">
        <f>701008.17-R131</f>
        <v>-229257.24844669749</v>
      </c>
      <c r="AS340" s="1">
        <f t="shared" si="205"/>
        <v>243943.19999999998</v>
      </c>
      <c r="AT340" s="1">
        <f>+(K340*10+L340*20)*12*30-S131</f>
        <v>8609760</v>
      </c>
    </row>
    <row r="341" spans="1:47" x14ac:dyDescent="0.25">
      <c r="A341" s="74">
        <f t="shared" ref="A341:B341" si="255">+A340+1</f>
        <v>326</v>
      </c>
      <c r="B341" s="75">
        <f t="shared" si="255"/>
        <v>141</v>
      </c>
      <c r="C341" s="65" t="s">
        <v>235</v>
      </c>
      <c r="D341" s="65" t="s">
        <v>240</v>
      </c>
      <c r="E341" s="66">
        <v>1982</v>
      </c>
      <c r="F341" s="66">
        <v>2013</v>
      </c>
      <c r="G341" s="66" t="s">
        <v>45</v>
      </c>
      <c r="H341" s="66">
        <v>5</v>
      </c>
      <c r="I341" s="66">
        <v>4</v>
      </c>
      <c r="J341" s="67">
        <v>3426.4</v>
      </c>
      <c r="K341" s="67">
        <v>2487.9</v>
      </c>
      <c r="L341" s="67">
        <v>0</v>
      </c>
      <c r="M341" s="68">
        <v>77</v>
      </c>
      <c r="N341" s="76">
        <f t="shared" si="218"/>
        <v>3592563.7737581315</v>
      </c>
      <c r="O341" s="67"/>
      <c r="P341" s="77"/>
      <c r="Q341" s="77"/>
      <c r="R341" s="77">
        <f t="shared" si="242"/>
        <v>1563168.55</v>
      </c>
      <c r="S341" s="77">
        <f>+'Приложение №2'!F341-'Приложение №1'!R341</f>
        <v>2029395.2237581315</v>
      </c>
      <c r="T341" s="77"/>
      <c r="U341" s="77">
        <v>0</v>
      </c>
      <c r="V341" s="77">
        <f>$N341/($K341+$L341)</f>
        <v>1444.0145398762536</v>
      </c>
      <c r="W341" s="77">
        <f>$N341/($K341+$L341)</f>
        <v>1444.0145398762536</v>
      </c>
      <c r="X341" s="70">
        <v>2023</v>
      </c>
      <c r="Y341" s="71" t="e">
        <f>+#REF!-'[1]Приложение №1'!$P790</f>
        <v>#REF!</v>
      </c>
      <c r="AA341" s="76">
        <f>SUM(AB341:AP341)</f>
        <v>3753836.1733766408</v>
      </c>
      <c r="AB341" s="67">
        <v>0</v>
      </c>
      <c r="AC341" s="67">
        <v>0</v>
      </c>
      <c r="AD341" s="67">
        <v>3269418.6305470788</v>
      </c>
      <c r="AE341" s="67">
        <v>0</v>
      </c>
      <c r="AF341" s="67">
        <v>0</v>
      </c>
      <c r="AG341" s="67"/>
      <c r="AH341" s="67">
        <v>0</v>
      </c>
      <c r="AI341" s="67">
        <v>0</v>
      </c>
      <c r="AJ341" s="67">
        <v>0</v>
      </c>
      <c r="AK341" s="67">
        <v>0</v>
      </c>
      <c r="AL341" s="67">
        <v>0</v>
      </c>
      <c r="AM341" s="67">
        <v>0</v>
      </c>
      <c r="AN341" s="67">
        <v>375383.61733766412</v>
      </c>
      <c r="AO341" s="77">
        <v>37538.361733766411</v>
      </c>
      <c r="AP341" s="78">
        <v>71495.56375813151</v>
      </c>
      <c r="AQ341" s="62">
        <f>+'Приложение №2'!F341-'Приложение №1'!N341</f>
        <v>0</v>
      </c>
      <c r="AR341" s="1">
        <v>1309402.75</v>
      </c>
      <c r="AS341" s="1">
        <f t="shared" si="205"/>
        <v>253765.8</v>
      </c>
      <c r="AT341" s="1">
        <f>+(K341*10+L341*20)*12*30</f>
        <v>8956440</v>
      </c>
    </row>
    <row r="342" spans="1:47" x14ac:dyDescent="0.25">
      <c r="A342" s="74">
        <f t="shared" ref="A342:B342" si="256">+A341+1</f>
        <v>327</v>
      </c>
      <c r="B342" s="75">
        <f t="shared" si="256"/>
        <v>142</v>
      </c>
      <c r="C342" s="65" t="s">
        <v>235</v>
      </c>
      <c r="D342" s="65" t="s">
        <v>400</v>
      </c>
      <c r="E342" s="66">
        <v>1974</v>
      </c>
      <c r="F342" s="66">
        <v>2013</v>
      </c>
      <c r="G342" s="66" t="s">
        <v>45</v>
      </c>
      <c r="H342" s="66">
        <v>4</v>
      </c>
      <c r="I342" s="66">
        <v>3</v>
      </c>
      <c r="J342" s="67">
        <v>2238.1999999999998</v>
      </c>
      <c r="K342" s="67">
        <v>2071.35</v>
      </c>
      <c r="L342" s="67">
        <v>0</v>
      </c>
      <c r="M342" s="68">
        <v>74</v>
      </c>
      <c r="N342" s="76">
        <f t="shared" si="218"/>
        <v>3127146.275568313</v>
      </c>
      <c r="O342" s="67"/>
      <c r="P342" s="77"/>
      <c r="Q342" s="77"/>
      <c r="R342" s="77">
        <f t="shared" si="242"/>
        <v>841679.91999999993</v>
      </c>
      <c r="S342" s="77">
        <f>+'Приложение №2'!F342-'Приложение №1'!R342</f>
        <v>2285466.355568313</v>
      </c>
      <c r="T342" s="77"/>
      <c r="U342" s="77">
        <v>0</v>
      </c>
      <c r="V342" s="77">
        <f t="shared" si="253"/>
        <v>1509.7140877052709</v>
      </c>
      <c r="W342" s="77">
        <f t="shared" si="253"/>
        <v>1509.7140877052709</v>
      </c>
      <c r="X342" s="70">
        <v>2023</v>
      </c>
      <c r="Y342" s="71" t="e">
        <f>+#REF!-'[1]Приложение №1'!$P1158</f>
        <v>#REF!</v>
      </c>
      <c r="AA342" s="76">
        <f t="shared" si="230"/>
        <v>3125330.0203881604</v>
      </c>
      <c r="AB342" s="67">
        <v>0</v>
      </c>
      <c r="AC342" s="67">
        <v>0</v>
      </c>
      <c r="AD342" s="67">
        <v>2722018.6825771499</v>
      </c>
      <c r="AE342" s="67">
        <v>0</v>
      </c>
      <c r="AF342" s="67">
        <v>0</v>
      </c>
      <c r="AG342" s="67"/>
      <c r="AH342" s="67">
        <v>0</v>
      </c>
      <c r="AI342" s="67">
        <v>0</v>
      </c>
      <c r="AJ342" s="67">
        <v>0</v>
      </c>
      <c r="AK342" s="67">
        <v>0</v>
      </c>
      <c r="AL342" s="67">
        <v>0</v>
      </c>
      <c r="AM342" s="67">
        <v>0</v>
      </c>
      <c r="AN342" s="67">
        <v>312533.00203881605</v>
      </c>
      <c r="AO342" s="77">
        <v>31253.300203881605</v>
      </c>
      <c r="AP342" s="78">
        <v>59525.035568312909</v>
      </c>
      <c r="AQ342" s="62">
        <f>+'Приложение №2'!F342-'Приложение №1'!N342</f>
        <v>0</v>
      </c>
      <c r="AR342" s="1">
        <v>630402.22</v>
      </c>
      <c r="AS342" s="1">
        <f t="shared" si="205"/>
        <v>211277.69999999998</v>
      </c>
      <c r="AT342" s="1">
        <f>+(K342*10+L342*20)*12*30</f>
        <v>7456860</v>
      </c>
    </row>
    <row r="343" spans="1:47" x14ac:dyDescent="0.25">
      <c r="A343" s="74">
        <f t="shared" ref="A343:B343" si="257">+A342+1</f>
        <v>328</v>
      </c>
      <c r="B343" s="75">
        <f t="shared" si="257"/>
        <v>143</v>
      </c>
      <c r="C343" s="65" t="s">
        <v>51</v>
      </c>
      <c r="D343" s="65" t="s">
        <v>247</v>
      </c>
      <c r="E343" s="66">
        <v>1994</v>
      </c>
      <c r="F343" s="66">
        <v>2015</v>
      </c>
      <c r="G343" s="66" t="s">
        <v>52</v>
      </c>
      <c r="H343" s="66">
        <v>9</v>
      </c>
      <c r="I343" s="66">
        <v>2</v>
      </c>
      <c r="J343" s="67">
        <v>4698.7</v>
      </c>
      <c r="K343" s="67">
        <v>4085.6</v>
      </c>
      <c r="L343" s="67">
        <v>0</v>
      </c>
      <c r="M343" s="68">
        <v>152</v>
      </c>
      <c r="N343" s="76">
        <f t="shared" si="218"/>
        <v>5643030.7199999997</v>
      </c>
      <c r="O343" s="67"/>
      <c r="P343" s="77"/>
      <c r="Q343" s="77"/>
      <c r="R343" s="77">
        <f t="shared" si="242"/>
        <v>2726530.1348000001</v>
      </c>
      <c r="S343" s="77">
        <f>+'Приложение №2'!F343-'Приложение №1'!R343</f>
        <v>2916500.5851999996</v>
      </c>
      <c r="T343" s="77"/>
      <c r="U343" s="77">
        <v>0</v>
      </c>
      <c r="V343" s="77">
        <f t="shared" ref="V343:W368" si="258">$N343/($K343+$L343)</f>
        <v>1381.2</v>
      </c>
      <c r="W343" s="77">
        <f t="shared" si="258"/>
        <v>1381.2</v>
      </c>
      <c r="X343" s="70">
        <v>2023</v>
      </c>
      <c r="Y343" s="71" t="e">
        <f>+#REF!-'[1]Приложение №1'!$P1578</f>
        <v>#REF!</v>
      </c>
      <c r="AA343" s="76">
        <f t="shared" ref="AA343:AA368" si="259">SUM(AB343:AP343)</f>
        <v>10862057.870000001</v>
      </c>
      <c r="AB343" s="67">
        <v>0</v>
      </c>
      <c r="AC343" s="67">
        <v>4131978.851978879</v>
      </c>
      <c r="AD343" s="67">
        <v>4914820.1777068805</v>
      </c>
      <c r="AE343" s="67">
        <v>0</v>
      </c>
      <c r="AF343" s="67">
        <v>0</v>
      </c>
      <c r="AG343" s="67"/>
      <c r="AH343" s="67">
        <v>455373.75956604001</v>
      </c>
      <c r="AI343" s="67">
        <v>0</v>
      </c>
      <c r="AJ343" s="67">
        <v>0</v>
      </c>
      <c r="AK343" s="67">
        <v>0</v>
      </c>
      <c r="AL343" s="67">
        <v>0</v>
      </c>
      <c r="AM343" s="67">
        <v>0</v>
      </c>
      <c r="AN343" s="67">
        <v>1043471.2283000001</v>
      </c>
      <c r="AO343" s="77">
        <v>108620.5787</v>
      </c>
      <c r="AP343" s="78">
        <v>207793.27374819998</v>
      </c>
      <c r="AQ343" s="62">
        <f>+'Приложение №2'!F343-'Приложение №1'!N343</f>
        <v>0</v>
      </c>
      <c r="AR343" s="1">
        <v>2172694.37</v>
      </c>
      <c r="AS343" s="1">
        <f>+(K343*13.29+L343*22.52)*12*0.85</f>
        <v>553835.76479999989</v>
      </c>
      <c r="AT343" s="1">
        <f>+(K343*13.29+L343*22.52)*12*30</f>
        <v>19547144.639999997</v>
      </c>
    </row>
    <row r="344" spans="1:47" x14ac:dyDescent="0.25">
      <c r="A344" s="74">
        <f t="shared" ref="A344:B344" si="260">+A343+1</f>
        <v>329</v>
      </c>
      <c r="B344" s="75">
        <f t="shared" si="260"/>
        <v>144</v>
      </c>
      <c r="C344" s="65" t="s">
        <v>51</v>
      </c>
      <c r="D344" s="65" t="s">
        <v>492</v>
      </c>
      <c r="E344" s="66">
        <v>1974</v>
      </c>
      <c r="F344" s="66">
        <v>2004</v>
      </c>
      <c r="G344" s="66" t="s">
        <v>45</v>
      </c>
      <c r="H344" s="66">
        <v>9</v>
      </c>
      <c r="I344" s="66">
        <v>1</v>
      </c>
      <c r="J344" s="67">
        <v>2145.6</v>
      </c>
      <c r="K344" s="67">
        <v>1881.11</v>
      </c>
      <c r="L344" s="67">
        <v>0</v>
      </c>
      <c r="M344" s="68">
        <v>77</v>
      </c>
      <c r="N344" s="76">
        <f t="shared" si="218"/>
        <v>14974764.259999998</v>
      </c>
      <c r="O344" s="67"/>
      <c r="P344" s="77">
        <v>1633456.4588733336</v>
      </c>
      <c r="Q344" s="77"/>
      <c r="R344" s="77">
        <f t="shared" si="242"/>
        <v>1074412.1993799999</v>
      </c>
      <c r="S344" s="77">
        <f t="shared" si="248"/>
        <v>8999982.6839999985</v>
      </c>
      <c r="T344" s="77"/>
      <c r="U344" s="77">
        <v>3266912.9177466678</v>
      </c>
      <c r="V344" s="77">
        <f t="shared" si="258"/>
        <v>7960.5999968103933</v>
      </c>
      <c r="W344" s="77">
        <f t="shared" si="258"/>
        <v>7960.5999968103933</v>
      </c>
      <c r="X344" s="70">
        <v>2023</v>
      </c>
      <c r="Y344" s="71" t="e">
        <f>+#REF!-'[1]Приложение №1'!$P1581</f>
        <v>#REF!</v>
      </c>
      <c r="AA344" s="76">
        <f t="shared" si="259"/>
        <v>14974764.26</v>
      </c>
      <c r="AB344" s="67">
        <v>4349966.5649949601</v>
      </c>
      <c r="AC344" s="67">
        <v>2985403.71589782</v>
      </c>
      <c r="AD344" s="67">
        <v>1817269.2196583401</v>
      </c>
      <c r="AE344" s="67">
        <v>1639605.0614672401</v>
      </c>
      <c r="AF344" s="67">
        <v>0</v>
      </c>
      <c r="AG344" s="67"/>
      <c r="AH344" s="67">
        <v>209268.31068528001</v>
      </c>
      <c r="AI344" s="67">
        <v>0</v>
      </c>
      <c r="AJ344" s="67">
        <v>2122022.6416493999</v>
      </c>
      <c r="AK344" s="67">
        <v>0</v>
      </c>
      <c r="AL344" s="67">
        <v>0</v>
      </c>
      <c r="AM344" s="67">
        <v>0</v>
      </c>
      <c r="AN344" s="67">
        <v>1414495.9609999999</v>
      </c>
      <c r="AO344" s="77">
        <v>149747.64259999999</v>
      </c>
      <c r="AP344" s="78">
        <v>286985.14204696001</v>
      </c>
      <c r="AQ344" s="62">
        <f>+'Приложение №2'!F344-'Приложение №1'!N344</f>
        <v>0</v>
      </c>
      <c r="AR344" s="1">
        <v>819412.69</v>
      </c>
      <c r="AS344" s="1">
        <f>+(K344*13.29+L344*22.52)*12*0.85</f>
        <v>254999.50937999994</v>
      </c>
      <c r="AT344" s="1">
        <f>+(K344*13.29+L344*22.52)*12*30</f>
        <v>8999982.6839999985</v>
      </c>
      <c r="AU344" s="71">
        <f>+P344+Q344+R344+S344+U344-'Приложение №2'!F344</f>
        <v>0</v>
      </c>
    </row>
    <row r="345" spans="1:47" x14ac:dyDescent="0.25">
      <c r="A345" s="74">
        <f t="shared" ref="A345:B345" si="261">+A344+1</f>
        <v>330</v>
      </c>
      <c r="B345" s="75">
        <f t="shared" si="261"/>
        <v>145</v>
      </c>
      <c r="C345" s="65" t="s">
        <v>51</v>
      </c>
      <c r="D345" s="65" t="s">
        <v>494</v>
      </c>
      <c r="E345" s="66">
        <v>1973</v>
      </c>
      <c r="F345" s="66">
        <v>2004</v>
      </c>
      <c r="G345" s="66" t="s">
        <v>45</v>
      </c>
      <c r="H345" s="66">
        <v>9</v>
      </c>
      <c r="I345" s="66">
        <v>1</v>
      </c>
      <c r="J345" s="67">
        <v>2255.5</v>
      </c>
      <c r="K345" s="67">
        <v>1988.35</v>
      </c>
      <c r="L345" s="67">
        <v>0</v>
      </c>
      <c r="M345" s="68">
        <v>92</v>
      </c>
      <c r="N345" s="76">
        <f t="shared" si="218"/>
        <v>2546718.4500000002</v>
      </c>
      <c r="O345" s="67"/>
      <c r="P345" s="77"/>
      <c r="Q345" s="77"/>
      <c r="R345" s="77">
        <f t="shared" si="242"/>
        <v>1371940.2793000001</v>
      </c>
      <c r="S345" s="77">
        <f>+'Приложение №2'!F345-'Приложение №1'!R345</f>
        <v>1174778.1707000001</v>
      </c>
      <c r="T345" s="77"/>
      <c r="U345" s="77">
        <v>0</v>
      </c>
      <c r="V345" s="77">
        <f t="shared" si="258"/>
        <v>1280.8200015087889</v>
      </c>
      <c r="W345" s="77">
        <f t="shared" si="258"/>
        <v>1280.8200015087889</v>
      </c>
      <c r="X345" s="70">
        <v>2023</v>
      </c>
      <c r="Y345" s="71" t="e">
        <f>+#REF!-'[1]Приложение №1'!$P1583</f>
        <v>#REF!</v>
      </c>
      <c r="AA345" s="76">
        <f t="shared" si="259"/>
        <v>2546718.4499999997</v>
      </c>
      <c r="AB345" s="67">
        <v>0</v>
      </c>
      <c r="AC345" s="67">
        <v>0</v>
      </c>
      <c r="AD345" s="67">
        <v>0</v>
      </c>
      <c r="AE345" s="67">
        <v>0</v>
      </c>
      <c r="AF345" s="67">
        <v>0</v>
      </c>
      <c r="AG345" s="67"/>
      <c r="AH345" s="67">
        <v>0</v>
      </c>
      <c r="AI345" s="67">
        <v>0</v>
      </c>
      <c r="AJ345" s="67">
        <v>2242996.8076530001</v>
      </c>
      <c r="AK345" s="67">
        <v>0</v>
      </c>
      <c r="AL345" s="67">
        <v>0</v>
      </c>
      <c r="AM345" s="67">
        <v>0</v>
      </c>
      <c r="AN345" s="67">
        <v>229204.6605</v>
      </c>
      <c r="AO345" s="77">
        <v>25467.184500000003</v>
      </c>
      <c r="AP345" s="78">
        <v>49049.797347</v>
      </c>
      <c r="AQ345" s="62">
        <f>+'Приложение №2'!F345-'Приложение №1'!N345</f>
        <v>0</v>
      </c>
      <c r="AR345" s="1">
        <v>1102403.53</v>
      </c>
      <c r="AS345" s="1">
        <f>+(K345*13.29+L345*22.52)*12*0.85</f>
        <v>269536.74929999997</v>
      </c>
      <c r="AT345" s="1">
        <f>+(K345*13.29+L345*22.52)*12*30</f>
        <v>9513061.7399999984</v>
      </c>
    </row>
    <row r="346" spans="1:47" x14ac:dyDescent="0.25">
      <c r="A346" s="74">
        <f t="shared" ref="A346:B346" si="262">+A345+1</f>
        <v>331</v>
      </c>
      <c r="B346" s="75">
        <f t="shared" si="262"/>
        <v>146</v>
      </c>
      <c r="C346" s="65" t="s">
        <v>51</v>
      </c>
      <c r="D346" s="65" t="s">
        <v>415</v>
      </c>
      <c r="E346" s="66">
        <v>1989</v>
      </c>
      <c r="F346" s="66">
        <v>2014</v>
      </c>
      <c r="G346" s="66" t="s">
        <v>45</v>
      </c>
      <c r="H346" s="66">
        <v>9</v>
      </c>
      <c r="I346" s="66">
        <v>3</v>
      </c>
      <c r="J346" s="67">
        <v>6626.1</v>
      </c>
      <c r="K346" s="67">
        <v>5970.8</v>
      </c>
      <c r="L346" s="67">
        <v>67.8</v>
      </c>
      <c r="M346" s="68">
        <v>265</v>
      </c>
      <c r="N346" s="76">
        <f t="shared" si="218"/>
        <v>132546302.60913718</v>
      </c>
      <c r="O346" s="67"/>
      <c r="P346" s="77">
        <v>33053546.850512389</v>
      </c>
      <c r="Q346" s="77"/>
      <c r="R346" s="77">
        <f t="shared" si="242"/>
        <v>4269298.3776000002</v>
      </c>
      <c r="S346" s="77">
        <f t="shared" si="248"/>
        <v>29116363.68</v>
      </c>
      <c r="T346" s="77"/>
      <c r="U346" s="77">
        <v>66107093.701024786</v>
      </c>
      <c r="V346" s="77">
        <f t="shared" si="258"/>
        <v>21949.839798817138</v>
      </c>
      <c r="W346" s="77">
        <f t="shared" si="258"/>
        <v>21949.839798817138</v>
      </c>
      <c r="X346" s="70">
        <v>2023</v>
      </c>
      <c r="Y346" s="71" t="e">
        <f>+#REF!-'[1]Приложение №1'!$P1188</f>
        <v>#REF!</v>
      </c>
      <c r="AA346" s="76">
        <f t="shared" si="259"/>
        <v>133828117.44000001</v>
      </c>
      <c r="AB346" s="67">
        <v>13963940.488183141</v>
      </c>
      <c r="AC346" s="67">
        <v>9583521.8977096211</v>
      </c>
      <c r="AD346" s="67">
        <v>5833663.0608244799</v>
      </c>
      <c r="AE346" s="67">
        <v>5263338.7413885603</v>
      </c>
      <c r="AF346" s="67">
        <v>0</v>
      </c>
      <c r="AG346" s="67"/>
      <c r="AH346" s="67">
        <v>671777.63177280012</v>
      </c>
      <c r="AI346" s="67">
        <v>0</v>
      </c>
      <c r="AJ346" s="67">
        <v>6811959.9181410009</v>
      </c>
      <c r="AK346" s="67">
        <v>0</v>
      </c>
      <c r="AL346" s="67">
        <v>59138470.018736638</v>
      </c>
      <c r="AM346" s="67">
        <v>15552139.69889202</v>
      </c>
      <c r="AN346" s="67">
        <v>13116434.001499999</v>
      </c>
      <c r="AO346" s="77">
        <v>1338281.1743999999</v>
      </c>
      <c r="AP346" s="78">
        <v>2554590.8084517401</v>
      </c>
      <c r="AQ346" s="62">
        <f>+'Приложение №2'!F346-'Приложение №1'!N346</f>
        <v>0</v>
      </c>
      <c r="AR346" s="79">
        <v>3444334.74</v>
      </c>
      <c r="AS346" s="1">
        <f>+(K346*13.29+L346*22.52)*12*0.85</f>
        <v>824963.63760000002</v>
      </c>
      <c r="AT346" s="1">
        <f>+(K346*13.29+L346*22.52)*12*30</f>
        <v>29116363.68</v>
      </c>
      <c r="AU346" s="71">
        <f>+P346+Q346+R346+S346+U346-'Приложение №2'!F346</f>
        <v>0</v>
      </c>
    </row>
    <row r="347" spans="1:47" x14ac:dyDescent="0.25">
      <c r="A347" s="74">
        <f t="shared" ref="A347:B347" si="263">+A346+1</f>
        <v>332</v>
      </c>
      <c r="B347" s="75">
        <f t="shared" si="263"/>
        <v>147</v>
      </c>
      <c r="C347" s="65" t="s">
        <v>51</v>
      </c>
      <c r="D347" s="65" t="s">
        <v>495</v>
      </c>
      <c r="E347" s="66">
        <v>1968</v>
      </c>
      <c r="F347" s="66">
        <v>2015</v>
      </c>
      <c r="G347" s="66" t="s">
        <v>45</v>
      </c>
      <c r="H347" s="66">
        <v>4</v>
      </c>
      <c r="I347" s="66">
        <v>4</v>
      </c>
      <c r="J347" s="67">
        <v>2529.1</v>
      </c>
      <c r="K347" s="67">
        <v>2239.8000000000002</v>
      </c>
      <c r="L347" s="67">
        <v>113.8</v>
      </c>
      <c r="M347" s="68">
        <v>104</v>
      </c>
      <c r="N347" s="76">
        <f t="shared" si="218"/>
        <v>3087031.8243820001</v>
      </c>
      <c r="O347" s="67"/>
      <c r="P347" s="77"/>
      <c r="Q347" s="77"/>
      <c r="R347" s="77">
        <f t="shared" si="242"/>
        <v>1374310.95</v>
      </c>
      <c r="S347" s="77">
        <f>+'Приложение №2'!F347-'Приложение №1'!R347</f>
        <v>1712720.8743820002</v>
      </c>
      <c r="T347" s="77"/>
      <c r="U347" s="77">
        <v>0</v>
      </c>
      <c r="V347" s="77">
        <f t="shared" si="258"/>
        <v>1311.6212714063561</v>
      </c>
      <c r="W347" s="77">
        <f t="shared" si="258"/>
        <v>1311.6212714063561</v>
      </c>
      <c r="X347" s="70">
        <v>2023</v>
      </c>
      <c r="Y347" s="71" t="e">
        <f>+#REF!-'[1]Приложение №1'!$P1587</f>
        <v>#REF!</v>
      </c>
      <c r="AA347" s="76">
        <f t="shared" si="259"/>
        <v>29885518.550000001</v>
      </c>
      <c r="AB347" s="67">
        <v>6731956.0892438404</v>
      </c>
      <c r="AC347" s="67">
        <v>2468626.27801314</v>
      </c>
      <c r="AD347" s="67">
        <v>2579135.1598849199</v>
      </c>
      <c r="AE347" s="67">
        <v>1614732.13773312</v>
      </c>
      <c r="AF347" s="67">
        <v>0</v>
      </c>
      <c r="AG347" s="67"/>
      <c r="AH347" s="67">
        <v>222240.79473288002</v>
      </c>
      <c r="AI347" s="67">
        <v>0</v>
      </c>
      <c r="AJ347" s="67">
        <v>12664980.5522436</v>
      </c>
      <c r="AK347" s="67">
        <v>0</v>
      </c>
      <c r="AL347" s="67">
        <v>0</v>
      </c>
      <c r="AM347" s="67">
        <v>0</v>
      </c>
      <c r="AN347" s="67">
        <v>2730265.4369999999</v>
      </c>
      <c r="AO347" s="77">
        <v>298855.18550000008</v>
      </c>
      <c r="AP347" s="78">
        <v>574726.9156485002</v>
      </c>
      <c r="AQ347" s="62">
        <f>+'Приложение №2'!F347-'Приложение №1'!N347</f>
        <v>0</v>
      </c>
      <c r="AR347" s="1">
        <v>1122636.1499999999</v>
      </c>
      <c r="AS347" s="1">
        <f>+(K347*10+L347*20)*12*0.85</f>
        <v>251674.8</v>
      </c>
      <c r="AT347" s="1">
        <f>+(K347*10+L347*20)*12*30</f>
        <v>8882640</v>
      </c>
    </row>
    <row r="348" spans="1:47" x14ac:dyDescent="0.25">
      <c r="A348" s="74">
        <f t="shared" ref="A348:B348" si="264">+A347+1</f>
        <v>333</v>
      </c>
      <c r="B348" s="75">
        <f t="shared" si="264"/>
        <v>148</v>
      </c>
      <c r="C348" s="65" t="s">
        <v>51</v>
      </c>
      <c r="D348" s="65" t="s">
        <v>496</v>
      </c>
      <c r="E348" s="66">
        <v>1990</v>
      </c>
      <c r="F348" s="66">
        <v>2015</v>
      </c>
      <c r="G348" s="66" t="s">
        <v>45</v>
      </c>
      <c r="H348" s="66">
        <v>9</v>
      </c>
      <c r="I348" s="66">
        <v>1</v>
      </c>
      <c r="J348" s="67">
        <v>2286.6999999999998</v>
      </c>
      <c r="K348" s="67">
        <v>2021.3</v>
      </c>
      <c r="L348" s="67">
        <v>0</v>
      </c>
      <c r="M348" s="68">
        <v>76</v>
      </c>
      <c r="N348" s="76">
        <f t="shared" si="218"/>
        <v>2588921.4700000002</v>
      </c>
      <c r="O348" s="67"/>
      <c r="P348" s="77"/>
      <c r="Q348" s="77"/>
      <c r="R348" s="77">
        <f t="shared" si="242"/>
        <v>1446929.3654</v>
      </c>
      <c r="S348" s="77">
        <f>+'Приложение №2'!F348-'Приложение №1'!R348</f>
        <v>1141992.1046000002</v>
      </c>
      <c r="T348" s="77"/>
      <c r="U348" s="77">
        <v>0</v>
      </c>
      <c r="V348" s="77">
        <f t="shared" si="258"/>
        <v>1280.8200019789247</v>
      </c>
      <c r="W348" s="77">
        <f t="shared" si="258"/>
        <v>1280.8200019789247</v>
      </c>
      <c r="X348" s="70">
        <v>2023</v>
      </c>
      <c r="Y348" s="71" t="e">
        <f>+#REF!-'[1]Приложение №1'!$P1588</f>
        <v>#REF!</v>
      </c>
      <c r="AA348" s="76">
        <f t="shared" si="259"/>
        <v>2588921.4700000002</v>
      </c>
      <c r="AB348" s="67">
        <v>0</v>
      </c>
      <c r="AC348" s="67">
        <v>0</v>
      </c>
      <c r="AD348" s="67">
        <v>0</v>
      </c>
      <c r="AE348" s="67">
        <v>0</v>
      </c>
      <c r="AF348" s="67">
        <v>0</v>
      </c>
      <c r="AG348" s="67"/>
      <c r="AH348" s="67">
        <v>0</v>
      </c>
      <c r="AI348" s="67">
        <v>0</v>
      </c>
      <c r="AJ348" s="67">
        <v>2280166.6954878005</v>
      </c>
      <c r="AK348" s="67">
        <v>0</v>
      </c>
      <c r="AL348" s="67">
        <v>0</v>
      </c>
      <c r="AM348" s="67">
        <v>0</v>
      </c>
      <c r="AN348" s="67">
        <v>233002.93230000001</v>
      </c>
      <c r="AO348" s="77">
        <v>25889.214700000004</v>
      </c>
      <c r="AP348" s="78">
        <v>49862.627512200008</v>
      </c>
      <c r="AQ348" s="62">
        <f>+'Приложение №2'!F348-'Приложение №1'!N348</f>
        <v>0</v>
      </c>
      <c r="AR348" s="1">
        <v>1172925.98</v>
      </c>
      <c r="AS348" s="1">
        <f>+(K348*13.29+L348*22.52)*12*0.85</f>
        <v>274003.38539999997</v>
      </c>
      <c r="AT348" s="1">
        <f>+(K348*13.29+L348*22.52)*12*30</f>
        <v>9670707.7200000007</v>
      </c>
    </row>
    <row r="349" spans="1:47" x14ac:dyDescent="0.25">
      <c r="A349" s="74">
        <f t="shared" ref="A349:B349" si="265">+A348+1</f>
        <v>334</v>
      </c>
      <c r="B349" s="75">
        <f t="shared" si="265"/>
        <v>149</v>
      </c>
      <c r="C349" s="65" t="s">
        <v>51</v>
      </c>
      <c r="D349" s="65" t="s">
        <v>497</v>
      </c>
      <c r="E349" s="66">
        <v>1967</v>
      </c>
      <c r="F349" s="66">
        <v>2015</v>
      </c>
      <c r="G349" s="66" t="s">
        <v>45</v>
      </c>
      <c r="H349" s="66">
        <v>3</v>
      </c>
      <c r="I349" s="66">
        <v>3</v>
      </c>
      <c r="J349" s="67">
        <v>1753.5</v>
      </c>
      <c r="K349" s="67">
        <v>1219.5999999999999</v>
      </c>
      <c r="L349" s="67">
        <v>367.2</v>
      </c>
      <c r="M349" s="68">
        <v>37</v>
      </c>
      <c r="N349" s="76">
        <f t="shared" si="218"/>
        <v>2173248.3611340001</v>
      </c>
      <c r="O349" s="67"/>
      <c r="P349" s="77"/>
      <c r="Q349" s="77"/>
      <c r="R349" s="77">
        <f t="shared" si="242"/>
        <v>1271327.06</v>
      </c>
      <c r="S349" s="77">
        <f>+'Приложение №2'!F349-'Приложение №1'!R349</f>
        <v>901921.30113400007</v>
      </c>
      <c r="T349" s="77"/>
      <c r="U349" s="77">
        <v>0</v>
      </c>
      <c r="V349" s="77">
        <f t="shared" si="258"/>
        <v>1369.5792545588606</v>
      </c>
      <c r="W349" s="77">
        <f t="shared" si="258"/>
        <v>1369.5792545588606</v>
      </c>
      <c r="X349" s="70">
        <v>2023</v>
      </c>
      <c r="Y349" s="71" t="e">
        <f>+#REF!-'[1]Приложение №1'!$P1589</f>
        <v>#REF!</v>
      </c>
      <c r="AA349" s="76">
        <f t="shared" si="259"/>
        <v>34868708.160000004</v>
      </c>
      <c r="AB349" s="67">
        <v>5996729.9781097798</v>
      </c>
      <c r="AC349" s="67">
        <v>3648890.3764198199</v>
      </c>
      <c r="AD349" s="67">
        <v>1719410.9272174803</v>
      </c>
      <c r="AE349" s="67">
        <v>1465289.8013577599</v>
      </c>
      <c r="AF349" s="67">
        <v>0</v>
      </c>
      <c r="AG349" s="67"/>
      <c r="AH349" s="67">
        <v>511593.88939176005</v>
      </c>
      <c r="AI349" s="67">
        <v>0</v>
      </c>
      <c r="AJ349" s="67">
        <v>17347540.944257997</v>
      </c>
      <c r="AK349" s="67">
        <v>0</v>
      </c>
      <c r="AL349" s="67">
        <v>0</v>
      </c>
      <c r="AM349" s="67">
        <v>0</v>
      </c>
      <c r="AN349" s="67">
        <v>3159448.9173999997</v>
      </c>
      <c r="AO349" s="77">
        <v>348687.08159999998</v>
      </c>
      <c r="AP349" s="78">
        <v>671116.24424539995</v>
      </c>
      <c r="AQ349" s="62">
        <f>+'Приложение №2'!F349-'Приложение №1'!N349</f>
        <v>0</v>
      </c>
      <c r="AR349" s="1">
        <v>1072019.06</v>
      </c>
      <c r="AS349" s="1">
        <f t="shared" ref="AS349:AS367" si="266">+(K349*10+L349*20)*12*0.85</f>
        <v>199308</v>
      </c>
      <c r="AT349" s="1">
        <f t="shared" ref="AT349:AT363" si="267">+(K349*10+L349*20)*12*30</f>
        <v>7034400</v>
      </c>
    </row>
    <row r="350" spans="1:47" x14ac:dyDescent="0.25">
      <c r="A350" s="74">
        <f t="shared" ref="A350:B350" si="268">+A349+1</f>
        <v>335</v>
      </c>
      <c r="B350" s="75">
        <f t="shared" si="268"/>
        <v>150</v>
      </c>
      <c r="C350" s="65" t="s">
        <v>51</v>
      </c>
      <c r="D350" s="65" t="s">
        <v>498</v>
      </c>
      <c r="E350" s="66">
        <v>1968</v>
      </c>
      <c r="F350" s="66">
        <v>2015</v>
      </c>
      <c r="G350" s="66" t="s">
        <v>45</v>
      </c>
      <c r="H350" s="66">
        <v>4</v>
      </c>
      <c r="I350" s="66">
        <v>2</v>
      </c>
      <c r="J350" s="67">
        <v>1345.8</v>
      </c>
      <c r="K350" s="67">
        <v>1087.0999999999999</v>
      </c>
      <c r="L350" s="67">
        <v>112.8</v>
      </c>
      <c r="M350" s="68">
        <v>46</v>
      </c>
      <c r="N350" s="76">
        <f t="shared" si="218"/>
        <v>1656282.1724399999</v>
      </c>
      <c r="O350" s="67"/>
      <c r="P350" s="77"/>
      <c r="Q350" s="77"/>
      <c r="R350" s="77">
        <f t="shared" si="242"/>
        <v>583836.6</v>
      </c>
      <c r="S350" s="77">
        <f>+'Приложение №2'!F350-'Приложение №1'!R350</f>
        <v>1072445.5724399998</v>
      </c>
      <c r="T350" s="77"/>
      <c r="U350" s="77">
        <v>1.1641532182693481E-10</v>
      </c>
      <c r="V350" s="77">
        <f t="shared" si="258"/>
        <v>1380.3501728810734</v>
      </c>
      <c r="W350" s="77">
        <f t="shared" si="258"/>
        <v>1380.3501728810734</v>
      </c>
      <c r="X350" s="70">
        <v>2023</v>
      </c>
      <c r="Y350" s="71" t="e">
        <f>+#REF!-'[1]Приложение №1'!$P1590</f>
        <v>#REF!</v>
      </c>
      <c r="AA350" s="76">
        <f t="shared" si="259"/>
        <v>15236078.209999999</v>
      </c>
      <c r="AB350" s="67">
        <v>3432050.5232340605</v>
      </c>
      <c r="AC350" s="67">
        <v>1258542.09075378</v>
      </c>
      <c r="AD350" s="67">
        <v>1314881.1524797198</v>
      </c>
      <c r="AE350" s="67">
        <v>823214.26413408003</v>
      </c>
      <c r="AF350" s="67">
        <v>0</v>
      </c>
      <c r="AG350" s="67"/>
      <c r="AH350" s="67">
        <v>113301.62983020001</v>
      </c>
      <c r="AI350" s="67">
        <v>0</v>
      </c>
      <c r="AJ350" s="67">
        <v>6456793.9123547999</v>
      </c>
      <c r="AK350" s="67">
        <v>0</v>
      </c>
      <c r="AL350" s="67">
        <v>0</v>
      </c>
      <c r="AM350" s="67">
        <v>0</v>
      </c>
      <c r="AN350" s="67">
        <v>1391929.5954999998</v>
      </c>
      <c r="AO350" s="77">
        <v>152360.78209999998</v>
      </c>
      <c r="AP350" s="78">
        <v>293004.25961336005</v>
      </c>
      <c r="AQ350" s="62">
        <f>+'Приложение №2'!F350-'Приложение №1'!N350</f>
        <v>0</v>
      </c>
      <c r="AR350" s="1">
        <v>449941.2</v>
      </c>
      <c r="AS350" s="1">
        <f t="shared" si="266"/>
        <v>133895.4</v>
      </c>
      <c r="AT350" s="1">
        <f t="shared" si="267"/>
        <v>4725720</v>
      </c>
    </row>
    <row r="351" spans="1:47" x14ac:dyDescent="0.25">
      <c r="A351" s="74">
        <f t="shared" ref="A351:B351" si="269">+A350+1</f>
        <v>336</v>
      </c>
      <c r="B351" s="75">
        <f t="shared" si="269"/>
        <v>151</v>
      </c>
      <c r="C351" s="65" t="s">
        <v>51</v>
      </c>
      <c r="D351" s="65" t="s">
        <v>499</v>
      </c>
      <c r="E351" s="66">
        <v>1967</v>
      </c>
      <c r="F351" s="66">
        <v>2013</v>
      </c>
      <c r="G351" s="66" t="s">
        <v>45</v>
      </c>
      <c r="H351" s="66">
        <v>3</v>
      </c>
      <c r="I351" s="66">
        <v>3</v>
      </c>
      <c r="J351" s="67">
        <v>1661.3</v>
      </c>
      <c r="K351" s="67">
        <v>1287.8</v>
      </c>
      <c r="L351" s="67">
        <v>254.55</v>
      </c>
      <c r="M351" s="68">
        <v>74</v>
      </c>
      <c r="N351" s="76">
        <f t="shared" si="218"/>
        <v>2014962.478868</v>
      </c>
      <c r="O351" s="67"/>
      <c r="P351" s="77"/>
      <c r="Q351" s="77"/>
      <c r="R351" s="77">
        <f t="shared" si="242"/>
        <v>900415.71</v>
      </c>
      <c r="S351" s="77">
        <f>+'Приложение №2'!F351-'Приложение №1'!R351</f>
        <v>1114546.768868</v>
      </c>
      <c r="T351" s="77"/>
      <c r="U351" s="77">
        <v>0</v>
      </c>
      <c r="V351" s="77">
        <f t="shared" si="258"/>
        <v>1306.423625550621</v>
      </c>
      <c r="W351" s="77">
        <f t="shared" si="258"/>
        <v>1306.423625550621</v>
      </c>
      <c r="X351" s="70">
        <v>2023</v>
      </c>
      <c r="Y351" s="71" t="e">
        <f>+#REF!-'[1]Приложение №1'!$P1593</f>
        <v>#REF!</v>
      </c>
      <c r="AA351" s="76">
        <f t="shared" si="259"/>
        <v>14747148.670000002</v>
      </c>
      <c r="AB351" s="67">
        <v>5828747.4672991196</v>
      </c>
      <c r="AC351" s="67">
        <v>3546676.3733486403</v>
      </c>
      <c r="AD351" s="67">
        <v>1671246.17812992</v>
      </c>
      <c r="AE351" s="67">
        <v>1424243.59065324</v>
      </c>
      <c r="AF351" s="67">
        <v>0</v>
      </c>
      <c r="AG351" s="67"/>
      <c r="AH351" s="67">
        <v>497262.94218215998</v>
      </c>
      <c r="AI351" s="67">
        <v>0</v>
      </c>
      <c r="AJ351" s="67">
        <v>0</v>
      </c>
      <c r="AK351" s="67">
        <v>0</v>
      </c>
      <c r="AL351" s="67">
        <v>0</v>
      </c>
      <c r="AM351" s="67">
        <v>0</v>
      </c>
      <c r="AN351" s="67">
        <v>1347912.8755000001</v>
      </c>
      <c r="AO351" s="77">
        <v>147471.48670000001</v>
      </c>
      <c r="AP351" s="78">
        <v>283587.75618692004</v>
      </c>
      <c r="AQ351" s="62">
        <f>+'Приложение №2'!F351-'Приложение №1'!N351</f>
        <v>0</v>
      </c>
      <c r="AR351" s="1">
        <v>717131.91</v>
      </c>
      <c r="AS351" s="1">
        <f t="shared" si="266"/>
        <v>183283.8</v>
      </c>
      <c r="AT351" s="1">
        <f t="shared" si="267"/>
        <v>6468840</v>
      </c>
    </row>
    <row r="352" spans="1:47" x14ac:dyDescent="0.25">
      <c r="A352" s="74">
        <f t="shared" ref="A352:B352" si="270">+A351+1</f>
        <v>337</v>
      </c>
      <c r="B352" s="75">
        <f t="shared" si="270"/>
        <v>152</v>
      </c>
      <c r="C352" s="65" t="s">
        <v>51</v>
      </c>
      <c r="D352" s="65" t="s">
        <v>500</v>
      </c>
      <c r="E352" s="66">
        <v>1969</v>
      </c>
      <c r="F352" s="66">
        <v>1969</v>
      </c>
      <c r="G352" s="66" t="s">
        <v>45</v>
      </c>
      <c r="H352" s="66">
        <v>4</v>
      </c>
      <c r="I352" s="66">
        <v>2</v>
      </c>
      <c r="J352" s="67">
        <v>1357.7</v>
      </c>
      <c r="K352" s="67">
        <v>1091.9000000000001</v>
      </c>
      <c r="L352" s="67">
        <v>152.5</v>
      </c>
      <c r="M352" s="68">
        <v>48</v>
      </c>
      <c r="N352" s="76">
        <f t="shared" si="218"/>
        <v>1616115.4728999999</v>
      </c>
      <c r="O352" s="67"/>
      <c r="P352" s="77"/>
      <c r="Q352" s="77"/>
      <c r="R352" s="77">
        <f t="shared" si="242"/>
        <v>627344.26</v>
      </c>
      <c r="S352" s="77">
        <f>+'Приложение №2'!F352-'Приложение №1'!R352</f>
        <v>988771.21289999993</v>
      </c>
      <c r="T352" s="77"/>
      <c r="U352" s="77">
        <v>0</v>
      </c>
      <c r="V352" s="77">
        <f t="shared" si="258"/>
        <v>1298.7106018161362</v>
      </c>
      <c r="W352" s="77">
        <f t="shared" si="258"/>
        <v>1298.7106018161362</v>
      </c>
      <c r="X352" s="70">
        <v>2023</v>
      </c>
      <c r="Y352" s="71" t="e">
        <f>+#REF!-'[1]Приложение №1'!$P1595</f>
        <v>#REF!</v>
      </c>
      <c r="AA352" s="76">
        <f t="shared" si="259"/>
        <v>8198144.5299999993</v>
      </c>
      <c r="AB352" s="67">
        <v>3559333.0036773602</v>
      </c>
      <c r="AC352" s="67">
        <v>1305216.9162526201</v>
      </c>
      <c r="AD352" s="67">
        <v>1363645.3966245598</v>
      </c>
      <c r="AE352" s="67">
        <v>853744.33726847998</v>
      </c>
      <c r="AF352" s="67">
        <v>0</v>
      </c>
      <c r="AG352" s="67"/>
      <c r="AH352" s="67">
        <v>117503.58224136</v>
      </c>
      <c r="AI352" s="67">
        <v>0</v>
      </c>
      <c r="AJ352" s="67">
        <v>0</v>
      </c>
      <c r="AK352" s="67">
        <v>0</v>
      </c>
      <c r="AL352" s="67">
        <v>0</v>
      </c>
      <c r="AM352" s="67">
        <v>0</v>
      </c>
      <c r="AN352" s="67">
        <v>759282.60640000005</v>
      </c>
      <c r="AO352" s="77">
        <v>81981.445299999992</v>
      </c>
      <c r="AP352" s="78">
        <v>157437.24223562001</v>
      </c>
      <c r="AQ352" s="62">
        <f>+'Приложение №2'!F352-'Приложение №1'!N352</f>
        <v>0</v>
      </c>
      <c r="AR352" s="1">
        <v>484860.46</v>
      </c>
      <c r="AS352" s="1">
        <f t="shared" si="266"/>
        <v>142483.79999999999</v>
      </c>
      <c r="AT352" s="1">
        <f t="shared" si="267"/>
        <v>5028840</v>
      </c>
    </row>
    <row r="353" spans="1:47" x14ac:dyDescent="0.25">
      <c r="A353" s="74">
        <f t="shared" ref="A353:B353" si="271">+A352+1</f>
        <v>338</v>
      </c>
      <c r="B353" s="75">
        <f t="shared" si="271"/>
        <v>153</v>
      </c>
      <c r="C353" s="65" t="s">
        <v>51</v>
      </c>
      <c r="D353" s="65" t="s">
        <v>501</v>
      </c>
      <c r="E353" s="66">
        <v>1972</v>
      </c>
      <c r="F353" s="66">
        <v>1972</v>
      </c>
      <c r="G353" s="66" t="s">
        <v>45</v>
      </c>
      <c r="H353" s="66">
        <v>4</v>
      </c>
      <c r="I353" s="66">
        <v>2</v>
      </c>
      <c r="J353" s="67">
        <v>1205.5999999999999</v>
      </c>
      <c r="K353" s="67">
        <v>1090.5</v>
      </c>
      <c r="L353" s="67">
        <v>0</v>
      </c>
      <c r="M353" s="68">
        <v>53</v>
      </c>
      <c r="N353" s="76">
        <f t="shared" si="218"/>
        <v>1372056.2</v>
      </c>
      <c r="O353" s="67"/>
      <c r="P353" s="77"/>
      <c r="Q353" s="77"/>
      <c r="R353" s="77">
        <f t="shared" si="242"/>
        <v>924918.7</v>
      </c>
      <c r="S353" s="77">
        <f>+'Приложение №2'!F353-'Приложение №1'!R353</f>
        <v>447137.5</v>
      </c>
      <c r="T353" s="77"/>
      <c r="U353" s="77">
        <v>0</v>
      </c>
      <c r="V353" s="77">
        <f t="shared" si="258"/>
        <v>1258.1900045850527</v>
      </c>
      <c r="W353" s="77">
        <f t="shared" si="258"/>
        <v>1258.1900045850527</v>
      </c>
      <c r="X353" s="70">
        <v>2023</v>
      </c>
      <c r="Y353" s="71" t="e">
        <f>+#REF!-'[1]Приложение №1'!$P1599</f>
        <v>#REF!</v>
      </c>
      <c r="AA353" s="76">
        <f t="shared" si="259"/>
        <v>7184246.7200000016</v>
      </c>
      <c r="AB353" s="67">
        <v>3119135.8409757004</v>
      </c>
      <c r="AC353" s="67">
        <v>1143795.4428423601</v>
      </c>
      <c r="AD353" s="67">
        <v>1194997.8356148002</v>
      </c>
      <c r="AE353" s="67">
        <v>748158.30905759998</v>
      </c>
      <c r="AF353" s="67">
        <v>0</v>
      </c>
      <c r="AG353" s="67"/>
      <c r="AH353" s="67">
        <v>102971.44054764</v>
      </c>
      <c r="AI353" s="67">
        <v>0</v>
      </c>
      <c r="AJ353" s="67">
        <v>0</v>
      </c>
      <c r="AK353" s="67">
        <v>0</v>
      </c>
      <c r="AL353" s="67">
        <v>0</v>
      </c>
      <c r="AM353" s="67">
        <v>0</v>
      </c>
      <c r="AN353" s="67">
        <v>665379.04429999995</v>
      </c>
      <c r="AO353" s="77">
        <v>71842.467199999999</v>
      </c>
      <c r="AP353" s="78">
        <v>137966.3394619</v>
      </c>
      <c r="AQ353" s="62">
        <f>+'Приложение №2'!F353-'Приложение №1'!N353</f>
        <v>0</v>
      </c>
      <c r="AR353" s="1">
        <v>813687.7</v>
      </c>
      <c r="AS353" s="1">
        <f t="shared" si="266"/>
        <v>111231</v>
      </c>
      <c r="AT353" s="1">
        <f t="shared" si="267"/>
        <v>3925800</v>
      </c>
    </row>
    <row r="354" spans="1:47" x14ac:dyDescent="0.25">
      <c r="A354" s="74">
        <f t="shared" ref="A354:B354" si="272">+A353+1</f>
        <v>339</v>
      </c>
      <c r="B354" s="75">
        <f t="shared" si="272"/>
        <v>154</v>
      </c>
      <c r="C354" s="65" t="s">
        <v>51</v>
      </c>
      <c r="D354" s="65" t="s">
        <v>502</v>
      </c>
      <c r="E354" s="66">
        <v>1969</v>
      </c>
      <c r="F354" s="66">
        <v>1969</v>
      </c>
      <c r="G354" s="66" t="s">
        <v>45</v>
      </c>
      <c r="H354" s="66">
        <v>4</v>
      </c>
      <c r="I354" s="66">
        <v>2</v>
      </c>
      <c r="J354" s="67">
        <v>1375</v>
      </c>
      <c r="K354" s="67">
        <v>1259.4000000000001</v>
      </c>
      <c r="L354" s="67">
        <v>0</v>
      </c>
      <c r="M354" s="68">
        <v>53</v>
      </c>
      <c r="N354" s="76">
        <f t="shared" si="218"/>
        <v>1679414.629552</v>
      </c>
      <c r="O354" s="67"/>
      <c r="P354" s="77"/>
      <c r="Q354" s="77"/>
      <c r="R354" s="77">
        <f t="shared" si="242"/>
        <v>728122.07000000007</v>
      </c>
      <c r="S354" s="77">
        <f>+'Приложение №2'!F354-'Приложение №1'!R354</f>
        <v>951292.5595519999</v>
      </c>
      <c r="T354" s="77"/>
      <c r="U354" s="77">
        <v>0</v>
      </c>
      <c r="V354" s="77">
        <f t="shared" si="258"/>
        <v>1333.5037554009846</v>
      </c>
      <c r="W354" s="77">
        <f t="shared" si="258"/>
        <v>1333.5037554009846</v>
      </c>
      <c r="X354" s="70">
        <v>2023</v>
      </c>
      <c r="Y354" s="71" t="e">
        <f>+#REF!-'[1]Приложение №1'!$P1601</f>
        <v>#REF!</v>
      </c>
      <c r="AA354" s="76">
        <f t="shared" si="259"/>
        <v>15991596.719999999</v>
      </c>
      <c r="AB354" s="67">
        <v>3602237.2105683601</v>
      </c>
      <c r="AC354" s="67">
        <v>1320950.0034994199</v>
      </c>
      <c r="AD354" s="67">
        <v>1380082.7808234601</v>
      </c>
      <c r="AE354" s="67">
        <v>864035.37315648003</v>
      </c>
      <c r="AF354" s="67">
        <v>0</v>
      </c>
      <c r="AG354" s="67"/>
      <c r="AH354" s="67">
        <v>118919.97069456</v>
      </c>
      <c r="AI354" s="67">
        <v>0</v>
      </c>
      <c r="AJ354" s="67">
        <v>6776969.9586876007</v>
      </c>
      <c r="AK354" s="67">
        <v>0</v>
      </c>
      <c r="AL354" s="67">
        <v>0</v>
      </c>
      <c r="AM354" s="67">
        <v>0</v>
      </c>
      <c r="AN354" s="67">
        <v>1460951.8569999998</v>
      </c>
      <c r="AO354" s="77">
        <v>159915.96719999998</v>
      </c>
      <c r="AP354" s="78">
        <v>307533.59837011999</v>
      </c>
      <c r="AQ354" s="62">
        <f>+'Приложение №2'!F354-'Приложение №1'!N354</f>
        <v>0</v>
      </c>
      <c r="AR354" s="1">
        <v>599663.27</v>
      </c>
      <c r="AS354" s="1">
        <f t="shared" si="266"/>
        <v>128458.8</v>
      </c>
      <c r="AT354" s="1">
        <f t="shared" si="267"/>
        <v>4533840</v>
      </c>
    </row>
    <row r="355" spans="1:47" x14ac:dyDescent="0.25">
      <c r="A355" s="74">
        <f t="shared" ref="A355:B355" si="273">+A354+1</f>
        <v>340</v>
      </c>
      <c r="B355" s="75">
        <f t="shared" si="273"/>
        <v>155</v>
      </c>
      <c r="C355" s="65" t="s">
        <v>51</v>
      </c>
      <c r="D355" s="65" t="s">
        <v>503</v>
      </c>
      <c r="E355" s="66">
        <v>1971</v>
      </c>
      <c r="F355" s="66">
        <v>1971</v>
      </c>
      <c r="G355" s="66" t="s">
        <v>45</v>
      </c>
      <c r="H355" s="66">
        <v>4</v>
      </c>
      <c r="I355" s="66">
        <v>2</v>
      </c>
      <c r="J355" s="67">
        <v>1403.6</v>
      </c>
      <c r="K355" s="67">
        <v>1213.5</v>
      </c>
      <c r="L355" s="67">
        <v>42.7</v>
      </c>
      <c r="M355" s="68">
        <v>67</v>
      </c>
      <c r="N355" s="76">
        <f t="shared" si="218"/>
        <v>1609330.8840640001</v>
      </c>
      <c r="O355" s="67"/>
      <c r="P355" s="77"/>
      <c r="Q355" s="77"/>
      <c r="R355" s="77">
        <f t="shared" si="242"/>
        <v>678384.46</v>
      </c>
      <c r="S355" s="77">
        <f>+'Приложение №2'!F355-'Приложение №1'!R355</f>
        <v>930946.42406400014</v>
      </c>
      <c r="T355" s="77"/>
      <c r="U355" s="77">
        <v>0</v>
      </c>
      <c r="V355" s="77">
        <f t="shared" si="258"/>
        <v>1281.1103996688425</v>
      </c>
      <c r="W355" s="77">
        <f t="shared" si="258"/>
        <v>1281.1103996688425</v>
      </c>
      <c r="X355" s="70">
        <v>2023</v>
      </c>
      <c r="Y355" s="71" t="e">
        <f>+#REF!-'[1]Приложение №1'!$P1602</f>
        <v>#REF!</v>
      </c>
      <c r="AA355" s="76">
        <f t="shared" si="259"/>
        <v>9191213.3916225992</v>
      </c>
      <c r="AB355" s="67">
        <v>3593084.3130982798</v>
      </c>
      <c r="AC355" s="67">
        <v>1317593.61677916</v>
      </c>
      <c r="AD355" s="67">
        <v>1376576.13711912</v>
      </c>
      <c r="AE355" s="67">
        <v>861839.95216703997</v>
      </c>
      <c r="AF355" s="67">
        <v>0</v>
      </c>
      <c r="AG355" s="67"/>
      <c r="AH355" s="67">
        <v>118617.80974259999</v>
      </c>
      <c r="AI355" s="67">
        <v>0</v>
      </c>
      <c r="AJ355" s="67"/>
      <c r="AK355" s="67">
        <v>0</v>
      </c>
      <c r="AL355" s="67">
        <v>0</v>
      </c>
      <c r="AM355" s="67">
        <v>0</v>
      </c>
      <c r="AN355" s="67">
        <v>1457239.736</v>
      </c>
      <c r="AO355" s="77">
        <v>159509.63800000001</v>
      </c>
      <c r="AP355" s="78">
        <v>306752.18871640007</v>
      </c>
      <c r="AQ355" s="62">
        <f>+'Приложение №2'!F355-'Приложение №1'!N355</f>
        <v>0</v>
      </c>
      <c r="AR355" s="1">
        <v>545896.66</v>
      </c>
      <c r="AS355" s="1">
        <f t="shared" si="266"/>
        <v>132487.79999999999</v>
      </c>
      <c r="AT355" s="1">
        <f t="shared" si="267"/>
        <v>4676040</v>
      </c>
    </row>
    <row r="356" spans="1:47" x14ac:dyDescent="0.25">
      <c r="A356" s="74">
        <f t="shared" ref="A356:B356" si="274">+A355+1</f>
        <v>341</v>
      </c>
      <c r="B356" s="75">
        <f t="shared" si="274"/>
        <v>156</v>
      </c>
      <c r="C356" s="65" t="s">
        <v>51</v>
      </c>
      <c r="D356" s="65" t="s">
        <v>505</v>
      </c>
      <c r="E356" s="66">
        <v>1970</v>
      </c>
      <c r="F356" s="66">
        <v>2015</v>
      </c>
      <c r="G356" s="66" t="s">
        <v>45</v>
      </c>
      <c r="H356" s="66">
        <v>4</v>
      </c>
      <c r="I356" s="66">
        <v>2</v>
      </c>
      <c r="J356" s="67">
        <v>1391.9</v>
      </c>
      <c r="K356" s="67">
        <v>1292.4000000000001</v>
      </c>
      <c r="L356" s="67">
        <v>0</v>
      </c>
      <c r="M356" s="68">
        <v>56</v>
      </c>
      <c r="N356" s="76">
        <f t="shared" si="218"/>
        <v>13800647.84</v>
      </c>
      <c r="O356" s="67"/>
      <c r="P356" s="77">
        <v>2814922.1966666668</v>
      </c>
      <c r="Q356" s="77"/>
      <c r="R356" s="77">
        <f t="shared" si="242"/>
        <v>703241.25</v>
      </c>
      <c r="S356" s="77">
        <f t="shared" si="248"/>
        <v>4652640</v>
      </c>
      <c r="T356" s="77"/>
      <c r="U356" s="77">
        <v>5629844.3933333326</v>
      </c>
      <c r="V356" s="77">
        <f t="shared" si="258"/>
        <v>10678.309996904982</v>
      </c>
      <c r="W356" s="77">
        <f t="shared" si="258"/>
        <v>10678.309996904982</v>
      </c>
      <c r="X356" s="70">
        <v>2023</v>
      </c>
      <c r="Y356" s="71" t="e">
        <f>+#REF!-'[1]Приложение №1'!$P1605</f>
        <v>#REF!</v>
      </c>
      <c r="AA356" s="76">
        <f t="shared" si="259"/>
        <v>16410623.789999999</v>
      </c>
      <c r="AB356" s="67">
        <v>3696626.46572856</v>
      </c>
      <c r="AC356" s="67">
        <v>1355562.7954423798</v>
      </c>
      <c r="AD356" s="67">
        <v>1416245.0260610401</v>
      </c>
      <c r="AE356" s="67">
        <v>886675.65211008</v>
      </c>
      <c r="AF356" s="67">
        <v>0</v>
      </c>
      <c r="AG356" s="67"/>
      <c r="AH356" s="67">
        <v>122036.02529159999</v>
      </c>
      <c r="AI356" s="67">
        <v>0</v>
      </c>
      <c r="AJ356" s="67">
        <v>6954546.5894267997</v>
      </c>
      <c r="AK356" s="67">
        <v>0</v>
      </c>
      <c r="AL356" s="67">
        <v>0</v>
      </c>
      <c r="AM356" s="67">
        <v>0</v>
      </c>
      <c r="AN356" s="67">
        <v>1499233.111</v>
      </c>
      <c r="AO356" s="77">
        <v>164106.23790000001</v>
      </c>
      <c r="AP356" s="78">
        <v>315591.88703953999</v>
      </c>
      <c r="AQ356" s="62">
        <f>+'Приложение №2'!F356-'Приложение №1'!N356</f>
        <v>0</v>
      </c>
      <c r="AR356" s="1">
        <v>571416.44999999995</v>
      </c>
      <c r="AS356" s="1">
        <f t="shared" si="266"/>
        <v>131824.79999999999</v>
      </c>
      <c r="AT356" s="1">
        <f t="shared" si="267"/>
        <v>4652640</v>
      </c>
      <c r="AU356" s="71">
        <f>+P356+Q356+R356+S356+U356-'Приложение №2'!F356</f>
        <v>0</v>
      </c>
    </row>
    <row r="357" spans="1:47" x14ac:dyDescent="0.25">
      <c r="A357" s="74">
        <f t="shared" ref="A357:B357" si="275">+A356+1</f>
        <v>342</v>
      </c>
      <c r="B357" s="75">
        <f t="shared" si="275"/>
        <v>157</v>
      </c>
      <c r="C357" s="65" t="s">
        <v>51</v>
      </c>
      <c r="D357" s="65" t="s">
        <v>506</v>
      </c>
      <c r="E357" s="66">
        <v>1970</v>
      </c>
      <c r="F357" s="66">
        <v>2015</v>
      </c>
      <c r="G357" s="66" t="s">
        <v>45</v>
      </c>
      <c r="H357" s="66">
        <v>4</v>
      </c>
      <c r="I357" s="66">
        <v>3</v>
      </c>
      <c r="J357" s="67">
        <v>2337.1999999999998</v>
      </c>
      <c r="K357" s="67">
        <v>1992.27</v>
      </c>
      <c r="L357" s="67">
        <v>45.7</v>
      </c>
      <c r="M357" s="68">
        <v>101</v>
      </c>
      <c r="N357" s="76">
        <f t="shared" si="218"/>
        <v>24216361.940000001</v>
      </c>
      <c r="O357" s="67"/>
      <c r="P357" s="77">
        <v>5180548.3166666673</v>
      </c>
      <c r="Q357" s="77"/>
      <c r="R357" s="77">
        <f t="shared" si="242"/>
        <v>1173504.99</v>
      </c>
      <c r="S357" s="77">
        <f t="shared" si="248"/>
        <v>7501212.0000000009</v>
      </c>
      <c r="T357" s="77"/>
      <c r="U357" s="77">
        <v>10361096.633333333</v>
      </c>
      <c r="V357" s="77">
        <f t="shared" si="258"/>
        <v>11882.589998871426</v>
      </c>
      <c r="W357" s="77">
        <f t="shared" si="258"/>
        <v>11882.589998871426</v>
      </c>
      <c r="X357" s="70">
        <v>2023</v>
      </c>
      <c r="Y357" s="71" t="e">
        <f>+#REF!-'[1]Приложение №1'!$P1606</f>
        <v>#REF!</v>
      </c>
      <c r="AA357" s="76">
        <f t="shared" si="259"/>
        <v>25877715.080000002</v>
      </c>
      <c r="AB357" s="67">
        <v>5829165.7651718399</v>
      </c>
      <c r="AC357" s="67">
        <v>2137570.6530305399</v>
      </c>
      <c r="AD357" s="67">
        <v>2233259.7213103799</v>
      </c>
      <c r="AE357" s="67">
        <v>1398188.1572114399</v>
      </c>
      <c r="AF357" s="67">
        <v>0</v>
      </c>
      <c r="AG357" s="67"/>
      <c r="AH357" s="67">
        <v>192437.14870883999</v>
      </c>
      <c r="AI357" s="67">
        <v>0</v>
      </c>
      <c r="AJ357" s="67">
        <v>10966540.7948166</v>
      </c>
      <c r="AK357" s="67">
        <v>0</v>
      </c>
      <c r="AL357" s="67">
        <v>0</v>
      </c>
      <c r="AM357" s="67">
        <v>0</v>
      </c>
      <c r="AN357" s="67">
        <v>2364122.6418000003</v>
      </c>
      <c r="AO357" s="77">
        <v>258777.15079999997</v>
      </c>
      <c r="AP357" s="78">
        <v>497653.04715035995</v>
      </c>
      <c r="AQ357" s="62">
        <f>+'Приложение №2'!F357-'Приложение №1'!N357</f>
        <v>0</v>
      </c>
      <c r="AR357" s="1">
        <v>960970.65</v>
      </c>
      <c r="AS357" s="1">
        <f t="shared" si="266"/>
        <v>212534.34000000003</v>
      </c>
      <c r="AT357" s="1">
        <f t="shared" si="267"/>
        <v>7501212.0000000009</v>
      </c>
      <c r="AU357" s="71">
        <f>+P357+Q357+R357+S357+U357-'Приложение №2'!F357</f>
        <v>0</v>
      </c>
    </row>
    <row r="358" spans="1:47" x14ac:dyDescent="0.25">
      <c r="A358" s="74">
        <f t="shared" ref="A358:B358" si="276">+A357+1</f>
        <v>343</v>
      </c>
      <c r="B358" s="75">
        <f t="shared" si="276"/>
        <v>158</v>
      </c>
      <c r="C358" s="65" t="s">
        <v>51</v>
      </c>
      <c r="D358" s="65" t="s">
        <v>507</v>
      </c>
      <c r="E358" s="66">
        <v>1971</v>
      </c>
      <c r="F358" s="66">
        <v>2015</v>
      </c>
      <c r="G358" s="66" t="s">
        <v>45</v>
      </c>
      <c r="H358" s="66">
        <v>4</v>
      </c>
      <c r="I358" s="66">
        <v>1</v>
      </c>
      <c r="J358" s="67">
        <v>2344</v>
      </c>
      <c r="K358" s="67">
        <v>1517.7</v>
      </c>
      <c r="L358" s="67">
        <v>471.8</v>
      </c>
      <c r="M358" s="68">
        <v>68</v>
      </c>
      <c r="N358" s="76">
        <f t="shared" si="218"/>
        <v>2673974.3824440003</v>
      </c>
      <c r="O358" s="67"/>
      <c r="P358" s="77"/>
      <c r="Q358" s="77"/>
      <c r="R358" s="77">
        <f t="shared" si="242"/>
        <v>1466364.6600000001</v>
      </c>
      <c r="S358" s="77">
        <f>+'Приложение №2'!F358-'Приложение №1'!R358</f>
        <v>1207609.7224440002</v>
      </c>
      <c r="T358" s="77"/>
      <c r="U358" s="77">
        <v>0</v>
      </c>
      <c r="V358" s="77">
        <f t="shared" si="258"/>
        <v>1344.0434191726565</v>
      </c>
      <c r="W358" s="77">
        <f t="shared" si="258"/>
        <v>1344.0434191726565</v>
      </c>
      <c r="X358" s="70">
        <v>2023</v>
      </c>
      <c r="Y358" s="71" t="e">
        <f>+#REF!-'[1]Приложение №1'!$P1607</f>
        <v>#REF!</v>
      </c>
      <c r="AA358" s="76">
        <f t="shared" si="259"/>
        <v>25262253.210000001</v>
      </c>
      <c r="AB358" s="67">
        <v>5690527.9739763001</v>
      </c>
      <c r="AC358" s="67">
        <v>2086731.8051672401</v>
      </c>
      <c r="AD358" s="67">
        <v>2180145.0619355398</v>
      </c>
      <c r="AE358" s="67">
        <v>1364934.3932783997</v>
      </c>
      <c r="AF358" s="67">
        <v>0</v>
      </c>
      <c r="AG358" s="67"/>
      <c r="AH358" s="67">
        <v>187860.32184275999</v>
      </c>
      <c r="AI358" s="67">
        <v>0</v>
      </c>
      <c r="AJ358" s="67">
        <v>10705718.389564799</v>
      </c>
      <c r="AK358" s="67">
        <v>0</v>
      </c>
      <c r="AL358" s="67">
        <v>0</v>
      </c>
      <c r="AM358" s="67">
        <v>0</v>
      </c>
      <c r="AN358" s="67">
        <v>2307895.6014999999</v>
      </c>
      <c r="AO358" s="77">
        <v>252622.53210000001</v>
      </c>
      <c r="AP358" s="78">
        <v>485817.13063496002</v>
      </c>
      <c r="AQ358" s="62">
        <f>+'Приложение №2'!F358-'Приложение №1'!N358</f>
        <v>0</v>
      </c>
      <c r="AR358" s="1">
        <v>1215312.06</v>
      </c>
      <c r="AS358" s="1">
        <f t="shared" si="266"/>
        <v>251052.6</v>
      </c>
      <c r="AT358" s="1">
        <f t="shared" si="267"/>
        <v>8860680</v>
      </c>
    </row>
    <row r="359" spans="1:47" x14ac:dyDescent="0.25">
      <c r="A359" s="74">
        <f t="shared" ref="A359:B359" si="277">+A358+1</f>
        <v>344</v>
      </c>
      <c r="B359" s="75">
        <f t="shared" si="277"/>
        <v>159</v>
      </c>
      <c r="C359" s="65" t="s">
        <v>51</v>
      </c>
      <c r="D359" s="65" t="s">
        <v>508</v>
      </c>
      <c r="E359" s="66">
        <v>1970</v>
      </c>
      <c r="F359" s="66">
        <v>2015</v>
      </c>
      <c r="G359" s="66" t="s">
        <v>45</v>
      </c>
      <c r="H359" s="66">
        <v>4</v>
      </c>
      <c r="I359" s="66">
        <v>2</v>
      </c>
      <c r="J359" s="67">
        <v>1403.6</v>
      </c>
      <c r="K359" s="67">
        <v>1283.1500000000001</v>
      </c>
      <c r="L359" s="67">
        <v>0</v>
      </c>
      <c r="M359" s="68">
        <v>53</v>
      </c>
      <c r="N359" s="76">
        <f t="shared" si="218"/>
        <v>1709411.6837679998</v>
      </c>
      <c r="O359" s="67"/>
      <c r="P359" s="77"/>
      <c r="Q359" s="77"/>
      <c r="R359" s="77">
        <f t="shared" si="242"/>
        <v>680312.66</v>
      </c>
      <c r="S359" s="77">
        <f>+'Приложение №2'!F359-'Приложение №1'!R359</f>
        <v>1029099.0237679997</v>
      </c>
      <c r="T359" s="77"/>
      <c r="U359" s="77">
        <v>0</v>
      </c>
      <c r="V359" s="77">
        <f t="shared" si="258"/>
        <v>1332.1994184374389</v>
      </c>
      <c r="W359" s="77">
        <f t="shared" si="258"/>
        <v>1332.1994184374389</v>
      </c>
      <c r="X359" s="70">
        <v>2023</v>
      </c>
      <c r="Y359" s="71" t="e">
        <f>+#REF!-'[1]Приложение №1'!$P1611</f>
        <v>#REF!</v>
      </c>
      <c r="AA359" s="76">
        <f t="shared" si="259"/>
        <v>16293169.239999998</v>
      </c>
      <c r="AB359" s="67">
        <v>3670168.8759317403</v>
      </c>
      <c r="AC359" s="67">
        <v>1345860.7249735198</v>
      </c>
      <c r="AD359" s="67">
        <v>1406108.636961</v>
      </c>
      <c r="AE359" s="67">
        <v>880329.51331247995</v>
      </c>
      <c r="AF359" s="67">
        <v>0</v>
      </c>
      <c r="AG359" s="67"/>
      <c r="AH359" s="67">
        <v>121162.59054059999</v>
      </c>
      <c r="AI359" s="67">
        <v>0</v>
      </c>
      <c r="AJ359" s="67">
        <v>6904771.3217195999</v>
      </c>
      <c r="AK359" s="67">
        <v>0</v>
      </c>
      <c r="AL359" s="67">
        <v>0</v>
      </c>
      <c r="AM359" s="67">
        <v>0</v>
      </c>
      <c r="AN359" s="67">
        <v>1488502.7597000001</v>
      </c>
      <c r="AO359" s="77">
        <v>162931.6924</v>
      </c>
      <c r="AP359" s="78">
        <v>313333.12446105998</v>
      </c>
      <c r="AQ359" s="62">
        <f>+'Приложение №2'!F359-'Приложение №1'!N359</f>
        <v>0</v>
      </c>
      <c r="AR359" s="1">
        <v>549431.36</v>
      </c>
      <c r="AS359" s="1">
        <f t="shared" si="266"/>
        <v>130881.3</v>
      </c>
      <c r="AT359" s="1">
        <f t="shared" si="267"/>
        <v>4619340</v>
      </c>
    </row>
    <row r="360" spans="1:47" x14ac:dyDescent="0.25">
      <c r="A360" s="74">
        <f t="shared" ref="A360:B360" si="278">+A359+1</f>
        <v>345</v>
      </c>
      <c r="B360" s="75">
        <f t="shared" si="278"/>
        <v>160</v>
      </c>
      <c r="C360" s="65" t="s">
        <v>51</v>
      </c>
      <c r="D360" s="65" t="s">
        <v>509</v>
      </c>
      <c r="E360" s="66">
        <v>1970</v>
      </c>
      <c r="F360" s="66">
        <v>2015</v>
      </c>
      <c r="G360" s="66" t="s">
        <v>45</v>
      </c>
      <c r="H360" s="66">
        <v>4</v>
      </c>
      <c r="I360" s="66">
        <v>2</v>
      </c>
      <c r="J360" s="67">
        <v>1397.9</v>
      </c>
      <c r="K360" s="67">
        <v>1279</v>
      </c>
      <c r="L360" s="67">
        <v>0</v>
      </c>
      <c r="M360" s="68">
        <v>70</v>
      </c>
      <c r="N360" s="76">
        <f t="shared" si="218"/>
        <v>9423608.0499999989</v>
      </c>
      <c r="O360" s="67"/>
      <c r="P360" s="77">
        <v>1384853.583333333</v>
      </c>
      <c r="Q360" s="77"/>
      <c r="R360" s="77">
        <f t="shared" si="242"/>
        <v>664647.30000000005</v>
      </c>
      <c r="S360" s="77">
        <f t="shared" si="248"/>
        <v>4604400</v>
      </c>
      <c r="T360" s="77"/>
      <c r="U360" s="77">
        <v>2769707.166666666</v>
      </c>
      <c r="V360" s="77">
        <f t="shared" si="258"/>
        <v>7367.9499999999989</v>
      </c>
      <c r="W360" s="77">
        <f t="shared" si="258"/>
        <v>7367.9499999999989</v>
      </c>
      <c r="X360" s="70">
        <v>2023</v>
      </c>
      <c r="Y360" s="71" t="e">
        <f>+#REF!-'[1]Приложение №1'!$P1612</f>
        <v>#REF!</v>
      </c>
      <c r="AA360" s="76">
        <f t="shared" si="259"/>
        <v>16240473.409999998</v>
      </c>
      <c r="AB360" s="67">
        <v>3658298.7075726003</v>
      </c>
      <c r="AC360" s="67">
        <v>1341507.9059104801</v>
      </c>
      <c r="AD360" s="67">
        <v>1401560.9593595399</v>
      </c>
      <c r="AE360" s="67">
        <v>877482.32671679999</v>
      </c>
      <c r="AF360" s="67">
        <v>0</v>
      </c>
      <c r="AG360" s="67"/>
      <c r="AH360" s="67">
        <v>120770.72210951999</v>
      </c>
      <c r="AI360" s="67">
        <v>0</v>
      </c>
      <c r="AJ360" s="67">
        <v>6882439.7186495997</v>
      </c>
      <c r="AK360" s="67">
        <v>0</v>
      </c>
      <c r="AL360" s="67">
        <v>0</v>
      </c>
      <c r="AM360" s="67">
        <v>0</v>
      </c>
      <c r="AN360" s="67">
        <v>1483688.602</v>
      </c>
      <c r="AO360" s="77">
        <v>162404.7341</v>
      </c>
      <c r="AP360" s="78">
        <v>312319.73358146002</v>
      </c>
      <c r="AQ360" s="62">
        <f>+'Приложение №2'!F360-'Приложение №1'!N360</f>
        <v>0</v>
      </c>
      <c r="AR360" s="1">
        <v>534189.30000000005</v>
      </c>
      <c r="AS360" s="1">
        <f t="shared" si="266"/>
        <v>130458</v>
      </c>
      <c r="AT360" s="1">
        <f t="shared" si="267"/>
        <v>4604400</v>
      </c>
      <c r="AU360" s="71">
        <f>+P360+Q360+R360+S360+U360-'Приложение №2'!F360</f>
        <v>0</v>
      </c>
    </row>
    <row r="361" spans="1:47" x14ac:dyDescent="0.25">
      <c r="A361" s="74">
        <f t="shared" ref="A361:B361" si="279">+A360+1</f>
        <v>346</v>
      </c>
      <c r="B361" s="75">
        <f t="shared" si="279"/>
        <v>161</v>
      </c>
      <c r="C361" s="65" t="s">
        <v>51</v>
      </c>
      <c r="D361" s="65" t="s">
        <v>510</v>
      </c>
      <c r="E361" s="66">
        <v>1970</v>
      </c>
      <c r="F361" s="66">
        <v>2015</v>
      </c>
      <c r="G361" s="66" t="s">
        <v>45</v>
      </c>
      <c r="H361" s="66">
        <v>4</v>
      </c>
      <c r="I361" s="66">
        <v>2</v>
      </c>
      <c r="J361" s="67">
        <v>1401</v>
      </c>
      <c r="K361" s="67">
        <v>1278.8</v>
      </c>
      <c r="L361" s="67">
        <v>0</v>
      </c>
      <c r="M361" s="68">
        <v>66</v>
      </c>
      <c r="N361" s="76">
        <f t="shared" si="218"/>
        <v>9422134.4600000009</v>
      </c>
      <c r="O361" s="67"/>
      <c r="P361" s="77">
        <v>1355261.3500000003</v>
      </c>
      <c r="Q361" s="77"/>
      <c r="R361" s="77">
        <f t="shared" si="242"/>
        <v>752670.41</v>
      </c>
      <c r="S361" s="77">
        <f t="shared" si="248"/>
        <v>4603680</v>
      </c>
      <c r="T361" s="77"/>
      <c r="U361" s="77">
        <v>2710522.7</v>
      </c>
      <c r="V361" s="77">
        <f t="shared" si="258"/>
        <v>7367.9500000000007</v>
      </c>
      <c r="W361" s="77">
        <f t="shared" si="258"/>
        <v>7367.9500000000007</v>
      </c>
      <c r="X361" s="70">
        <v>2023</v>
      </c>
      <c r="Y361" s="71" t="e">
        <f>+#REF!-'[1]Приложение №1'!$P1613</f>
        <v>#REF!</v>
      </c>
      <c r="AA361" s="76">
        <f t="shared" si="259"/>
        <v>16237933.850000001</v>
      </c>
      <c r="AB361" s="67">
        <v>3657726.6514807204</v>
      </c>
      <c r="AC361" s="67">
        <v>1341298.1279300398</v>
      </c>
      <c r="AD361" s="67">
        <v>1401341.7924949802</v>
      </c>
      <c r="AE361" s="67">
        <v>877345.11290495994</v>
      </c>
      <c r="AF361" s="67">
        <v>0</v>
      </c>
      <c r="AG361" s="67"/>
      <c r="AH361" s="67">
        <v>120751.8388482</v>
      </c>
      <c r="AI361" s="67">
        <v>0</v>
      </c>
      <c r="AJ361" s="67">
        <v>6881363.4984066002</v>
      </c>
      <c r="AK361" s="67">
        <v>0</v>
      </c>
      <c r="AL361" s="67">
        <v>0</v>
      </c>
      <c r="AM361" s="67">
        <v>0</v>
      </c>
      <c r="AN361" s="67">
        <v>1483456.594</v>
      </c>
      <c r="AO361" s="77">
        <v>162379.33850000001</v>
      </c>
      <c r="AP361" s="78">
        <v>312270.89543449995</v>
      </c>
      <c r="AQ361" s="62">
        <f>+'Приложение №2'!F361-'Приложение №1'!N361</f>
        <v>0</v>
      </c>
      <c r="AR361" s="1">
        <v>622232.81000000006</v>
      </c>
      <c r="AS361" s="1">
        <f t="shared" si="266"/>
        <v>130437.59999999999</v>
      </c>
      <c r="AT361" s="1">
        <f t="shared" si="267"/>
        <v>4603680</v>
      </c>
      <c r="AU361" s="71">
        <f>+P361+Q361+R361+S361+U361-'Приложение №2'!F361</f>
        <v>0</v>
      </c>
    </row>
    <row r="362" spans="1:47" x14ac:dyDescent="0.25">
      <c r="A362" s="74">
        <f t="shared" ref="A362:B362" si="280">+A361+1</f>
        <v>347</v>
      </c>
      <c r="B362" s="75">
        <f t="shared" si="280"/>
        <v>162</v>
      </c>
      <c r="C362" s="65" t="s">
        <v>51</v>
      </c>
      <c r="D362" s="65" t="s">
        <v>511</v>
      </c>
      <c r="E362" s="66">
        <v>1969</v>
      </c>
      <c r="F362" s="66">
        <v>2013</v>
      </c>
      <c r="G362" s="66" t="s">
        <v>45</v>
      </c>
      <c r="H362" s="66">
        <v>4</v>
      </c>
      <c r="I362" s="66">
        <v>2</v>
      </c>
      <c r="J362" s="67">
        <v>1404.7</v>
      </c>
      <c r="K362" s="67">
        <v>948.8</v>
      </c>
      <c r="L362" s="67">
        <v>348.8</v>
      </c>
      <c r="M362" s="68">
        <v>39</v>
      </c>
      <c r="N362" s="76">
        <f t="shared" si="218"/>
        <v>1733054.2958740001</v>
      </c>
      <c r="O362" s="67"/>
      <c r="P362" s="77"/>
      <c r="Q362" s="77"/>
      <c r="R362" s="77">
        <f t="shared" si="242"/>
        <v>578620.53</v>
      </c>
      <c r="S362" s="77">
        <f>+'Приложение №2'!F362-'Приложение №1'!R362</f>
        <v>1154433.765874</v>
      </c>
      <c r="T362" s="77"/>
      <c r="U362" s="77">
        <v>0</v>
      </c>
      <c r="V362" s="77">
        <f t="shared" si="258"/>
        <v>1335.5843833800864</v>
      </c>
      <c r="W362" s="77">
        <f t="shared" si="258"/>
        <v>1335.5843833800864</v>
      </c>
      <c r="X362" s="70">
        <v>2023</v>
      </c>
      <c r="Y362" s="71" t="e">
        <f>+#REF!-'[1]Приложение №1'!$P1614</f>
        <v>#REF!</v>
      </c>
      <c r="AA362" s="76">
        <f t="shared" si="259"/>
        <v>16476652.310000001</v>
      </c>
      <c r="AB362" s="67">
        <v>3711499.9241174399</v>
      </c>
      <c r="AC362" s="67">
        <v>1361016.9358384202</v>
      </c>
      <c r="AD362" s="67">
        <v>1421943.3122823602</v>
      </c>
      <c r="AE362" s="67">
        <v>890243.21121792006</v>
      </c>
      <c r="AF362" s="67">
        <v>0</v>
      </c>
      <c r="AG362" s="67"/>
      <c r="AH362" s="67">
        <v>122527.0476276</v>
      </c>
      <c r="AI362" s="67">
        <v>0</v>
      </c>
      <c r="AJ362" s="67">
        <v>6982528.3685892001</v>
      </c>
      <c r="AK362" s="67">
        <v>0</v>
      </c>
      <c r="AL362" s="67">
        <v>0</v>
      </c>
      <c r="AM362" s="67">
        <v>0</v>
      </c>
      <c r="AN362" s="67">
        <v>1505265.3089999999</v>
      </c>
      <c r="AO362" s="77">
        <v>164766.52309999999</v>
      </c>
      <c r="AP362" s="78">
        <v>316861.67822706001</v>
      </c>
      <c r="AQ362" s="62">
        <f>+'Приложение №2'!F362-'Приложение №1'!N362</f>
        <v>0</v>
      </c>
      <c r="AR362" s="1">
        <v>410687.73</v>
      </c>
      <c r="AS362" s="1">
        <f t="shared" si="266"/>
        <v>167932.79999999999</v>
      </c>
      <c r="AT362" s="1">
        <f t="shared" si="267"/>
        <v>5927040</v>
      </c>
    </row>
    <row r="363" spans="1:47" x14ac:dyDescent="0.25">
      <c r="A363" s="74">
        <f t="shared" ref="A363:B363" si="281">+A362+1</f>
        <v>348</v>
      </c>
      <c r="B363" s="75">
        <f t="shared" si="281"/>
        <v>163</v>
      </c>
      <c r="C363" s="65" t="s">
        <v>51</v>
      </c>
      <c r="D363" s="65" t="s">
        <v>512</v>
      </c>
      <c r="E363" s="66">
        <v>1969</v>
      </c>
      <c r="F363" s="66">
        <v>2015</v>
      </c>
      <c r="G363" s="66" t="s">
        <v>45</v>
      </c>
      <c r="H363" s="66">
        <v>4</v>
      </c>
      <c r="I363" s="66">
        <v>2</v>
      </c>
      <c r="J363" s="67">
        <v>1374</v>
      </c>
      <c r="K363" s="67">
        <v>1179.99</v>
      </c>
      <c r="L363" s="67">
        <v>72.599999999999994</v>
      </c>
      <c r="M363" s="68">
        <v>60</v>
      </c>
      <c r="N363" s="76">
        <f t="shared" si="218"/>
        <v>9280203.6773560029</v>
      </c>
      <c r="O363" s="67"/>
      <c r="P363" s="77">
        <v>1285124.3091186676</v>
      </c>
      <c r="Q363" s="77"/>
      <c r="R363" s="77">
        <f t="shared" si="242"/>
        <v>654146.75</v>
      </c>
      <c r="S363" s="77">
        <f t="shared" si="248"/>
        <v>4770684</v>
      </c>
      <c r="T363" s="77"/>
      <c r="U363" s="77">
        <v>2570248.6182373352</v>
      </c>
      <c r="V363" s="77">
        <f t="shared" si="258"/>
        <v>7408.8118836618551</v>
      </c>
      <c r="W363" s="77">
        <f t="shared" si="258"/>
        <v>7408.8118836618551</v>
      </c>
      <c r="X363" s="70">
        <v>2023</v>
      </c>
      <c r="Y363" s="71" t="e">
        <f>+#REF!-'[1]Приложение №1'!$P1615</f>
        <v>#REF!</v>
      </c>
      <c r="AA363" s="76">
        <f t="shared" si="259"/>
        <v>15905124.779999999</v>
      </c>
      <c r="AB363" s="67">
        <v>3582758.6997493198</v>
      </c>
      <c r="AC363" s="67">
        <v>1313807.1878118601</v>
      </c>
      <c r="AD363" s="67">
        <v>1372620.2030843401</v>
      </c>
      <c r="AE363" s="67">
        <v>859363.24454651994</v>
      </c>
      <c r="AF363" s="67">
        <v>0</v>
      </c>
      <c r="AG363" s="67"/>
      <c r="AH363" s="67">
        <v>118276.93283028001</v>
      </c>
      <c r="AI363" s="67">
        <v>0</v>
      </c>
      <c r="AJ363" s="67">
        <v>6740324.6043672003</v>
      </c>
      <c r="AK363" s="67">
        <v>0</v>
      </c>
      <c r="AL363" s="67">
        <v>0</v>
      </c>
      <c r="AM363" s="67">
        <v>0</v>
      </c>
      <c r="AN363" s="67">
        <v>1453051.9989999998</v>
      </c>
      <c r="AO363" s="77">
        <v>159051.24780000001</v>
      </c>
      <c r="AP363" s="78">
        <v>305870.66081048007</v>
      </c>
      <c r="AQ363" s="62">
        <f>+'Приложение №2'!F363-'Приложение №1'!N363</f>
        <v>0</v>
      </c>
      <c r="AR363" s="1">
        <v>518977.37</v>
      </c>
      <c r="AS363" s="1">
        <f t="shared" si="266"/>
        <v>135169.37999999998</v>
      </c>
      <c r="AT363" s="1">
        <f t="shared" si="267"/>
        <v>4770684</v>
      </c>
      <c r="AU363" s="71">
        <f>+P363+Q363+R363+S363+U363-'Приложение №2'!F363</f>
        <v>0</v>
      </c>
    </row>
    <row r="364" spans="1:47" x14ac:dyDescent="0.25">
      <c r="A364" s="74">
        <f t="shared" ref="A364:B364" si="282">+A363+1</f>
        <v>349</v>
      </c>
      <c r="B364" s="75">
        <f t="shared" si="282"/>
        <v>164</v>
      </c>
      <c r="C364" s="65" t="s">
        <v>51</v>
      </c>
      <c r="D364" s="65" t="s">
        <v>416</v>
      </c>
      <c r="E364" s="66">
        <v>1976</v>
      </c>
      <c r="F364" s="66">
        <v>2011</v>
      </c>
      <c r="G364" s="66" t="s">
        <v>45</v>
      </c>
      <c r="H364" s="66">
        <v>5</v>
      </c>
      <c r="I364" s="66">
        <v>3</v>
      </c>
      <c r="J364" s="67">
        <v>4142.3</v>
      </c>
      <c r="K364" s="67">
        <v>3045.3</v>
      </c>
      <c r="L364" s="67">
        <v>533.29999999999995</v>
      </c>
      <c r="M364" s="68">
        <v>117</v>
      </c>
      <c r="N364" s="76">
        <f t="shared" si="218"/>
        <v>11637674.62733</v>
      </c>
      <c r="O364" s="67"/>
      <c r="P364" s="77"/>
      <c r="Q364" s="77"/>
      <c r="R364" s="77">
        <f t="shared" si="242"/>
        <v>1479595.6226700004</v>
      </c>
      <c r="S364" s="77">
        <f>+'Приложение №2'!F364-'Приложение №1'!R364</f>
        <v>10158079.004659999</v>
      </c>
      <c r="T364" s="77"/>
      <c r="U364" s="77">
        <v>0</v>
      </c>
      <c r="V364" s="77">
        <f t="shared" si="258"/>
        <v>3252.0188418180292</v>
      </c>
      <c r="W364" s="77">
        <f t="shared" si="258"/>
        <v>3252.0188418180292</v>
      </c>
      <c r="X364" s="70">
        <v>2023</v>
      </c>
      <c r="Y364" s="71" t="e">
        <f>+#REF!-'[1]Приложение №1'!$P1440</f>
        <v>#REF!</v>
      </c>
      <c r="AA364" s="76">
        <f t="shared" si="259"/>
        <v>14409527.60733</v>
      </c>
      <c r="AB364" s="67">
        <v>10235799.652008839</v>
      </c>
      <c r="AC364" s="67">
        <v>0</v>
      </c>
      <c r="AD364" s="67">
        <v>0</v>
      </c>
      <c r="AE364" s="67">
        <v>2771852.98</v>
      </c>
      <c r="AF364" s="67">
        <v>0</v>
      </c>
      <c r="AG364" s="67"/>
      <c r="AH364" s="67">
        <v>0</v>
      </c>
      <c r="AI364" s="67">
        <v>0</v>
      </c>
      <c r="AJ364" s="67">
        <v>0</v>
      </c>
      <c r="AK364" s="67">
        <v>0</v>
      </c>
      <c r="AL364" s="67">
        <v>0</v>
      </c>
      <c r="AM364" s="67">
        <v>0</v>
      </c>
      <c r="AN364" s="67">
        <v>977830.47720000008</v>
      </c>
      <c r="AO364" s="77">
        <v>142733.0534</v>
      </c>
      <c r="AP364" s="78">
        <v>281311.44472115999</v>
      </c>
      <c r="AQ364" s="62">
        <f>+'Приложение №2'!F364-'Приложение №1'!N364</f>
        <v>0</v>
      </c>
      <c r="AR364" s="71">
        <f>1203751.11-R148</f>
        <v>1060181.8226700004</v>
      </c>
      <c r="AS364" s="1">
        <f t="shared" si="266"/>
        <v>419413.8</v>
      </c>
      <c r="AT364" s="1">
        <f>+(K364*10+L364*20)*12*30-S148</f>
        <v>13267244.75</v>
      </c>
    </row>
    <row r="365" spans="1:47" x14ac:dyDescent="0.25">
      <c r="A365" s="74">
        <f t="shared" ref="A365:B365" si="283">+A364+1</f>
        <v>350</v>
      </c>
      <c r="B365" s="75">
        <f t="shared" si="283"/>
        <v>165</v>
      </c>
      <c r="C365" s="65" t="s">
        <v>51</v>
      </c>
      <c r="D365" s="65" t="s">
        <v>513</v>
      </c>
      <c r="E365" s="66">
        <v>1968</v>
      </c>
      <c r="F365" s="66">
        <v>2013</v>
      </c>
      <c r="G365" s="66" t="s">
        <v>45</v>
      </c>
      <c r="H365" s="66">
        <v>4</v>
      </c>
      <c r="I365" s="66">
        <v>2</v>
      </c>
      <c r="J365" s="67">
        <v>1377</v>
      </c>
      <c r="K365" s="67">
        <v>1273.2</v>
      </c>
      <c r="L365" s="67">
        <v>0</v>
      </c>
      <c r="M365" s="68">
        <v>50</v>
      </c>
      <c r="N365" s="76">
        <f t="shared" si="218"/>
        <v>9432075.0846659988</v>
      </c>
      <c r="O365" s="67"/>
      <c r="P365" s="77">
        <v>1377978.3782219996</v>
      </c>
      <c r="Q365" s="77"/>
      <c r="R365" s="77">
        <f t="shared" si="242"/>
        <v>714619.95000000007</v>
      </c>
      <c r="S365" s="77">
        <f t="shared" si="248"/>
        <v>4583520</v>
      </c>
      <c r="T365" s="77"/>
      <c r="U365" s="77">
        <v>2755956.7564439988</v>
      </c>
      <c r="V365" s="77">
        <f t="shared" si="258"/>
        <v>7408.1645339820916</v>
      </c>
      <c r="W365" s="77">
        <f t="shared" si="258"/>
        <v>7408.1645339820916</v>
      </c>
      <c r="X365" s="70">
        <v>2023</v>
      </c>
      <c r="Y365" s="71" t="e">
        <f>+#REF!-'[1]Приложение №1'!$P1616</f>
        <v>#REF!</v>
      </c>
      <c r="AA365" s="76">
        <f t="shared" si="259"/>
        <v>16166826.229999997</v>
      </c>
      <c r="AB365" s="67">
        <v>3641709.0809080796</v>
      </c>
      <c r="AC365" s="67">
        <v>1335424.4489922002</v>
      </c>
      <c r="AD365" s="67">
        <v>1395205.1725445401</v>
      </c>
      <c r="AE365" s="67">
        <v>873503.12617344002</v>
      </c>
      <c r="AF365" s="67">
        <v>0</v>
      </c>
      <c r="AG365" s="67"/>
      <c r="AH365" s="67">
        <v>120223.04998956002</v>
      </c>
      <c r="AI365" s="67">
        <v>0</v>
      </c>
      <c r="AJ365" s="67">
        <v>6851229.2787581999</v>
      </c>
      <c r="AK365" s="67">
        <v>0</v>
      </c>
      <c r="AL365" s="67">
        <v>0</v>
      </c>
      <c r="AM365" s="67">
        <v>0</v>
      </c>
      <c r="AN365" s="67">
        <v>1476960.3820000002</v>
      </c>
      <c r="AO365" s="77">
        <v>161668.2623</v>
      </c>
      <c r="AP365" s="78">
        <v>310903.42833397997</v>
      </c>
      <c r="AQ365" s="62">
        <f>+'Приложение №2'!F365-'Приложение №1'!N365</f>
        <v>0</v>
      </c>
      <c r="AR365" s="1">
        <v>584753.55000000005</v>
      </c>
      <c r="AS365" s="1">
        <f t="shared" si="266"/>
        <v>129866.4</v>
      </c>
      <c r="AT365" s="1">
        <f>+(K365*10+L365*20)*12*30</f>
        <v>4583520</v>
      </c>
      <c r="AU365" s="71">
        <f>+P365+Q365+R365+S365+U365-'Приложение №2'!F365</f>
        <v>0</v>
      </c>
    </row>
    <row r="366" spans="1:47" x14ac:dyDescent="0.25">
      <c r="A366" s="74">
        <f t="shared" ref="A366:B366" si="284">+A365+1</f>
        <v>351</v>
      </c>
      <c r="B366" s="75">
        <f t="shared" si="284"/>
        <v>166</v>
      </c>
      <c r="C366" s="65" t="s">
        <v>51</v>
      </c>
      <c r="D366" s="65" t="s">
        <v>54</v>
      </c>
      <c r="E366" s="66">
        <v>1971</v>
      </c>
      <c r="F366" s="66">
        <v>2017</v>
      </c>
      <c r="G366" s="66" t="s">
        <v>52</v>
      </c>
      <c r="H366" s="66">
        <v>4</v>
      </c>
      <c r="I366" s="66">
        <v>3</v>
      </c>
      <c r="J366" s="67">
        <v>2241.3000000000002</v>
      </c>
      <c r="K366" s="67">
        <v>1968.74</v>
      </c>
      <c r="L366" s="67">
        <v>64.599999999999994</v>
      </c>
      <c r="M366" s="68">
        <v>95</v>
      </c>
      <c r="N366" s="76">
        <f t="shared" si="218"/>
        <v>3150457</v>
      </c>
      <c r="O366" s="67"/>
      <c r="P366" s="77"/>
      <c r="Q366" s="77"/>
      <c r="R366" s="77">
        <f t="shared" si="242"/>
        <v>1165358.79</v>
      </c>
      <c r="S366" s="77">
        <f>+'Приложение №2'!F366-'Приложение №1'!R366</f>
        <v>1985098.21</v>
      </c>
      <c r="T366" s="77"/>
      <c r="U366" s="77">
        <v>0</v>
      </c>
      <c r="V366" s="77">
        <f t="shared" si="258"/>
        <v>1549.4000019672067</v>
      </c>
      <c r="W366" s="77">
        <f t="shared" si="258"/>
        <v>1549.4000019672067</v>
      </c>
      <c r="X366" s="70">
        <v>2023</v>
      </c>
      <c r="Y366" s="71" t="e">
        <f>+#REF!-'[1]Приложение №1'!$P1617</f>
        <v>#REF!</v>
      </c>
      <c r="AA366" s="76">
        <f t="shared" si="259"/>
        <v>3150457</v>
      </c>
      <c r="AB366" s="67">
        <v>0</v>
      </c>
      <c r="AC366" s="67">
        <v>0</v>
      </c>
      <c r="AD366" s="67">
        <v>2743903.125978</v>
      </c>
      <c r="AE366" s="67">
        <v>0</v>
      </c>
      <c r="AF366" s="67">
        <v>0</v>
      </c>
      <c r="AG366" s="67"/>
      <c r="AH366" s="67">
        <v>0</v>
      </c>
      <c r="AI366" s="67">
        <v>0</v>
      </c>
      <c r="AJ366" s="67">
        <v>0</v>
      </c>
      <c r="AK366" s="67">
        <v>0</v>
      </c>
      <c r="AL366" s="67">
        <v>0</v>
      </c>
      <c r="AM366" s="67">
        <v>0</v>
      </c>
      <c r="AN366" s="67">
        <v>315045.7</v>
      </c>
      <c r="AO366" s="77">
        <v>31504.57</v>
      </c>
      <c r="AP366" s="78">
        <v>60003.604022000007</v>
      </c>
      <c r="AQ366" s="62">
        <f>+'Приложение №2'!F366-'Приложение №1'!N366</f>
        <v>0</v>
      </c>
      <c r="AR366" s="1">
        <v>951368.91</v>
      </c>
      <c r="AS366" s="1">
        <f t="shared" si="266"/>
        <v>213989.88</v>
      </c>
      <c r="AT366" s="1">
        <f>+(K366*10+L366*20)*12*30</f>
        <v>7552584.0000000009</v>
      </c>
    </row>
    <row r="367" spans="1:47" x14ac:dyDescent="0.25">
      <c r="A367" s="74">
        <f t="shared" ref="A367:B367" si="285">+A366+1</f>
        <v>352</v>
      </c>
      <c r="B367" s="75">
        <f t="shared" si="285"/>
        <v>167</v>
      </c>
      <c r="C367" s="65" t="s">
        <v>51</v>
      </c>
      <c r="D367" s="65" t="s">
        <v>514</v>
      </c>
      <c r="E367" s="66">
        <v>1971</v>
      </c>
      <c r="F367" s="66">
        <v>2015</v>
      </c>
      <c r="G367" s="66" t="s">
        <v>45</v>
      </c>
      <c r="H367" s="66">
        <v>4</v>
      </c>
      <c r="I367" s="66">
        <v>3</v>
      </c>
      <c r="J367" s="67">
        <v>2198.9</v>
      </c>
      <c r="K367" s="67">
        <v>1897.4</v>
      </c>
      <c r="L367" s="67">
        <v>127.2</v>
      </c>
      <c r="M367" s="68">
        <v>98</v>
      </c>
      <c r="N367" s="76">
        <f t="shared" si="218"/>
        <v>6502812.7400000002</v>
      </c>
      <c r="O367" s="67"/>
      <c r="P367" s="77"/>
      <c r="Q367" s="77"/>
      <c r="R367" s="77">
        <f t="shared" si="242"/>
        <v>1001092.9299999999</v>
      </c>
      <c r="S367" s="77">
        <f>+'Приложение №2'!F367-'Приложение №1'!R367</f>
        <v>5501719.8100000005</v>
      </c>
      <c r="T367" s="77"/>
      <c r="U367" s="77">
        <v>0</v>
      </c>
      <c r="V367" s="77">
        <f t="shared" si="258"/>
        <v>3211.9</v>
      </c>
      <c r="W367" s="77">
        <f t="shared" si="258"/>
        <v>3211.9</v>
      </c>
      <c r="X367" s="70">
        <v>2023</v>
      </c>
      <c r="Y367" s="71" t="e">
        <f>+#REF!-'[1]Приложение №1'!$P1618</f>
        <v>#REF!</v>
      </c>
      <c r="AA367" s="76">
        <f t="shared" si="259"/>
        <v>6502812.7400000002</v>
      </c>
      <c r="AB367" s="67">
        <v>5790923.8181012403</v>
      </c>
      <c r="AC367" s="67">
        <v>0</v>
      </c>
      <c r="AD367" s="67">
        <v>0</v>
      </c>
      <c r="AE367" s="67">
        <v>0</v>
      </c>
      <c r="AF367" s="67">
        <v>0</v>
      </c>
      <c r="AG367" s="67"/>
      <c r="AH367" s="67">
        <v>0</v>
      </c>
      <c r="AI367" s="67">
        <v>0</v>
      </c>
      <c r="AJ367" s="67">
        <v>0</v>
      </c>
      <c r="AK367" s="67">
        <v>0</v>
      </c>
      <c r="AL367" s="67">
        <v>0</v>
      </c>
      <c r="AM367" s="67">
        <v>0</v>
      </c>
      <c r="AN367" s="67">
        <v>520225.01920000004</v>
      </c>
      <c r="AO367" s="77">
        <v>65028.127400000005</v>
      </c>
      <c r="AP367" s="78">
        <v>126635.77529876001</v>
      </c>
      <c r="AQ367" s="62">
        <f>+'Приложение №2'!F367-'Приложение №1'!N367</f>
        <v>0</v>
      </c>
      <c r="AR367" s="1">
        <v>781609.33</v>
      </c>
      <c r="AS367" s="1">
        <f t="shared" si="266"/>
        <v>219483.6</v>
      </c>
      <c r="AT367" s="1">
        <f>+(K367*10+L367*20)*12*30</f>
        <v>7746480</v>
      </c>
    </row>
    <row r="368" spans="1:47" x14ac:dyDescent="0.25">
      <c r="A368" s="74">
        <f t="shared" ref="A368:B368" si="286">+A367+1</f>
        <v>353</v>
      </c>
      <c r="B368" s="75">
        <f t="shared" si="286"/>
        <v>168</v>
      </c>
      <c r="C368" s="65" t="s">
        <v>51</v>
      </c>
      <c r="D368" s="65" t="s">
        <v>417</v>
      </c>
      <c r="E368" s="66">
        <v>1986</v>
      </c>
      <c r="F368" s="66">
        <v>2015</v>
      </c>
      <c r="G368" s="66" t="s">
        <v>45</v>
      </c>
      <c r="H368" s="66">
        <v>9</v>
      </c>
      <c r="I368" s="66">
        <v>1</v>
      </c>
      <c r="J368" s="67">
        <v>2147.3000000000002</v>
      </c>
      <c r="K368" s="67">
        <v>1828.8</v>
      </c>
      <c r="L368" s="67">
        <v>54.2</v>
      </c>
      <c r="M368" s="68">
        <v>71</v>
      </c>
      <c r="N368" s="76">
        <f t="shared" si="218"/>
        <v>20557934.950000003</v>
      </c>
      <c r="O368" s="67"/>
      <c r="P368" s="77">
        <v>3358599.8842666685</v>
      </c>
      <c r="Q368" s="77"/>
      <c r="R368" s="77">
        <f t="shared" si="242"/>
        <v>1293014.3372</v>
      </c>
      <c r="S368" s="77">
        <f t="shared" si="248"/>
        <v>9189120.959999999</v>
      </c>
      <c r="T368" s="77"/>
      <c r="U368" s="77">
        <v>6717199.768533336</v>
      </c>
      <c r="V368" s="77">
        <f t="shared" si="258"/>
        <v>10917.650000000001</v>
      </c>
      <c r="W368" s="77">
        <f t="shared" si="258"/>
        <v>10917.650000000001</v>
      </c>
      <c r="X368" s="70">
        <v>2023</v>
      </c>
      <c r="Y368" s="71" t="e">
        <f>+#REF!-'[1]Приложение №1'!$P1194</f>
        <v>#REF!</v>
      </c>
      <c r="AA368" s="76">
        <f t="shared" si="259"/>
        <v>20557934.949999999</v>
      </c>
      <c r="AB368" s="67">
        <v>4354337.0884977598</v>
      </c>
      <c r="AC368" s="67">
        <v>2988403.2292165803</v>
      </c>
      <c r="AD368" s="67">
        <v>1819095.0789144</v>
      </c>
      <c r="AE368" s="67">
        <v>1641252.41830956</v>
      </c>
      <c r="AF368" s="67">
        <v>0</v>
      </c>
      <c r="AG368" s="67"/>
      <c r="AH368" s="67">
        <v>209478.56798399999</v>
      </c>
      <c r="AI368" s="67">
        <v>0</v>
      </c>
      <c r="AJ368" s="67">
        <v>2124154.6930043995</v>
      </c>
      <c r="AK368" s="67">
        <v>0</v>
      </c>
      <c r="AL368" s="67">
        <v>0</v>
      </c>
      <c r="AM368" s="67">
        <v>4849580.8718931004</v>
      </c>
      <c r="AN368" s="67">
        <v>1972729.6575000002</v>
      </c>
      <c r="AO368" s="77">
        <v>205579.34950000001</v>
      </c>
      <c r="AP368" s="78">
        <v>393323.99518020003</v>
      </c>
      <c r="AQ368" s="62">
        <f>+'Приложение №2'!F368-'Приложение №1'!N368</f>
        <v>0</v>
      </c>
      <c r="AR368" s="1">
        <v>1032655.91</v>
      </c>
      <c r="AS368" s="1">
        <f>+(K368*13.29+L368*22.52)*12*0.85</f>
        <v>260358.42719999995</v>
      </c>
      <c r="AT368" s="1">
        <f>+(K368*13.29+L368*22.52)*12*30</f>
        <v>9189120.959999999</v>
      </c>
      <c r="AU368" s="71">
        <f>+P368+Q368+R368+S368+U368-'Приложение №2'!F368</f>
        <v>0</v>
      </c>
    </row>
    <row r="369" spans="1:47" x14ac:dyDescent="0.25">
      <c r="A369" s="74">
        <f t="shared" ref="A369:B369" si="287">+A368+1</f>
        <v>354</v>
      </c>
      <c r="B369" s="75">
        <f t="shared" si="287"/>
        <v>169</v>
      </c>
      <c r="C369" s="65" t="s">
        <v>51</v>
      </c>
      <c r="D369" s="65" t="s">
        <v>418</v>
      </c>
      <c r="E369" s="66">
        <v>1985</v>
      </c>
      <c r="F369" s="66">
        <v>2015</v>
      </c>
      <c r="G369" s="66" t="s">
        <v>45</v>
      </c>
      <c r="H369" s="66">
        <v>9</v>
      </c>
      <c r="I369" s="66">
        <v>1</v>
      </c>
      <c r="J369" s="67">
        <v>2293.5</v>
      </c>
      <c r="K369" s="67">
        <v>1894.6</v>
      </c>
      <c r="L369" s="67">
        <v>119.5</v>
      </c>
      <c r="M369" s="68">
        <v>75</v>
      </c>
      <c r="N369" s="76">
        <f t="shared" si="218"/>
        <v>11419483.760000002</v>
      </c>
      <c r="O369" s="67"/>
      <c r="P369" s="77">
        <v>1169207.1156104673</v>
      </c>
      <c r="Q369" s="77"/>
      <c r="R369" s="77">
        <f t="shared" si="242"/>
        <v>429681.29316860053</v>
      </c>
      <c r="S369" s="77">
        <f>+AT369</f>
        <v>7482181.1199999992</v>
      </c>
      <c r="T369" s="77"/>
      <c r="U369" s="77">
        <v>2338414.2312209345</v>
      </c>
      <c r="V369" s="77">
        <f t="shared" ref="V369:W369" si="288">$N369/($K369+$L369)</f>
        <v>5669.7700014894999</v>
      </c>
      <c r="W369" s="77">
        <f t="shared" si="288"/>
        <v>5669.7700014894999</v>
      </c>
      <c r="X369" s="70">
        <v>2023</v>
      </c>
      <c r="Y369" s="71" t="e">
        <f>+#REF!-'[1]Приложение №1'!$P1443</f>
        <v>#REF!</v>
      </c>
      <c r="AA369" s="76">
        <f t="shared" ref="AA369" si="289">SUM(AB369:AP369)</f>
        <v>19409539.310000002</v>
      </c>
      <c r="AB369" s="67">
        <v>4657498.8457725001</v>
      </c>
      <c r="AC369" s="67">
        <v>3196464.6551275197</v>
      </c>
      <c r="AD369" s="67">
        <v>1945745.8302928801</v>
      </c>
      <c r="AE369" s="67">
        <v>1755521.2429481999</v>
      </c>
      <c r="AF369" s="67">
        <v>0</v>
      </c>
      <c r="AG369" s="67"/>
      <c r="AH369" s="67">
        <v>224063.08219680001</v>
      </c>
      <c r="AI369" s="67">
        <v>0</v>
      </c>
      <c r="AJ369" s="67">
        <v>0</v>
      </c>
      <c r="AK369" s="67">
        <v>0</v>
      </c>
      <c r="AL369" s="67">
        <v>0</v>
      </c>
      <c r="AM369" s="67">
        <v>5187222.9645671407</v>
      </c>
      <c r="AN369" s="67">
        <v>1877903.9405</v>
      </c>
      <c r="AO369" s="77">
        <v>194095.39309999999</v>
      </c>
      <c r="AP369" s="78">
        <v>371023.35549496004</v>
      </c>
      <c r="AQ369" s="62">
        <f>+'Приложение №2'!F369-'Приложение №1'!N369</f>
        <v>0</v>
      </c>
      <c r="AR369" s="71">
        <f>1237727.3-R150</f>
        <v>145403.4783686006</v>
      </c>
      <c r="AS369" s="1">
        <f>+(K369*13.29+L369*22.52)*12*0.85</f>
        <v>284277.81479999993</v>
      </c>
      <c r="AT369" s="1">
        <f>+(K369*13.29+L369*22.52)*12*30-S150</f>
        <v>7482181.1199999992</v>
      </c>
      <c r="AU369" s="71">
        <f>+P369+Q369+R369+S369+U369-'Приложение №2'!F369</f>
        <v>0</v>
      </c>
    </row>
    <row r="370" spans="1:47" x14ac:dyDescent="0.25">
      <c r="A370" s="74">
        <f t="shared" ref="A370:B370" si="290">+A369+1</f>
        <v>355</v>
      </c>
      <c r="B370" s="75">
        <f t="shared" si="290"/>
        <v>170</v>
      </c>
      <c r="C370" s="65" t="s">
        <v>51</v>
      </c>
      <c r="D370" s="65" t="s">
        <v>419</v>
      </c>
      <c r="E370" s="66">
        <v>1985</v>
      </c>
      <c r="F370" s="66">
        <v>2015</v>
      </c>
      <c r="G370" s="66" t="s">
        <v>45</v>
      </c>
      <c r="H370" s="66">
        <v>9</v>
      </c>
      <c r="I370" s="66">
        <v>1</v>
      </c>
      <c r="J370" s="67">
        <v>2289.1999999999998</v>
      </c>
      <c r="K370" s="67">
        <v>1888.5</v>
      </c>
      <c r="L370" s="67">
        <v>116.7</v>
      </c>
      <c r="M370" s="68">
        <v>81</v>
      </c>
      <c r="N370" s="76">
        <f t="shared" ref="N370:N432" si="291">SUM(O370:U370)</f>
        <v>21892071.779785998</v>
      </c>
      <c r="O370" s="67"/>
      <c r="P370" s="77">
        <v>3443225.4799953331</v>
      </c>
      <c r="Q370" s="77"/>
      <c r="R370" s="77">
        <f t="shared" si="242"/>
        <v>1580945.6998000001</v>
      </c>
      <c r="S370" s="77">
        <f t="shared" si="248"/>
        <v>9981449.6399999987</v>
      </c>
      <c r="T370" s="77"/>
      <c r="U370" s="77">
        <v>6886450.9599906672</v>
      </c>
      <c r="V370" s="77">
        <f>$N370/($K370+$L370)</f>
        <v>10917.649999893276</v>
      </c>
      <c r="W370" s="77">
        <f>$N370/($K370+$L370)</f>
        <v>10917.649999893276</v>
      </c>
      <c r="X370" s="70">
        <v>2023</v>
      </c>
      <c r="Y370" s="71" t="e">
        <f>+#REF!-'[1]Приложение №1'!$P1196</f>
        <v>#REF!</v>
      </c>
      <c r="AA370" s="76">
        <f>SUM(AB370:AP370)</f>
        <v>21892071.77</v>
      </c>
      <c r="AB370" s="67">
        <v>4636918.0685864408</v>
      </c>
      <c r="AC370" s="67">
        <v>3182339.9673420601</v>
      </c>
      <c r="AD370" s="67">
        <v>1937147.8769193597</v>
      </c>
      <c r="AE370" s="67">
        <v>1747763.85706608</v>
      </c>
      <c r="AF370" s="67">
        <v>0</v>
      </c>
      <c r="AG370" s="67"/>
      <c r="AH370" s="67">
        <v>223072.98168960001</v>
      </c>
      <c r="AI370" s="67">
        <v>0</v>
      </c>
      <c r="AJ370" s="67">
        <v>2262004.7709924001</v>
      </c>
      <c r="AK370" s="67">
        <v>0</v>
      </c>
      <c r="AL370" s="67">
        <v>0</v>
      </c>
      <c r="AM370" s="67">
        <v>5164301.4149336405</v>
      </c>
      <c r="AN370" s="67">
        <v>2100752.7919999999</v>
      </c>
      <c r="AO370" s="77">
        <v>218920.71770000001</v>
      </c>
      <c r="AP370" s="78">
        <v>418849.32277042</v>
      </c>
      <c r="AQ370" s="62">
        <f>+'Приложение №2'!F370-'Приложение №1'!N370</f>
        <v>0</v>
      </c>
      <c r="AR370" s="1">
        <v>1298137.96</v>
      </c>
      <c r="AS370" s="1">
        <f>+(K370*13.29+L370*22.52)*12*0.85</f>
        <v>282807.73979999998</v>
      </c>
      <c r="AT370" s="1">
        <f>+(K370*13.29+L370*22.52)*12*30</f>
        <v>9981449.6399999987</v>
      </c>
      <c r="AU370" s="71">
        <f>+P370+Q370+R370+S370+U370-'Приложение №2'!F370</f>
        <v>0</v>
      </c>
    </row>
    <row r="371" spans="1:47" x14ac:dyDescent="0.25">
      <c r="A371" s="74">
        <f t="shared" ref="A371:B371" si="292">+A370+1</f>
        <v>356</v>
      </c>
      <c r="B371" s="75">
        <f t="shared" si="292"/>
        <v>171</v>
      </c>
      <c r="C371" s="65" t="s">
        <v>51</v>
      </c>
      <c r="D371" s="65" t="s">
        <v>100</v>
      </c>
      <c r="E371" s="66">
        <v>1976</v>
      </c>
      <c r="F371" s="66">
        <v>2013</v>
      </c>
      <c r="G371" s="66" t="s">
        <v>45</v>
      </c>
      <c r="H371" s="66">
        <v>4</v>
      </c>
      <c r="I371" s="66">
        <v>6</v>
      </c>
      <c r="J371" s="67">
        <v>4690.7</v>
      </c>
      <c r="K371" s="67">
        <v>4111.3999999999996</v>
      </c>
      <c r="L371" s="67">
        <v>202.5</v>
      </c>
      <c r="M371" s="68">
        <v>191</v>
      </c>
      <c r="N371" s="76">
        <f t="shared" si="291"/>
        <v>13855815.41</v>
      </c>
      <c r="O371" s="67"/>
      <c r="P371" s="77"/>
      <c r="Q371" s="77"/>
      <c r="R371" s="77">
        <f t="shared" si="242"/>
        <v>2346334.77</v>
      </c>
      <c r="S371" s="77">
        <f>+'Приложение №2'!F371-'Приложение №1'!R371</f>
        <v>11509480.640000001</v>
      </c>
      <c r="T371" s="77"/>
      <c r="U371" s="77">
        <v>0</v>
      </c>
      <c r="V371" s="77">
        <f t="shared" si="253"/>
        <v>3211.9</v>
      </c>
      <c r="W371" s="77">
        <f t="shared" si="253"/>
        <v>3211.9</v>
      </c>
      <c r="X371" s="70">
        <v>2023</v>
      </c>
      <c r="Y371" s="71" t="e">
        <f>+#REF!-'[1]Приложение №1'!$P502</f>
        <v>#REF!</v>
      </c>
      <c r="AA371" s="76">
        <f t="shared" si="230"/>
        <v>46137074.220000006</v>
      </c>
      <c r="AB371" s="67">
        <v>12338963.873805661</v>
      </c>
      <c r="AC371" s="67">
        <v>0</v>
      </c>
      <c r="AD371" s="67">
        <v>0</v>
      </c>
      <c r="AE371" s="67">
        <v>2959633.3144828794</v>
      </c>
      <c r="AF371" s="67">
        <v>0</v>
      </c>
      <c r="AG371" s="67"/>
      <c r="AH371" s="67">
        <v>0</v>
      </c>
      <c r="AI371" s="67">
        <v>0</v>
      </c>
      <c r="AJ371" s="67">
        <v>0</v>
      </c>
      <c r="AK371" s="67">
        <v>0</v>
      </c>
      <c r="AL371" s="67">
        <v>12052636.301892061</v>
      </c>
      <c r="AM371" s="67">
        <v>12999978.84663156</v>
      </c>
      <c r="AN371" s="67">
        <v>4442091.8521999996</v>
      </c>
      <c r="AO371" s="77">
        <v>461370.74219999998</v>
      </c>
      <c r="AP371" s="78">
        <v>882399.28878784005</v>
      </c>
      <c r="AQ371" s="62">
        <f>+'Приложение №2'!F371-'Приложение №1'!N371</f>
        <v>0</v>
      </c>
      <c r="AR371" s="1">
        <v>1885661.97</v>
      </c>
      <c r="AS371" s="1">
        <f>+(K371*10+L371*20)*12*0.85</f>
        <v>460672.8</v>
      </c>
      <c r="AT371" s="1">
        <f>+(K371*10+L371*20)*12*30</f>
        <v>16259040</v>
      </c>
    </row>
    <row r="372" spans="1:47" x14ac:dyDescent="0.25">
      <c r="A372" s="74">
        <f t="shared" ref="A372:B372" si="293">+A371+1</f>
        <v>357</v>
      </c>
      <c r="B372" s="75">
        <f t="shared" si="293"/>
        <v>172</v>
      </c>
      <c r="C372" s="65" t="s">
        <v>51</v>
      </c>
      <c r="D372" s="65" t="s">
        <v>101</v>
      </c>
      <c r="E372" s="66">
        <v>1974</v>
      </c>
      <c r="F372" s="66">
        <v>2014</v>
      </c>
      <c r="G372" s="66" t="s">
        <v>45</v>
      </c>
      <c r="H372" s="66">
        <v>4</v>
      </c>
      <c r="I372" s="66">
        <v>6</v>
      </c>
      <c r="J372" s="67">
        <v>4464.7</v>
      </c>
      <c r="K372" s="67">
        <v>4062.7</v>
      </c>
      <c r="L372" s="67">
        <v>42</v>
      </c>
      <c r="M372" s="68">
        <v>161</v>
      </c>
      <c r="N372" s="76">
        <f t="shared" si="291"/>
        <v>13183885.93</v>
      </c>
      <c r="O372" s="67"/>
      <c r="P372" s="77"/>
      <c r="Q372" s="77"/>
      <c r="R372" s="77">
        <v>0</v>
      </c>
      <c r="S372" s="77">
        <f>+'Приложение №2'!F372-'Приложение №1'!R372</f>
        <v>13183885.93</v>
      </c>
      <c r="T372" s="77"/>
      <c r="U372" s="77">
        <v>0</v>
      </c>
      <c r="V372" s="77">
        <f t="shared" si="253"/>
        <v>3211.9</v>
      </c>
      <c r="W372" s="77">
        <f t="shared" si="253"/>
        <v>3211.9</v>
      </c>
      <c r="X372" s="70">
        <v>2023</v>
      </c>
      <c r="Y372" s="71" t="e">
        <f>+#REF!-'[1]Приложение №1'!$P827</f>
        <v>#REF!</v>
      </c>
      <c r="AA372" s="76">
        <f t="shared" si="230"/>
        <v>13183885.93</v>
      </c>
      <c r="AB372" s="67">
        <v>11740593.201699179</v>
      </c>
      <c r="AC372" s="67">
        <v>0</v>
      </c>
      <c r="AD372" s="67">
        <v>0</v>
      </c>
      <c r="AE372" s="67">
        <v>0</v>
      </c>
      <c r="AF372" s="67">
        <v>0</v>
      </c>
      <c r="AG372" s="67"/>
      <c r="AH372" s="67">
        <v>0</v>
      </c>
      <c r="AI372" s="67">
        <v>0</v>
      </c>
      <c r="AJ372" s="67">
        <v>0</v>
      </c>
      <c r="AK372" s="67">
        <v>0</v>
      </c>
      <c r="AL372" s="67">
        <v>0</v>
      </c>
      <c r="AM372" s="67">
        <v>0</v>
      </c>
      <c r="AN372" s="67">
        <v>1054710.8744000001</v>
      </c>
      <c r="AO372" s="77">
        <v>131838.85930000001</v>
      </c>
      <c r="AP372" s="78">
        <v>256742.99460081998</v>
      </c>
      <c r="AQ372" s="62">
        <f>+'Приложение №2'!F372-'Приложение №1'!N372</f>
        <v>0</v>
      </c>
      <c r="AR372" s="71">
        <f>1783982.53-1137414.79-R152</f>
        <v>-860352.16999999993</v>
      </c>
      <c r="AS372" s="1">
        <f>+(K372*10+L372*20)*12*0.85</f>
        <v>422963.39999999997</v>
      </c>
      <c r="AT372" s="1">
        <f>+(K372*10+L372*20)*12*30-1312050.47-S152</f>
        <v>13616069.529999999</v>
      </c>
    </row>
    <row r="373" spans="1:47" x14ac:dyDescent="0.25">
      <c r="A373" s="74">
        <f t="shared" ref="A373:B373" si="294">+A372+1</f>
        <v>358</v>
      </c>
      <c r="B373" s="75">
        <f t="shared" si="294"/>
        <v>173</v>
      </c>
      <c r="C373" s="65" t="s">
        <v>51</v>
      </c>
      <c r="D373" s="65" t="s">
        <v>515</v>
      </c>
      <c r="E373" s="66">
        <v>1968</v>
      </c>
      <c r="F373" s="66">
        <v>2013</v>
      </c>
      <c r="G373" s="66" t="s">
        <v>45</v>
      </c>
      <c r="H373" s="66">
        <v>4</v>
      </c>
      <c r="I373" s="66">
        <v>2</v>
      </c>
      <c r="J373" s="67">
        <v>1327.8</v>
      </c>
      <c r="K373" s="67">
        <v>1087.8</v>
      </c>
      <c r="L373" s="67">
        <v>116.8</v>
      </c>
      <c r="M373" s="68">
        <v>51</v>
      </c>
      <c r="N373" s="76">
        <f t="shared" si="291"/>
        <v>8926664.3350600004</v>
      </c>
      <c r="O373" s="67"/>
      <c r="P373" s="77">
        <v>1179956.7183533337</v>
      </c>
      <c r="Q373" s="77"/>
      <c r="R373" s="77">
        <f t="shared" si="242"/>
        <v>629754.17999999993</v>
      </c>
      <c r="S373" s="77">
        <f t="shared" si="248"/>
        <v>4757040</v>
      </c>
      <c r="T373" s="77"/>
      <c r="U373" s="77">
        <v>2359913.4367066668</v>
      </c>
      <c r="V373" s="77">
        <f>$N373/($K373+$L373)</f>
        <v>7410.4801054789978</v>
      </c>
      <c r="W373" s="77">
        <f>$N373/($K373+$L373)</f>
        <v>7410.4801054789978</v>
      </c>
      <c r="X373" s="70">
        <v>2023</v>
      </c>
      <c r="Y373" s="71" t="e">
        <f>+#REF!-'[1]Приложение №1'!$P1620</f>
        <v>#REF!</v>
      </c>
      <c r="AA373" s="76">
        <f>SUM(AB373:AP373)</f>
        <v>15295757.840000004</v>
      </c>
      <c r="AB373" s="67">
        <v>3445493.8413932403</v>
      </c>
      <c r="AC373" s="67">
        <v>1263471.7949082602</v>
      </c>
      <c r="AD373" s="67">
        <v>1320031.53024918</v>
      </c>
      <c r="AE373" s="67">
        <v>826438.78871232003</v>
      </c>
      <c r="AF373" s="67">
        <v>0</v>
      </c>
      <c r="AG373" s="67"/>
      <c r="AH373" s="67">
        <v>113745.43921776001</v>
      </c>
      <c r="AI373" s="67">
        <v>0</v>
      </c>
      <c r="AJ373" s="67">
        <v>6482085.1365060005</v>
      </c>
      <c r="AK373" s="67">
        <v>0</v>
      </c>
      <c r="AL373" s="67">
        <v>0</v>
      </c>
      <c r="AM373" s="67">
        <v>0</v>
      </c>
      <c r="AN373" s="67">
        <v>1397381.7750000001</v>
      </c>
      <c r="AO373" s="77">
        <v>152957.5784</v>
      </c>
      <c r="AP373" s="78">
        <v>294151.95561324002</v>
      </c>
      <c r="AQ373" s="62">
        <f>+'Приложение №2'!F373-'Приложение №1'!N373</f>
        <v>0</v>
      </c>
      <c r="AR373" s="1">
        <v>494971.38</v>
      </c>
      <c r="AS373" s="1">
        <f>+(K373*10+L373*20)*12*0.85</f>
        <v>134782.79999999999</v>
      </c>
      <c r="AT373" s="1">
        <f>+(K373*10+L373*20)*12*30</f>
        <v>4757040</v>
      </c>
      <c r="AU373" s="71">
        <f>+P373+Q373+R373+S373+U373-'Приложение №2'!F373</f>
        <v>0</v>
      </c>
    </row>
    <row r="374" spans="1:47" x14ac:dyDescent="0.25">
      <c r="A374" s="74">
        <f t="shared" ref="A374:B374" si="295">+A373+1</f>
        <v>359</v>
      </c>
      <c r="B374" s="75">
        <f t="shared" si="295"/>
        <v>174</v>
      </c>
      <c r="C374" s="65" t="s">
        <v>51</v>
      </c>
      <c r="D374" s="65" t="s">
        <v>420</v>
      </c>
      <c r="E374" s="66">
        <v>1991</v>
      </c>
      <c r="F374" s="66">
        <v>2015</v>
      </c>
      <c r="G374" s="66" t="s">
        <v>45</v>
      </c>
      <c r="H374" s="66">
        <v>9</v>
      </c>
      <c r="I374" s="66">
        <v>3</v>
      </c>
      <c r="J374" s="67">
        <v>6893.1</v>
      </c>
      <c r="K374" s="67">
        <v>6038.3</v>
      </c>
      <c r="L374" s="67">
        <v>65.5</v>
      </c>
      <c r="M374" s="68">
        <v>255</v>
      </c>
      <c r="N374" s="76">
        <f t="shared" si="291"/>
        <v>16528890.492342399</v>
      </c>
      <c r="O374" s="67"/>
      <c r="P374" s="77"/>
      <c r="Q374" s="77"/>
      <c r="R374" s="77">
        <f t="shared" si="242"/>
        <v>1140088.78</v>
      </c>
      <c r="S374" s="77">
        <f>+'Приложение №2'!F374-'Приложение №1'!R374</f>
        <v>15388801.7123424</v>
      </c>
      <c r="T374" s="77"/>
      <c r="U374" s="77">
        <v>0</v>
      </c>
      <c r="V374" s="77">
        <f t="shared" si="253"/>
        <v>2707.9672486553295</v>
      </c>
      <c r="W374" s="77">
        <f t="shared" si="253"/>
        <v>2707.9672486553295</v>
      </c>
      <c r="X374" s="70">
        <v>2023</v>
      </c>
      <c r="Y374" s="71" t="e">
        <f>+#REF!-'[1]Приложение №1'!$P1447</f>
        <v>#REF!</v>
      </c>
      <c r="AA374" s="76">
        <f t="shared" si="230"/>
        <v>135273087.03</v>
      </c>
      <c r="AB374" s="67">
        <v>14114712.016718039</v>
      </c>
      <c r="AC374" s="67">
        <v>9686997.1466872804</v>
      </c>
      <c r="AD374" s="67">
        <v>5896650.3147518393</v>
      </c>
      <c r="AE374" s="67">
        <v>5320168.0919898003</v>
      </c>
      <c r="AF374" s="67">
        <v>0</v>
      </c>
      <c r="AG374" s="67"/>
      <c r="AH374" s="67">
        <v>679030.95234239998</v>
      </c>
      <c r="AI374" s="67">
        <v>0</v>
      </c>
      <c r="AJ374" s="67">
        <v>6885510.0487487996</v>
      </c>
      <c r="AK374" s="67">
        <v>0</v>
      </c>
      <c r="AL374" s="67">
        <v>59777000.180442296</v>
      </c>
      <c r="AM374" s="67">
        <v>15720059.33396766</v>
      </c>
      <c r="AN374" s="67">
        <v>13258054.825500002</v>
      </c>
      <c r="AO374" s="77">
        <v>1352730.8703000001</v>
      </c>
      <c r="AP374" s="78">
        <v>2582173.2485518805</v>
      </c>
      <c r="AQ374" s="62">
        <f>+'Приложение №2'!F374-'Приложение №1'!N374</f>
        <v>0</v>
      </c>
      <c r="AR374" s="71">
        <f>3490024.25-R153</f>
        <v>306503.2966</v>
      </c>
      <c r="AS374" s="1">
        <f t="shared" ref="AS374:AS382" si="296">+(K374*13.29+L374*22.52)*12*0.85</f>
        <v>833585.48340000003</v>
      </c>
      <c r="AT374" s="1">
        <f>+(K374*13.29+L374*22.52)*12*30-S153</f>
        <v>26548079.14008728</v>
      </c>
    </row>
    <row r="375" spans="1:47" x14ac:dyDescent="0.25">
      <c r="A375" s="74">
        <f t="shared" ref="A375:B375" si="297">+A374+1</f>
        <v>360</v>
      </c>
      <c r="B375" s="75">
        <f t="shared" si="297"/>
        <v>175</v>
      </c>
      <c r="C375" s="65" t="s">
        <v>51</v>
      </c>
      <c r="D375" s="65" t="s">
        <v>421</v>
      </c>
      <c r="E375" s="66">
        <v>1989</v>
      </c>
      <c r="F375" s="66">
        <v>2015</v>
      </c>
      <c r="G375" s="66" t="s">
        <v>45</v>
      </c>
      <c r="H375" s="66">
        <v>9</v>
      </c>
      <c r="I375" s="66">
        <v>1</v>
      </c>
      <c r="J375" s="67">
        <v>2263.8000000000002</v>
      </c>
      <c r="K375" s="67">
        <v>1890.2</v>
      </c>
      <c r="L375" s="67">
        <v>120.7</v>
      </c>
      <c r="M375" s="68">
        <v>89</v>
      </c>
      <c r="N375" s="76">
        <f t="shared" si="291"/>
        <v>5445451.3410032</v>
      </c>
      <c r="O375" s="67"/>
      <c r="P375" s="77"/>
      <c r="Q375" s="77"/>
      <c r="R375" s="77">
        <f t="shared" si="242"/>
        <v>1315431.3944000001</v>
      </c>
      <c r="S375" s="77">
        <f>+'Приложение №2'!F375-'Приложение №1'!R375</f>
        <v>4130019.9466031999</v>
      </c>
      <c r="T375" s="77"/>
      <c r="U375" s="77">
        <v>0</v>
      </c>
      <c r="V375" s="77">
        <f t="shared" si="253"/>
        <v>2707.9672489945792</v>
      </c>
      <c r="W375" s="77">
        <f t="shared" si="253"/>
        <v>2707.9672489945792</v>
      </c>
      <c r="X375" s="70">
        <v>2023</v>
      </c>
      <c r="Y375" s="71" t="e">
        <f>+#REF!-'[1]Приложение №1'!$P1448</f>
        <v>#REF!</v>
      </c>
      <c r="AA375" s="76">
        <f t="shared" si="230"/>
        <v>9119250.5200000014</v>
      </c>
      <c r="AB375" s="67">
        <v>4650099.0199755002</v>
      </c>
      <c r="AC375" s="67">
        <v>3191386.1136439806</v>
      </c>
      <c r="AD375" s="67">
        <v>0</v>
      </c>
      <c r="AE375" s="67">
        <v>0</v>
      </c>
      <c r="AF375" s="67">
        <v>0</v>
      </c>
      <c r="AG375" s="67"/>
      <c r="AH375" s="67">
        <v>223707.09100319998</v>
      </c>
      <c r="AI375" s="67">
        <v>0</v>
      </c>
      <c r="AJ375" s="67">
        <v>0</v>
      </c>
      <c r="AK375" s="67">
        <v>0</v>
      </c>
      <c r="AL375" s="67">
        <v>0</v>
      </c>
      <c r="AM375" s="67">
        <v>0</v>
      </c>
      <c r="AN375" s="67">
        <v>786496.37100000004</v>
      </c>
      <c r="AO375" s="77">
        <v>91192.505200000014</v>
      </c>
      <c r="AP375" s="78">
        <v>176369.41917732003</v>
      </c>
      <c r="AQ375" s="62">
        <f>+'Приложение №2'!F375-'Приложение №1'!N375</f>
        <v>0</v>
      </c>
      <c r="AR375" s="1">
        <v>1031474.39</v>
      </c>
      <c r="AS375" s="1">
        <f t="shared" si="296"/>
        <v>283957.00439999998</v>
      </c>
      <c r="AT375" s="1">
        <f>+(K375*13.29+L375*22.52)*12*30</f>
        <v>10022011.92</v>
      </c>
    </row>
    <row r="376" spans="1:47" x14ac:dyDescent="0.25">
      <c r="A376" s="74">
        <f t="shared" ref="A376:B376" si="298">+A375+1</f>
        <v>361</v>
      </c>
      <c r="B376" s="75">
        <f t="shared" si="298"/>
        <v>176</v>
      </c>
      <c r="C376" s="65" t="s">
        <v>51</v>
      </c>
      <c r="D376" s="65" t="s">
        <v>422</v>
      </c>
      <c r="E376" s="66">
        <v>1990</v>
      </c>
      <c r="F376" s="66">
        <v>2015</v>
      </c>
      <c r="G376" s="66" t="s">
        <v>45</v>
      </c>
      <c r="H376" s="66">
        <v>9</v>
      </c>
      <c r="I376" s="66">
        <v>4</v>
      </c>
      <c r="J376" s="67">
        <v>9225.6</v>
      </c>
      <c r="K376" s="67">
        <v>8091.2</v>
      </c>
      <c r="L376" s="67">
        <v>48</v>
      </c>
      <c r="M376" s="68">
        <v>380</v>
      </c>
      <c r="N376" s="76">
        <f t="shared" si="291"/>
        <v>22040687.020921603</v>
      </c>
      <c r="O376" s="67"/>
      <c r="P376" s="77"/>
      <c r="Q376" s="77"/>
      <c r="R376" s="77">
        <f t="shared" si="242"/>
        <v>810651.47999999952</v>
      </c>
      <c r="S376" s="77">
        <f>+'Приложение №2'!F376-'Приложение №1'!R376</f>
        <v>21230035.540921602</v>
      </c>
      <c r="T376" s="77"/>
      <c r="U376" s="77">
        <v>9.3132257461547852E-10</v>
      </c>
      <c r="V376" s="77">
        <f t="shared" si="253"/>
        <v>2707.9672475085517</v>
      </c>
      <c r="W376" s="77">
        <f t="shared" si="253"/>
        <v>2707.9672475085517</v>
      </c>
      <c r="X376" s="70">
        <v>2023</v>
      </c>
      <c r="Y376" s="71" t="e">
        <f>+#REF!-'[1]Приложение №1'!$P1449</f>
        <v>#REF!</v>
      </c>
      <c r="AA376" s="76">
        <f t="shared" si="230"/>
        <v>88860936.86999999</v>
      </c>
      <c r="AB376" s="67">
        <v>18821465.971318923</v>
      </c>
      <c r="AC376" s="67">
        <v>12917265.834582899</v>
      </c>
      <c r="AD376" s="67">
        <v>7862973.2694105599</v>
      </c>
      <c r="AE376" s="67">
        <v>7094254.7407149589</v>
      </c>
      <c r="AF376" s="67">
        <v>0</v>
      </c>
      <c r="AG376" s="67"/>
      <c r="AH376" s="67">
        <v>905463.60092160001</v>
      </c>
      <c r="AI376" s="67">
        <v>0</v>
      </c>
      <c r="AJ376" s="67">
        <v>9181582.5123036001</v>
      </c>
      <c r="AK376" s="67">
        <v>0</v>
      </c>
      <c r="AL376" s="67">
        <v>0</v>
      </c>
      <c r="AM376" s="67">
        <v>20962139.47557744</v>
      </c>
      <c r="AN376" s="67">
        <v>8527053.2270000018</v>
      </c>
      <c r="AO376" s="77">
        <v>888609.36870000011</v>
      </c>
      <c r="AP376" s="78">
        <v>1700128.8694700203</v>
      </c>
      <c r="AQ376" s="62">
        <f>+'Приложение №2'!F376-'Приложение №1'!N376</f>
        <v>0</v>
      </c>
      <c r="AR376" s="71">
        <f>4418354.01-R154</f>
        <v>-297201.20160000026</v>
      </c>
      <c r="AS376" s="1">
        <f t="shared" si="296"/>
        <v>1107852.6815999998</v>
      </c>
      <c r="AT376" s="1">
        <f>+(K376*13.29+L376*22.52)*12*30-S154</f>
        <v>36839988.266182899</v>
      </c>
    </row>
    <row r="377" spans="1:47" x14ac:dyDescent="0.25">
      <c r="A377" s="74">
        <f t="shared" ref="A377:B377" si="299">+A376+1</f>
        <v>362</v>
      </c>
      <c r="B377" s="75">
        <f t="shared" si="299"/>
        <v>177</v>
      </c>
      <c r="C377" s="65" t="s">
        <v>51</v>
      </c>
      <c r="D377" s="65" t="s">
        <v>249</v>
      </c>
      <c r="E377" s="66">
        <v>1992</v>
      </c>
      <c r="F377" s="66">
        <v>2015</v>
      </c>
      <c r="G377" s="66" t="s">
        <v>45</v>
      </c>
      <c r="H377" s="66">
        <v>9</v>
      </c>
      <c r="I377" s="66">
        <v>3</v>
      </c>
      <c r="J377" s="67">
        <v>6872</v>
      </c>
      <c r="K377" s="67">
        <v>6025.9</v>
      </c>
      <c r="L377" s="67">
        <v>0</v>
      </c>
      <c r="M377" s="68">
        <v>259</v>
      </c>
      <c r="N377" s="76">
        <f t="shared" si="291"/>
        <v>16317939.8417232</v>
      </c>
      <c r="O377" s="67"/>
      <c r="P377" s="77"/>
      <c r="Q377" s="77"/>
      <c r="R377" s="77">
        <v>1484681.68870748</v>
      </c>
      <c r="S377" s="77">
        <v>14833258.15301572</v>
      </c>
      <c r="T377" s="77"/>
      <c r="U377" s="77">
        <v>2.3283064365386963E-10</v>
      </c>
      <c r="V377" s="77">
        <f>$N377/($K377+$L377)</f>
        <v>2707.9672483319009</v>
      </c>
      <c r="W377" s="77">
        <f>$N377/($K377+$L377)</f>
        <v>2707.9672483319009</v>
      </c>
      <c r="X377" s="70">
        <v>2023</v>
      </c>
      <c r="Y377" s="71" t="e">
        <f>+#REF!-'[1]Приложение №1'!$P1158</f>
        <v>#REF!</v>
      </c>
      <c r="Z377" s="1" t="s">
        <v>550</v>
      </c>
      <c r="AA377" s="76">
        <f>SUM(AB377:AP377)</f>
        <v>58070573.899999999</v>
      </c>
      <c r="AB377" s="67">
        <v>13934572.418976301</v>
      </c>
      <c r="AC377" s="67">
        <v>9563366.4457228798</v>
      </c>
      <c r="AD377" s="67">
        <v>5821394.0711791199</v>
      </c>
      <c r="AE377" s="67">
        <v>5252269.220784599</v>
      </c>
      <c r="AF377" s="67">
        <v>0</v>
      </c>
      <c r="AG377" s="67"/>
      <c r="AH377" s="67">
        <v>670364.7917232</v>
      </c>
      <c r="AI377" s="67">
        <v>0</v>
      </c>
      <c r="AJ377" s="67">
        <v>0</v>
      </c>
      <c r="AK377" s="67">
        <v>0</v>
      </c>
      <c r="AL377" s="67">
        <v>0</v>
      </c>
      <c r="AM377" s="67">
        <v>15519431.430770401</v>
      </c>
      <c r="AN377" s="67">
        <v>5618420.8085000012</v>
      </c>
      <c r="AO377" s="77">
        <v>580705.73900000006</v>
      </c>
      <c r="AP377" s="78">
        <v>1110048.9733435002</v>
      </c>
      <c r="AQ377" s="62">
        <f>+'Приложение №2'!F377-'Приложение №1'!N377</f>
        <v>0</v>
      </c>
      <c r="AR377" s="71">
        <f>3336709.09-263343.45-R155</f>
        <v>667822.73650748003</v>
      </c>
      <c r="AS377" s="1">
        <f t="shared" si="296"/>
        <v>816858.95219999994</v>
      </c>
      <c r="AT377" s="1">
        <f>+(K377*13.29+L377*22.52)*12*30-1442656.44</f>
        <v>27387659.519999996</v>
      </c>
    </row>
    <row r="378" spans="1:47" x14ac:dyDescent="0.25">
      <c r="A378" s="74">
        <f t="shared" ref="A378:B378" si="300">+A377+1</f>
        <v>363</v>
      </c>
      <c r="B378" s="75">
        <f t="shared" si="300"/>
        <v>178</v>
      </c>
      <c r="C378" s="65" t="s">
        <v>51</v>
      </c>
      <c r="D378" s="65" t="s">
        <v>423</v>
      </c>
      <c r="E378" s="66">
        <v>1989</v>
      </c>
      <c r="F378" s="66">
        <v>2015</v>
      </c>
      <c r="G378" s="66" t="s">
        <v>45</v>
      </c>
      <c r="H378" s="66">
        <v>9</v>
      </c>
      <c r="I378" s="66">
        <v>4</v>
      </c>
      <c r="J378" s="67">
        <v>9199.2999999999993</v>
      </c>
      <c r="K378" s="67">
        <v>8004.7</v>
      </c>
      <c r="L378" s="67">
        <v>65.599999999999994</v>
      </c>
      <c r="M378" s="68">
        <v>366</v>
      </c>
      <c r="N378" s="76">
        <f t="shared" si="291"/>
        <v>77772109.159999996</v>
      </c>
      <c r="O378" s="67"/>
      <c r="P378" s="77">
        <v>11067050.841666669</v>
      </c>
      <c r="Q378" s="77"/>
      <c r="R378" s="77">
        <f t="shared" si="242"/>
        <v>5741437.6349999998</v>
      </c>
      <c r="S378" s="77">
        <f t="shared" si="248"/>
        <v>38829518.999999993</v>
      </c>
      <c r="T378" s="77"/>
      <c r="U378" s="77">
        <v>22134101.683333337</v>
      </c>
      <c r="V378" s="77">
        <f t="shared" si="253"/>
        <v>9636.8300013630214</v>
      </c>
      <c r="W378" s="77">
        <f t="shared" si="253"/>
        <v>9636.8300013630214</v>
      </c>
      <c r="X378" s="70">
        <v>2023</v>
      </c>
      <c r="Y378" s="71" t="e">
        <f>+#REF!-'[1]Приложение №1'!$P1450</f>
        <v>#REF!</v>
      </c>
      <c r="AA378" s="76">
        <f t="shared" si="230"/>
        <v>77772109.160000011</v>
      </c>
      <c r="AB378" s="67">
        <v>18662138.402554922</v>
      </c>
      <c r="AC378" s="67">
        <v>12807918.526641842</v>
      </c>
      <c r="AD378" s="67">
        <v>7796411.5854290398</v>
      </c>
      <c r="AE378" s="67">
        <v>7034200.4194895998</v>
      </c>
      <c r="AF378" s="67">
        <v>0</v>
      </c>
      <c r="AG378" s="67"/>
      <c r="AH378" s="67">
        <v>897798.66553440015</v>
      </c>
      <c r="AI378" s="67">
        <v>0</v>
      </c>
      <c r="AJ378" s="67">
        <v>0</v>
      </c>
      <c r="AK378" s="67">
        <v>0</v>
      </c>
      <c r="AL378" s="67">
        <v>0</v>
      </c>
      <c r="AM378" s="67">
        <v>20784690.663111482</v>
      </c>
      <c r="AN378" s="67">
        <v>7524575.8236000016</v>
      </c>
      <c r="AO378" s="77">
        <v>777721.09159999993</v>
      </c>
      <c r="AP378" s="78">
        <v>1486653.9820387203</v>
      </c>
      <c r="AQ378" s="62">
        <f>+'Приложение №2'!F378-'Приложение №1'!N378</f>
        <v>0</v>
      </c>
      <c r="AR378" s="1">
        <v>4641267.93</v>
      </c>
      <c r="AS378" s="1">
        <f t="shared" si="296"/>
        <v>1100169.7049999998</v>
      </c>
      <c r="AT378" s="1">
        <f>+(K378*13.29+L378*22.52)*12*30</f>
        <v>38829518.999999993</v>
      </c>
      <c r="AU378" s="71">
        <f>+P378+Q378+R378+S378+U378-'Приложение №2'!F378</f>
        <v>0</v>
      </c>
    </row>
    <row r="379" spans="1:47" x14ac:dyDescent="0.25">
      <c r="A379" s="74">
        <f t="shared" ref="A379:B379" si="301">+A378+1</f>
        <v>364</v>
      </c>
      <c r="B379" s="75">
        <f t="shared" si="301"/>
        <v>179</v>
      </c>
      <c r="C379" s="65" t="s">
        <v>51</v>
      </c>
      <c r="D379" s="65" t="s">
        <v>250</v>
      </c>
      <c r="E379" s="66">
        <v>1981</v>
      </c>
      <c r="F379" s="66">
        <v>2012</v>
      </c>
      <c r="G379" s="66" t="s">
        <v>45</v>
      </c>
      <c r="H379" s="66">
        <v>9</v>
      </c>
      <c r="I379" s="66">
        <v>1</v>
      </c>
      <c r="J379" s="67">
        <v>3186</v>
      </c>
      <c r="K379" s="67">
        <v>2437.6999999999998</v>
      </c>
      <c r="L379" s="67">
        <v>0</v>
      </c>
      <c r="M379" s="68">
        <v>147</v>
      </c>
      <c r="N379" s="76">
        <f t="shared" si="291"/>
        <v>27410620.140000004</v>
      </c>
      <c r="O379" s="67"/>
      <c r="P379" s="77">
        <v>4675363.0278000021</v>
      </c>
      <c r="Q379" s="77"/>
      <c r="R379" s="77">
        <f t="shared" si="242"/>
        <v>1721599.1765999999</v>
      </c>
      <c r="S379" s="77">
        <f t="shared" si="248"/>
        <v>11662931.879999999</v>
      </c>
      <c r="T379" s="77"/>
      <c r="U379" s="77">
        <v>9350726.0556000024</v>
      </c>
      <c r="V379" s="77">
        <f>$N379/($K379+$L379)</f>
        <v>11244.459999179557</v>
      </c>
      <c r="W379" s="77">
        <f>$N379/($K379+$L379)</f>
        <v>11244.459999179557</v>
      </c>
      <c r="X379" s="70">
        <v>2023</v>
      </c>
      <c r="Y379" s="71" t="e">
        <f>+#REF!-'[1]Приложение №1'!$P830</f>
        <v>#REF!</v>
      </c>
      <c r="AA379" s="76">
        <f>SUM(AB379:AP379)</f>
        <v>50902320.63000001</v>
      </c>
      <c r="AB379" s="67">
        <v>5637051.2554028397</v>
      </c>
      <c r="AC379" s="67">
        <v>3868736.3499422399</v>
      </c>
      <c r="AD379" s="67">
        <v>2354969.76838536</v>
      </c>
      <c r="AE379" s="67">
        <v>2124737.6642049598</v>
      </c>
      <c r="AF379" s="67">
        <v>0</v>
      </c>
      <c r="AG379" s="67"/>
      <c r="AH379" s="67">
        <v>271187.41644959996</v>
      </c>
      <c r="AI379" s="67">
        <v>0</v>
      </c>
      <c r="AJ379" s="67">
        <v>0</v>
      </c>
      <c r="AK379" s="67">
        <v>0</v>
      </c>
      <c r="AL379" s="67">
        <v>23873389.253413562</v>
      </c>
      <c r="AM379" s="67">
        <v>6278185.5016536601</v>
      </c>
      <c r="AN379" s="67">
        <v>5013921.5710000005</v>
      </c>
      <c r="AO379" s="77">
        <v>509023.20629999996</v>
      </c>
      <c r="AP379" s="78">
        <v>971118.64324777992</v>
      </c>
      <c r="AQ379" s="62">
        <f>+'Приложение №2'!F379-'Приложение №1'!N379</f>
        <v>0</v>
      </c>
      <c r="AR379" s="1">
        <v>1391149.44</v>
      </c>
      <c r="AS379" s="1">
        <f t="shared" si="296"/>
        <v>330449.73659999995</v>
      </c>
      <c r="AT379" s="1">
        <f>+(K379*13.29+L379*22.52)*12*30</f>
        <v>11662931.879999999</v>
      </c>
      <c r="AU379" s="71">
        <f>+P379+Q379+R379+S379+U379-'Приложение №2'!F379</f>
        <v>0</v>
      </c>
    </row>
    <row r="380" spans="1:47" x14ac:dyDescent="0.25">
      <c r="A380" s="74">
        <f t="shared" ref="A380:B380" si="302">+A379+1</f>
        <v>365</v>
      </c>
      <c r="B380" s="75">
        <f t="shared" si="302"/>
        <v>180</v>
      </c>
      <c r="C380" s="65" t="s">
        <v>51</v>
      </c>
      <c r="D380" s="65" t="s">
        <v>424</v>
      </c>
      <c r="E380" s="66">
        <v>1989</v>
      </c>
      <c r="F380" s="66">
        <v>2015</v>
      </c>
      <c r="G380" s="66" t="s">
        <v>45</v>
      </c>
      <c r="H380" s="66">
        <v>9</v>
      </c>
      <c r="I380" s="66">
        <v>1</v>
      </c>
      <c r="J380" s="67">
        <v>2250.9</v>
      </c>
      <c r="K380" s="67">
        <v>2003.5</v>
      </c>
      <c r="L380" s="67">
        <v>0</v>
      </c>
      <c r="M380" s="68">
        <v>81</v>
      </c>
      <c r="N380" s="76">
        <f t="shared" si="291"/>
        <v>9078568.7896720003</v>
      </c>
      <c r="O380" s="67"/>
      <c r="P380" s="77"/>
      <c r="Q380" s="77"/>
      <c r="R380" s="77">
        <f t="shared" si="242"/>
        <v>1375399.8629999999</v>
      </c>
      <c r="S380" s="77">
        <f>+'Приложение №2'!F380-'Приложение №1'!R380</f>
        <v>7703168.9266720004</v>
      </c>
      <c r="T380" s="77"/>
      <c r="U380" s="77">
        <v>0</v>
      </c>
      <c r="V380" s="77">
        <f t="shared" si="253"/>
        <v>4531.3545244182678</v>
      </c>
      <c r="W380" s="77">
        <f t="shared" si="253"/>
        <v>4531.3545244182678</v>
      </c>
      <c r="X380" s="70">
        <v>2023</v>
      </c>
      <c r="Y380" s="71" t="e">
        <f>+#REF!-'[1]Приложение №1'!$P1452</f>
        <v>#REF!</v>
      </c>
      <c r="AA380" s="76">
        <f t="shared" si="230"/>
        <v>8960039.7127500009</v>
      </c>
      <c r="AB380" s="67">
        <v>4869659.12</v>
      </c>
      <c r="AC380" s="67">
        <v>3179641.99571718</v>
      </c>
      <c r="AD380" s="67">
        <v>0</v>
      </c>
      <c r="AE380" s="67">
        <v>0</v>
      </c>
      <c r="AF380" s="67">
        <v>0</v>
      </c>
      <c r="AG380" s="67"/>
      <c r="AH380" s="67">
        <v>222883.86136800001</v>
      </c>
      <c r="AI380" s="67">
        <v>0</v>
      </c>
      <c r="AJ380" s="67">
        <v>0</v>
      </c>
      <c r="AK380" s="67">
        <v>0</v>
      </c>
      <c r="AL380" s="67">
        <v>0</v>
      </c>
      <c r="AM380" s="67">
        <v>0</v>
      </c>
      <c r="AN380" s="67">
        <v>449564.57699999999</v>
      </c>
      <c r="AO380" s="77">
        <v>61925.636700000003</v>
      </c>
      <c r="AP380" s="78">
        <v>176364.52196481999</v>
      </c>
      <c r="AQ380" s="62">
        <f>+'Приложение №2'!F380-'Приложение №1'!N380</f>
        <v>0</v>
      </c>
      <c r="AR380" s="1">
        <v>1103809.4099999999</v>
      </c>
      <c r="AS380" s="1">
        <f t="shared" si="296"/>
        <v>271590.45299999998</v>
      </c>
      <c r="AT380" s="1">
        <f>+(K380*13.29+L380*22.52)*12*30</f>
        <v>9585545.4000000004</v>
      </c>
    </row>
    <row r="381" spans="1:47" x14ac:dyDescent="0.25">
      <c r="A381" s="74">
        <f t="shared" ref="A381:B381" si="303">+A380+1</f>
        <v>366</v>
      </c>
      <c r="B381" s="75">
        <f t="shared" si="303"/>
        <v>181</v>
      </c>
      <c r="C381" s="65" t="s">
        <v>51</v>
      </c>
      <c r="D381" s="65" t="s">
        <v>425</v>
      </c>
      <c r="E381" s="66">
        <v>1988</v>
      </c>
      <c r="F381" s="66">
        <v>2014</v>
      </c>
      <c r="G381" s="66" t="s">
        <v>45</v>
      </c>
      <c r="H381" s="66">
        <v>9</v>
      </c>
      <c r="I381" s="66">
        <v>1</v>
      </c>
      <c r="J381" s="67">
        <v>2270.5</v>
      </c>
      <c r="K381" s="67">
        <v>1936.6</v>
      </c>
      <c r="L381" s="67">
        <v>66</v>
      </c>
      <c r="M381" s="68">
        <v>90</v>
      </c>
      <c r="N381" s="76">
        <f t="shared" si="291"/>
        <v>7648763.4725419991</v>
      </c>
      <c r="O381" s="67"/>
      <c r="P381" s="77"/>
      <c r="Q381" s="77"/>
      <c r="R381" s="77">
        <f t="shared" si="242"/>
        <v>1467957.7967999999</v>
      </c>
      <c r="S381" s="77">
        <f>+'Приложение №2'!F381-'Приложение №1'!R381</f>
        <v>6180805.6757419994</v>
      </c>
      <c r="T381" s="77"/>
      <c r="U381" s="77">
        <v>0</v>
      </c>
      <c r="V381" s="77">
        <f t="shared" si="253"/>
        <v>3819.4164948277235</v>
      </c>
      <c r="W381" s="77">
        <f t="shared" si="253"/>
        <v>3819.4164948277235</v>
      </c>
      <c r="X381" s="70">
        <v>2023</v>
      </c>
      <c r="Y381" s="71" t="e">
        <f>+#REF!-'[1]Приложение №1'!$P1453</f>
        <v>#REF!</v>
      </c>
      <c r="AA381" s="76">
        <f t="shared" si="230"/>
        <v>11270269.226899998</v>
      </c>
      <c r="AB381" s="67">
        <v>4965914.72</v>
      </c>
      <c r="AC381" s="67">
        <v>3178213.6485762601</v>
      </c>
      <c r="AD381" s="67">
        <v>1934636.11525968</v>
      </c>
      <c r="AE381" s="67">
        <v>0</v>
      </c>
      <c r="AF381" s="67">
        <v>0</v>
      </c>
      <c r="AG381" s="67"/>
      <c r="AH381" s="67">
        <v>222783.73884480001</v>
      </c>
      <c r="AI381" s="67">
        <v>0</v>
      </c>
      <c r="AJ381" s="67">
        <v>0</v>
      </c>
      <c r="AK381" s="67">
        <v>0</v>
      </c>
      <c r="AL381" s="67">
        <v>0</v>
      </c>
      <c r="AM381" s="67">
        <v>0</v>
      </c>
      <c r="AN381" s="67">
        <v>671526.34699999995</v>
      </c>
      <c r="AO381" s="77">
        <v>76330.362099999984</v>
      </c>
      <c r="AP381" s="78">
        <v>220864.29511925997</v>
      </c>
      <c r="AQ381" s="62">
        <f>+'Приложение №2'!F381-'Приложение №1'!N381</f>
        <v>0</v>
      </c>
      <c r="AR381" s="1">
        <v>1190275.71</v>
      </c>
      <c r="AS381" s="1">
        <f t="shared" si="296"/>
        <v>277682.08679999993</v>
      </c>
      <c r="AT381" s="1">
        <f>+(K381*13.29+L381*22.52)*12*30</f>
        <v>9800544.2399999984</v>
      </c>
    </row>
    <row r="382" spans="1:47" x14ac:dyDescent="0.25">
      <c r="A382" s="74">
        <f t="shared" ref="A382:B382" si="304">+A381+1</f>
        <v>367</v>
      </c>
      <c r="B382" s="75">
        <f t="shared" si="304"/>
        <v>182</v>
      </c>
      <c r="C382" s="65" t="s">
        <v>51</v>
      </c>
      <c r="D382" s="65" t="s">
        <v>518</v>
      </c>
      <c r="E382" s="66">
        <v>1991</v>
      </c>
      <c r="F382" s="66">
        <v>2012</v>
      </c>
      <c r="G382" s="66" t="s">
        <v>45</v>
      </c>
      <c r="H382" s="66">
        <v>9</v>
      </c>
      <c r="I382" s="66">
        <v>1</v>
      </c>
      <c r="J382" s="67">
        <v>2282.58</v>
      </c>
      <c r="K382" s="67">
        <v>1974.08</v>
      </c>
      <c r="L382" s="67">
        <v>54.5</v>
      </c>
      <c r="M382" s="68">
        <v>71</v>
      </c>
      <c r="N382" s="76">
        <f t="shared" si="291"/>
        <v>2341142.0454139994</v>
      </c>
      <c r="O382" s="67"/>
      <c r="P382" s="77"/>
      <c r="Q382" s="77"/>
      <c r="R382" s="77">
        <f t="shared" si="242"/>
        <v>1188353.4246399999</v>
      </c>
      <c r="S382" s="77">
        <f>+'Приложение №2'!F382-'Приложение №1'!R382</f>
        <v>1152788.6207739995</v>
      </c>
      <c r="T382" s="77"/>
      <c r="U382" s="77">
        <v>0</v>
      </c>
      <c r="V382" s="77">
        <f t="shared" ref="V382:W384" si="305">$N382/($K382+$L382)</f>
        <v>1154.0792305031102</v>
      </c>
      <c r="W382" s="77">
        <f t="shared" si="305"/>
        <v>1154.0792305031102</v>
      </c>
      <c r="X382" s="70">
        <v>2023</v>
      </c>
      <c r="Y382" s="71" t="e">
        <f>+#REF!-'[1]Приложение №1'!$P1624</f>
        <v>#REF!</v>
      </c>
      <c r="AA382" s="76">
        <f>SUM(AB382:AP382)</f>
        <v>11449528.669999998</v>
      </c>
      <c r="AB382" s="67">
        <v>4690983.077540759</v>
      </c>
      <c r="AC382" s="67">
        <v>3219445.0464132596</v>
      </c>
      <c r="AD382" s="67">
        <v>1959734.4140967599</v>
      </c>
      <c r="AE382" s="67">
        <v>0</v>
      </c>
      <c r="AF382" s="67">
        <v>0</v>
      </c>
      <c r="AG382" s="67"/>
      <c r="AH382" s="67">
        <v>225673.94234783997</v>
      </c>
      <c r="AI382" s="67">
        <v>0</v>
      </c>
      <c r="AJ382" s="67">
        <v>0</v>
      </c>
      <c r="AK382" s="67">
        <v>0</v>
      </c>
      <c r="AL382" s="67">
        <v>0</v>
      </c>
      <c r="AM382" s="67">
        <v>0</v>
      </c>
      <c r="AN382" s="67">
        <v>1018421.4066000001</v>
      </c>
      <c r="AO382" s="77">
        <v>114495.28669999998</v>
      </c>
      <c r="AP382" s="78">
        <v>220775.49630137999</v>
      </c>
      <c r="AQ382" s="62">
        <f>+'Приложение №2'!F382-'Приложение №1'!N382</f>
        <v>0</v>
      </c>
      <c r="AR382" s="1">
        <v>908232.22</v>
      </c>
      <c r="AS382" s="1">
        <f t="shared" si="296"/>
        <v>280121.20463999995</v>
      </c>
      <c r="AT382" s="1">
        <f>+(K382*13.29+L382*22.52)*12*30</f>
        <v>9886630.7519999985</v>
      </c>
    </row>
    <row r="383" spans="1:47" x14ac:dyDescent="0.25">
      <c r="A383" s="74">
        <f t="shared" ref="A383:B383" si="306">+A382+1</f>
        <v>368</v>
      </c>
      <c r="B383" s="75">
        <f t="shared" si="306"/>
        <v>183</v>
      </c>
      <c r="C383" s="65" t="s">
        <v>51</v>
      </c>
      <c r="D383" s="65" t="s">
        <v>102</v>
      </c>
      <c r="E383" s="66">
        <v>1971</v>
      </c>
      <c r="F383" s="66">
        <v>2015</v>
      </c>
      <c r="G383" s="66" t="s">
        <v>45</v>
      </c>
      <c r="H383" s="66">
        <v>4</v>
      </c>
      <c r="I383" s="66">
        <v>3</v>
      </c>
      <c r="J383" s="67">
        <v>2186.1</v>
      </c>
      <c r="K383" s="67">
        <v>2015.6</v>
      </c>
      <c r="L383" s="67">
        <v>31.5</v>
      </c>
      <c r="M383" s="68">
        <v>100</v>
      </c>
      <c r="N383" s="76">
        <f t="shared" si="291"/>
        <v>6575080.4900000002</v>
      </c>
      <c r="O383" s="67"/>
      <c r="P383" s="77"/>
      <c r="Q383" s="77"/>
      <c r="R383" s="77">
        <f t="shared" si="242"/>
        <v>1105601.1399999999</v>
      </c>
      <c r="S383" s="77">
        <f>+'Приложение №2'!F383-'Приложение №1'!R383</f>
        <v>5469479.3500000006</v>
      </c>
      <c r="T383" s="77"/>
      <c r="U383" s="77">
        <v>0</v>
      </c>
      <c r="V383" s="77">
        <f t="shared" si="305"/>
        <v>3211.9</v>
      </c>
      <c r="W383" s="77">
        <f t="shared" si="305"/>
        <v>3211.9</v>
      </c>
      <c r="X383" s="70">
        <v>2023</v>
      </c>
      <c r="Y383" s="71" t="e">
        <f>+#REF!-'[1]Приложение №1'!$P508</f>
        <v>#REF!</v>
      </c>
      <c r="AA383" s="76">
        <f>SUM(AB383:AP383)</f>
        <v>6575080.4900000002</v>
      </c>
      <c r="AB383" s="67">
        <v>5855280.1284377407</v>
      </c>
      <c r="AC383" s="67">
        <v>0</v>
      </c>
      <c r="AD383" s="67">
        <v>0</v>
      </c>
      <c r="AE383" s="67">
        <v>0</v>
      </c>
      <c r="AF383" s="67">
        <v>0</v>
      </c>
      <c r="AG383" s="67"/>
      <c r="AH383" s="67">
        <v>0</v>
      </c>
      <c r="AI383" s="67">
        <v>0</v>
      </c>
      <c r="AJ383" s="67">
        <v>0</v>
      </c>
      <c r="AK383" s="67">
        <v>0</v>
      </c>
      <c r="AL383" s="67">
        <v>0</v>
      </c>
      <c r="AM383" s="67">
        <v>0</v>
      </c>
      <c r="AN383" s="67">
        <v>526006.43920000002</v>
      </c>
      <c r="AO383" s="77">
        <v>65750.804900000003</v>
      </c>
      <c r="AP383" s="78">
        <v>128043.11746226001</v>
      </c>
      <c r="AQ383" s="62">
        <f>+'Приложение №2'!F383-'Приложение №1'!N383</f>
        <v>0</v>
      </c>
      <c r="AR383" s="1">
        <v>893583.94</v>
      </c>
      <c r="AS383" s="1">
        <f>+(K383*10+L383*20)*12*0.85</f>
        <v>212017.19999999998</v>
      </c>
      <c r="AT383" s="1">
        <f>+(K383*10+L383*20)*12*30</f>
        <v>7482960</v>
      </c>
    </row>
    <row r="384" spans="1:47" x14ac:dyDescent="0.25">
      <c r="A384" s="74">
        <f t="shared" ref="A384:B384" si="307">+A383+1</f>
        <v>369</v>
      </c>
      <c r="B384" s="75">
        <f t="shared" si="307"/>
        <v>184</v>
      </c>
      <c r="C384" s="65" t="s">
        <v>51</v>
      </c>
      <c r="D384" s="65" t="s">
        <v>519</v>
      </c>
      <c r="E384" s="66">
        <v>1993</v>
      </c>
      <c r="F384" s="66">
        <v>2016</v>
      </c>
      <c r="G384" s="66" t="s">
        <v>45</v>
      </c>
      <c r="H384" s="66">
        <v>9</v>
      </c>
      <c r="I384" s="66">
        <v>1</v>
      </c>
      <c r="J384" s="67">
        <v>2834.5</v>
      </c>
      <c r="K384" s="67">
        <v>2498.9</v>
      </c>
      <c r="L384" s="67">
        <v>0</v>
      </c>
      <c r="M384" s="68">
        <v>147</v>
      </c>
      <c r="N384" s="76">
        <f t="shared" si="291"/>
        <v>3418076.3998400006</v>
      </c>
      <c r="O384" s="67"/>
      <c r="P384" s="77"/>
      <c r="Q384" s="77"/>
      <c r="R384" s="77">
        <f t="shared" si="242"/>
        <v>876033.40620000008</v>
      </c>
      <c r="S384" s="77">
        <f>+'Приложение №2'!F384-'Приложение №1'!R384</f>
        <v>2542042.9936400005</v>
      </c>
      <c r="T384" s="77"/>
      <c r="U384" s="77">
        <v>0</v>
      </c>
      <c r="V384" s="77">
        <f t="shared" si="305"/>
        <v>1367.8324061947258</v>
      </c>
      <c r="W384" s="77">
        <f t="shared" si="305"/>
        <v>1367.8324061947258</v>
      </c>
      <c r="X384" s="70">
        <v>2023</v>
      </c>
      <c r="Y384" s="71" t="e">
        <f>+#REF!-'[1]Приложение №1'!$P1625</f>
        <v>#REF!</v>
      </c>
      <c r="AA384" s="76">
        <f>SUM(AB384:AP384)</f>
        <v>3200641.1</v>
      </c>
      <c r="AB384" s="67">
        <v>0</v>
      </c>
      <c r="AC384" s="67">
        <v>0</v>
      </c>
      <c r="AD384" s="67">
        <v>0</v>
      </c>
      <c r="AE384" s="67">
        <v>0</v>
      </c>
      <c r="AF384" s="67">
        <v>0</v>
      </c>
      <c r="AG384" s="67"/>
      <c r="AH384" s="67">
        <v>0</v>
      </c>
      <c r="AI384" s="67">
        <v>0</v>
      </c>
      <c r="AJ384" s="67">
        <v>2818932.6424140004</v>
      </c>
      <c r="AK384" s="67">
        <v>0</v>
      </c>
      <c r="AL384" s="67">
        <v>0</v>
      </c>
      <c r="AM384" s="67">
        <v>0</v>
      </c>
      <c r="AN384" s="67">
        <v>288057.69900000002</v>
      </c>
      <c r="AO384" s="77">
        <v>32006.411</v>
      </c>
      <c r="AP384" s="78">
        <v>61644.347586000011</v>
      </c>
      <c r="AQ384" s="62">
        <f>+'Приложение №2'!F384-'Приложение №1'!N384</f>
        <v>0</v>
      </c>
      <c r="AR384" s="1">
        <v>537287.52</v>
      </c>
      <c r="AS384" s="1">
        <f>+(K384*13.29+L384*22.52)*12*0.85</f>
        <v>338745.88620000001</v>
      </c>
      <c r="AT384" s="1">
        <f>+(K384*13.29+L384*22.52)*12*30</f>
        <v>11955737.160000002</v>
      </c>
    </row>
    <row r="385" spans="1:47" x14ac:dyDescent="0.25">
      <c r="A385" s="74">
        <f t="shared" ref="A385:B385" si="308">+A384+1</f>
        <v>370</v>
      </c>
      <c r="B385" s="75">
        <f t="shared" si="308"/>
        <v>185</v>
      </c>
      <c r="C385" s="65" t="s">
        <v>51</v>
      </c>
      <c r="D385" s="65" t="s">
        <v>427</v>
      </c>
      <c r="E385" s="66">
        <v>1972</v>
      </c>
      <c r="F385" s="66">
        <v>2013</v>
      </c>
      <c r="G385" s="66" t="s">
        <v>45</v>
      </c>
      <c r="H385" s="66">
        <v>4</v>
      </c>
      <c r="I385" s="66">
        <v>6</v>
      </c>
      <c r="J385" s="67">
        <v>4437.8999999999996</v>
      </c>
      <c r="K385" s="67">
        <v>4088.2</v>
      </c>
      <c r="L385" s="67">
        <v>0</v>
      </c>
      <c r="M385" s="68">
        <v>207</v>
      </c>
      <c r="N385" s="76">
        <f t="shared" si="291"/>
        <v>21447674.792399999</v>
      </c>
      <c r="O385" s="67"/>
      <c r="P385" s="77">
        <v>1460063.3474666663</v>
      </c>
      <c r="Q385" s="77"/>
      <c r="R385" s="77">
        <f t="shared" si="242"/>
        <v>2349964.75</v>
      </c>
      <c r="S385" s="77">
        <f t="shared" si="248"/>
        <v>14717520</v>
      </c>
      <c r="T385" s="77"/>
      <c r="U385" s="77">
        <v>2920126.6949333325</v>
      </c>
      <c r="V385" s="77">
        <f t="shared" si="253"/>
        <v>5246.2391253852547</v>
      </c>
      <c r="W385" s="77">
        <f t="shared" si="253"/>
        <v>5246.2391253852547</v>
      </c>
      <c r="X385" s="70">
        <v>2023</v>
      </c>
      <c r="Y385" s="71" t="e">
        <f>+#REF!-'[1]Приложение №1'!$P1456</f>
        <v>#REF!</v>
      </c>
      <c r="AA385" s="76">
        <f t="shared" si="230"/>
        <v>26371012.292399999</v>
      </c>
      <c r="AB385" s="67">
        <v>12305507</v>
      </c>
      <c r="AC385" s="67">
        <v>4288000.4889749996</v>
      </c>
      <c r="AD385" s="67">
        <v>4479954.2738714404</v>
      </c>
      <c r="AE385" s="67">
        <v>3127291</v>
      </c>
      <c r="AF385" s="67">
        <v>0</v>
      </c>
      <c r="AG385" s="67"/>
      <c r="AH385" s="67">
        <v>386031.94970675994</v>
      </c>
      <c r="AI385" s="67">
        <v>0</v>
      </c>
      <c r="AJ385" s="67">
        <v>0</v>
      </c>
      <c r="AK385" s="67">
        <v>0</v>
      </c>
      <c r="AL385" s="67">
        <v>0</v>
      </c>
      <c r="AM385" s="67">
        <v>0</v>
      </c>
      <c r="AN385" s="67">
        <v>1122564.2276999999</v>
      </c>
      <c r="AO385" s="77">
        <v>134247.94030000002</v>
      </c>
      <c r="AP385" s="78">
        <v>527415.41184680001</v>
      </c>
      <c r="AQ385" s="62">
        <f>+'Приложение №2'!F385-'Приложение №1'!N385</f>
        <v>0</v>
      </c>
      <c r="AR385" s="1">
        <v>1932968.35</v>
      </c>
      <c r="AS385" s="1">
        <f t="shared" ref="AS385:AS390" si="309">+(K385*10+L385*20)*12*0.85</f>
        <v>416996.39999999997</v>
      </c>
      <c r="AT385" s="1">
        <f>+(K385*10+L385*20)*12*30</f>
        <v>14717520</v>
      </c>
      <c r="AU385" s="71">
        <f>+P385+Q385+R385+S385+U385-'Приложение №2'!F385</f>
        <v>0</v>
      </c>
    </row>
    <row r="386" spans="1:47" x14ac:dyDescent="0.25">
      <c r="A386" s="74">
        <f t="shared" ref="A386:B386" si="310">+A385+1</f>
        <v>371</v>
      </c>
      <c r="B386" s="75">
        <f t="shared" si="310"/>
        <v>186</v>
      </c>
      <c r="C386" s="65" t="s">
        <v>104</v>
      </c>
      <c r="D386" s="65" t="s">
        <v>429</v>
      </c>
      <c r="E386" s="66">
        <v>1985</v>
      </c>
      <c r="F386" s="66">
        <v>1985</v>
      </c>
      <c r="G386" s="66" t="s">
        <v>45</v>
      </c>
      <c r="H386" s="66">
        <v>5</v>
      </c>
      <c r="I386" s="66">
        <v>4</v>
      </c>
      <c r="J386" s="67">
        <v>4711.8</v>
      </c>
      <c r="K386" s="67">
        <v>4215</v>
      </c>
      <c r="L386" s="67">
        <v>87.3</v>
      </c>
      <c r="M386" s="68">
        <v>166</v>
      </c>
      <c r="N386" s="76">
        <f t="shared" si="291"/>
        <v>31956991.918866992</v>
      </c>
      <c r="O386" s="67"/>
      <c r="P386" s="77">
        <v>9143467.6599999983</v>
      </c>
      <c r="Q386" s="77"/>
      <c r="R386" s="77">
        <f t="shared" si="242"/>
        <v>2476393.14</v>
      </c>
      <c r="S386" s="77">
        <f t="shared" si="248"/>
        <v>15802560</v>
      </c>
      <c r="T386" s="77"/>
      <c r="U386" s="77">
        <f>+'Приложение №2'!F386-'Приложение №1'!P386-'Приложение №1'!Q386-'Приложение №1'!R386-'Приложение №1'!S386-'Приложение №1'!T386</f>
        <v>4534571.118866995</v>
      </c>
      <c r="V386" s="77">
        <f>$N386/($K386+$L386)</f>
        <v>7427.8855307316999</v>
      </c>
      <c r="W386" s="77">
        <f>$N386/($K386+$L386)</f>
        <v>7427.8855307316999</v>
      </c>
      <c r="X386" s="70">
        <v>2023</v>
      </c>
      <c r="Y386" s="71" t="e">
        <f>+#REF!-'[1]Приложение №1'!$P1633</f>
        <v>#REF!</v>
      </c>
      <c r="AA386" s="76">
        <f>SUM(AB386:AP386)</f>
        <v>19423335.669999994</v>
      </c>
      <c r="AB386" s="67">
        <v>12305784.620476618</v>
      </c>
      <c r="AC386" s="67">
        <v>4512564.0806433605</v>
      </c>
      <c r="AD386" s="67">
        <v>0</v>
      </c>
      <c r="AE386" s="67">
        <v>0</v>
      </c>
      <c r="AF386" s="67">
        <v>0</v>
      </c>
      <c r="AG386" s="67"/>
      <c r="AH386" s="67">
        <v>406248.53806487995</v>
      </c>
      <c r="AI386" s="67">
        <v>0</v>
      </c>
      <c r="AJ386" s="67">
        <v>0</v>
      </c>
      <c r="AK386" s="67">
        <v>0</v>
      </c>
      <c r="AL386" s="67">
        <v>0</v>
      </c>
      <c r="AM386" s="67">
        <v>0</v>
      </c>
      <c r="AN386" s="67">
        <v>1627838.0182</v>
      </c>
      <c r="AO386" s="77">
        <v>194233.35670000003</v>
      </c>
      <c r="AP386" s="78">
        <v>376667.05591514008</v>
      </c>
      <c r="AQ386" s="62">
        <f>+'Приложение №2'!F386-'Приложение №1'!N386</f>
        <v>0</v>
      </c>
      <c r="AR386" s="1">
        <v>2028653.94</v>
      </c>
      <c r="AS386" s="1">
        <f t="shared" si="309"/>
        <v>447739.2</v>
      </c>
      <c r="AT386" s="1">
        <f>+(K386*10+L386*20)*12*30</f>
        <v>15802560</v>
      </c>
      <c r="AU386" s="71">
        <f>+P386+Q386+R386+S386+U386-'Приложение №2'!F386</f>
        <v>0</v>
      </c>
    </row>
    <row r="387" spans="1:47" x14ac:dyDescent="0.25">
      <c r="A387" s="74">
        <f t="shared" ref="A387:B387" si="311">+A386+1</f>
        <v>372</v>
      </c>
      <c r="B387" s="75">
        <f t="shared" si="311"/>
        <v>187</v>
      </c>
      <c r="C387" s="65" t="s">
        <v>104</v>
      </c>
      <c r="D387" s="65" t="s">
        <v>430</v>
      </c>
      <c r="E387" s="66">
        <v>1988</v>
      </c>
      <c r="F387" s="66">
        <v>1988</v>
      </c>
      <c r="G387" s="66" t="s">
        <v>45</v>
      </c>
      <c r="H387" s="66">
        <v>5</v>
      </c>
      <c r="I387" s="66">
        <v>4</v>
      </c>
      <c r="J387" s="67">
        <v>4649.1000000000004</v>
      </c>
      <c r="K387" s="67">
        <v>3386.7</v>
      </c>
      <c r="L387" s="67">
        <v>892.8</v>
      </c>
      <c r="M387" s="68">
        <v>156</v>
      </c>
      <c r="N387" s="76">
        <f t="shared" si="291"/>
        <v>24704825.991360769</v>
      </c>
      <c r="O387" s="67"/>
      <c r="P387" s="77">
        <v>8059083.7966666669</v>
      </c>
      <c r="Q387" s="77"/>
      <c r="R387" s="77">
        <f t="shared" ref="R387:R388" si="312">+AS387</f>
        <v>527574.6</v>
      </c>
      <c r="S387" s="77">
        <f t="shared" si="248"/>
        <v>10293790.741360802</v>
      </c>
      <c r="T387" s="77"/>
      <c r="U387" s="77">
        <f>16118167.5933333-10293790.74</f>
        <v>5824376.8533333</v>
      </c>
      <c r="V387" s="77">
        <f t="shared" si="253"/>
        <v>5772.8300014863344</v>
      </c>
      <c r="W387" s="77">
        <f t="shared" si="253"/>
        <v>5772.8300014863344</v>
      </c>
      <c r="X387" s="70">
        <v>2023</v>
      </c>
      <c r="Y387" s="71" t="e">
        <f>+#REF!-'[1]Приложение №1'!$P1466</f>
        <v>#REF!</v>
      </c>
      <c r="AA387" s="76">
        <f t="shared" si="230"/>
        <v>50851543.909999996</v>
      </c>
      <c r="AB387" s="67">
        <v>12240570.226002298</v>
      </c>
      <c r="AC387" s="67">
        <v>4488649.7915120395</v>
      </c>
      <c r="AD387" s="67">
        <v>4689585.7163009401</v>
      </c>
      <c r="AE387" s="67">
        <v>0</v>
      </c>
      <c r="AF387" s="67">
        <v>0</v>
      </c>
      <c r="AG387" s="67"/>
      <c r="AH387" s="67">
        <v>404095.62569795997</v>
      </c>
      <c r="AI387" s="67">
        <v>0</v>
      </c>
      <c r="AJ387" s="67">
        <v>23028460.340860799</v>
      </c>
      <c r="AK387" s="67">
        <v>0</v>
      </c>
      <c r="AL387" s="67">
        <v>0</v>
      </c>
      <c r="AM387" s="67">
        <v>0</v>
      </c>
      <c r="AN387" s="67">
        <v>4510858.3295000009</v>
      </c>
      <c r="AO387" s="77">
        <v>508515.43910000008</v>
      </c>
      <c r="AP387" s="78">
        <v>980808.44102596026</v>
      </c>
      <c r="AQ387" s="62">
        <f>+'Приложение №2'!F387-'Приложение №1'!N387</f>
        <v>-1.360766589641571E-3</v>
      </c>
      <c r="AR387" s="71">
        <f>2748459.05-R159</f>
        <v>-527574.60000000009</v>
      </c>
      <c r="AS387" s="1">
        <f t="shared" si="309"/>
        <v>527574.6</v>
      </c>
      <c r="AT387" s="1">
        <f>+(K387*10+L387*20)*12*30-S159</f>
        <v>10293790.741360802</v>
      </c>
      <c r="AU387" s="71">
        <f>+P387+Q387+R387+S387+U387-'Приложение №2'!F387</f>
        <v>1.360766589641571E-3</v>
      </c>
    </row>
    <row r="388" spans="1:47" x14ac:dyDescent="0.25">
      <c r="A388" s="74">
        <f t="shared" ref="A388:B388" si="313">+A387+1</f>
        <v>373</v>
      </c>
      <c r="B388" s="75">
        <f t="shared" si="313"/>
        <v>188</v>
      </c>
      <c r="C388" s="65" t="s">
        <v>104</v>
      </c>
      <c r="D388" s="65" t="s">
        <v>433</v>
      </c>
      <c r="E388" s="66">
        <v>1987</v>
      </c>
      <c r="F388" s="66">
        <v>1987</v>
      </c>
      <c r="G388" s="66" t="s">
        <v>45</v>
      </c>
      <c r="H388" s="66">
        <v>5</v>
      </c>
      <c r="I388" s="66">
        <v>1</v>
      </c>
      <c r="J388" s="67">
        <v>2928.7</v>
      </c>
      <c r="K388" s="67">
        <v>2372.6999999999998</v>
      </c>
      <c r="L388" s="67">
        <v>0</v>
      </c>
      <c r="M388" s="68">
        <v>125</v>
      </c>
      <c r="N388" s="76">
        <f t="shared" si="291"/>
        <v>10711886.330736995</v>
      </c>
      <c r="O388" s="67"/>
      <c r="P388" s="77">
        <v>3489956.9766666661</v>
      </c>
      <c r="Q388" s="77"/>
      <c r="R388" s="77">
        <f t="shared" si="312"/>
        <v>242015.4</v>
      </c>
      <c r="S388" s="77">
        <f t="shared" si="248"/>
        <v>2980888.5607369989</v>
      </c>
      <c r="T388" s="77"/>
      <c r="U388" s="77">
        <f>6979913.95333333-2980888.56</f>
        <v>3999025.3933333303</v>
      </c>
      <c r="V388" s="77">
        <f t="shared" si="253"/>
        <v>4514.6400011535361</v>
      </c>
      <c r="W388" s="77">
        <f t="shared" si="253"/>
        <v>4514.6400011535361</v>
      </c>
      <c r="X388" s="70">
        <v>2023</v>
      </c>
      <c r="Y388" s="71" t="e">
        <f>+#REF!-'[1]Приложение №1'!$P1479</f>
        <v>#REF!</v>
      </c>
      <c r="AA388" s="76">
        <f t="shared" si="230"/>
        <v>25208513.880000003</v>
      </c>
      <c r="AB388" s="67">
        <v>6786587.4460183801</v>
      </c>
      <c r="AC388" s="67">
        <v>2488659.7441826407</v>
      </c>
      <c r="AD388" s="67">
        <v>0</v>
      </c>
      <c r="AE388" s="67">
        <v>0</v>
      </c>
      <c r="AF388" s="67">
        <v>0</v>
      </c>
      <c r="AG388" s="67"/>
      <c r="AH388" s="67">
        <v>224044.32360912001</v>
      </c>
      <c r="AI388" s="67">
        <v>0</v>
      </c>
      <c r="AJ388" s="67">
        <v>12767759.748387001</v>
      </c>
      <c r="AK388" s="67">
        <v>0</v>
      </c>
      <c r="AL388" s="67">
        <v>0</v>
      </c>
      <c r="AM388" s="67">
        <v>0</v>
      </c>
      <c r="AN388" s="67">
        <v>2202442.1663000002</v>
      </c>
      <c r="AO388" s="77">
        <v>252085.13879999999</v>
      </c>
      <c r="AP388" s="78">
        <v>486935.3127028601</v>
      </c>
      <c r="AQ388" s="62">
        <f>+'Приложение №2'!F388-'Приложение №1'!N388</f>
        <v>-7.3699653148651123E-4</v>
      </c>
      <c r="AR388" s="71">
        <f>1039812.33-R161</f>
        <v>-242015.40000000002</v>
      </c>
      <c r="AS388" s="1">
        <f t="shared" si="309"/>
        <v>242015.4</v>
      </c>
      <c r="AT388" s="1">
        <f>+(K388*10+L388*20)*12*30-S161</f>
        <v>2980888.5607369989</v>
      </c>
      <c r="AU388" s="71">
        <f>+P388+Q388+R388+S388+U388-'Приложение №2'!F388</f>
        <v>7.3699653148651123E-4</v>
      </c>
    </row>
    <row r="389" spans="1:47" x14ac:dyDescent="0.25">
      <c r="A389" s="74">
        <f t="shared" ref="A389:B389" si="314">+A388+1</f>
        <v>374</v>
      </c>
      <c r="B389" s="75">
        <f t="shared" si="314"/>
        <v>189</v>
      </c>
      <c r="C389" s="65" t="s">
        <v>104</v>
      </c>
      <c r="D389" s="65" t="s">
        <v>434</v>
      </c>
      <c r="E389" s="66">
        <v>1987</v>
      </c>
      <c r="F389" s="66">
        <v>1987</v>
      </c>
      <c r="G389" s="66" t="s">
        <v>45</v>
      </c>
      <c r="H389" s="66">
        <v>5</v>
      </c>
      <c r="I389" s="66">
        <v>4</v>
      </c>
      <c r="J389" s="67">
        <v>4692.8999999999996</v>
      </c>
      <c r="K389" s="67">
        <v>4285.1000000000004</v>
      </c>
      <c r="L389" s="67">
        <v>0</v>
      </c>
      <c r="M389" s="68">
        <v>199</v>
      </c>
      <c r="N389" s="76">
        <f t="shared" si="291"/>
        <v>31613527.619490799</v>
      </c>
      <c r="O389" s="67"/>
      <c r="P389" s="77">
        <v>9218198.1866666675</v>
      </c>
      <c r="Q389" s="77"/>
      <c r="R389" s="77">
        <f t="shared" si="242"/>
        <v>2445661.89</v>
      </c>
      <c r="S389" s="77">
        <f t="shared" si="248"/>
        <v>15426360</v>
      </c>
      <c r="T389" s="77"/>
      <c r="U389" s="77">
        <f>+'Приложение №2'!F389-'Приложение №1'!P389-'Приложение №1'!Q389-'Приложение №1'!R389-'Приложение №1'!S389-'Приложение №1'!T389</f>
        <v>4523307.5428241305</v>
      </c>
      <c r="V389" s="77">
        <f t="shared" ref="V389:W391" si="315">$N389/($K389+$L389)</f>
        <v>7377.5472263169577</v>
      </c>
      <c r="W389" s="77">
        <f t="shared" si="315"/>
        <v>7377.5472263169577</v>
      </c>
      <c r="X389" s="70">
        <v>2023</v>
      </c>
      <c r="Y389" s="71" t="e">
        <f>+#REF!-'[1]Приложение №1'!$P1634</f>
        <v>#REF!</v>
      </c>
      <c r="AA389" s="76">
        <f>SUM(AB389:AP389)</f>
        <v>19345683.869999997</v>
      </c>
      <c r="AB389" s="67">
        <v>12256587.796574939</v>
      </c>
      <c r="AC389" s="67">
        <v>4494523.4791594204</v>
      </c>
      <c r="AD389" s="67">
        <v>0</v>
      </c>
      <c r="AE389" s="67">
        <v>0</v>
      </c>
      <c r="AF389" s="67">
        <v>0</v>
      </c>
      <c r="AG389" s="67"/>
      <c r="AH389" s="67">
        <v>404624.41455659998</v>
      </c>
      <c r="AI389" s="67">
        <v>0</v>
      </c>
      <c r="AJ389" s="67">
        <v>0</v>
      </c>
      <c r="AK389" s="67">
        <v>0</v>
      </c>
      <c r="AL389" s="67">
        <v>0</v>
      </c>
      <c r="AM389" s="67">
        <v>0</v>
      </c>
      <c r="AN389" s="67">
        <v>1621330.1477000001</v>
      </c>
      <c r="AO389" s="77">
        <v>193456.83870000002</v>
      </c>
      <c r="AP389" s="78">
        <v>375161.19330903998</v>
      </c>
      <c r="AQ389" s="62">
        <f>+'Приложение №2'!F389-'Приложение №1'!N389</f>
        <v>0</v>
      </c>
      <c r="AR389" s="1">
        <v>2008581.69</v>
      </c>
      <c r="AS389" s="1">
        <f t="shared" si="309"/>
        <v>437080.2</v>
      </c>
      <c r="AT389" s="1">
        <f>+(K389*10+L389*20)*12*30</f>
        <v>15426360</v>
      </c>
      <c r="AU389" s="71">
        <f>+P389+Q389+R389+S389+U389-'Приложение №2'!F389</f>
        <v>0</v>
      </c>
    </row>
    <row r="390" spans="1:47" x14ac:dyDescent="0.25">
      <c r="A390" s="74">
        <f t="shared" ref="A390:B390" si="316">+A389+1</f>
        <v>375</v>
      </c>
      <c r="B390" s="75">
        <f t="shared" si="316"/>
        <v>190</v>
      </c>
      <c r="C390" s="65" t="s">
        <v>104</v>
      </c>
      <c r="D390" s="65" t="s">
        <v>435</v>
      </c>
      <c r="E390" s="66">
        <v>1986</v>
      </c>
      <c r="F390" s="66">
        <v>1986</v>
      </c>
      <c r="G390" s="66" t="s">
        <v>45</v>
      </c>
      <c r="H390" s="66">
        <v>5</v>
      </c>
      <c r="I390" s="66">
        <v>4</v>
      </c>
      <c r="J390" s="67">
        <v>4691.8999999999996</v>
      </c>
      <c r="K390" s="67">
        <v>4285.1000000000004</v>
      </c>
      <c r="L390" s="67">
        <v>37.200000000000003</v>
      </c>
      <c r="M390" s="68">
        <v>195</v>
      </c>
      <c r="N390" s="76">
        <f t="shared" si="291"/>
        <v>35395028.250133</v>
      </c>
      <c r="O390" s="67"/>
      <c r="P390" s="77">
        <v>10129603.428118331</v>
      </c>
      <c r="Q390" s="77"/>
      <c r="R390" s="77">
        <f t="shared" si="242"/>
        <v>2330724.9</v>
      </c>
      <c r="S390" s="77">
        <f t="shared" si="248"/>
        <v>15694200</v>
      </c>
      <c r="T390" s="77"/>
      <c r="U390" s="77">
        <f>+'Приложение №2'!F390-'Приложение №1'!P390-'Приложение №1'!Q390-'Приложение №1'!R390-'Приложение №1'!S390-'Приложение №1'!T390</f>
        <v>7240499.9220146686</v>
      </c>
      <c r="V390" s="77">
        <f t="shared" si="315"/>
        <v>8188.933727444416</v>
      </c>
      <c r="W390" s="77">
        <f t="shared" si="315"/>
        <v>8188.933727444416</v>
      </c>
      <c r="X390" s="70">
        <v>2023</v>
      </c>
      <c r="Y390" s="71" t="e">
        <f>+#REF!-'[1]Приложение №1'!$P1635</f>
        <v>#REF!</v>
      </c>
      <c r="AA390" s="76">
        <f>SUM(AB390:AP390)</f>
        <v>19513628.469999999</v>
      </c>
      <c r="AB390" s="67">
        <v>12362990.22966462</v>
      </c>
      <c r="AC390" s="67">
        <v>4533541.53030576</v>
      </c>
      <c r="AD390" s="67">
        <v>0</v>
      </c>
      <c r="AE390" s="67">
        <v>0</v>
      </c>
      <c r="AF390" s="67">
        <v>0</v>
      </c>
      <c r="AG390" s="67"/>
      <c r="AH390" s="67">
        <v>408137.05600247998</v>
      </c>
      <c r="AI390" s="67">
        <v>0</v>
      </c>
      <c r="AJ390" s="67">
        <v>0</v>
      </c>
      <c r="AK390" s="67">
        <v>0</v>
      </c>
      <c r="AL390" s="67">
        <v>0</v>
      </c>
      <c r="AM390" s="67">
        <v>0</v>
      </c>
      <c r="AN390" s="67">
        <v>1635405.3101999999</v>
      </c>
      <c r="AO390" s="77">
        <v>195136.28469999999</v>
      </c>
      <c r="AP390" s="78">
        <v>378418.05912714003</v>
      </c>
      <c r="AQ390" s="62">
        <f>+'Приложение №2'!F390-'Приложение №1'!N390</f>
        <v>0</v>
      </c>
      <c r="AR390" s="1">
        <v>1886055.9</v>
      </c>
      <c r="AS390" s="1">
        <f t="shared" si="309"/>
        <v>444669</v>
      </c>
      <c r="AT390" s="1">
        <f>+(K390*10+L390*20)*12*30</f>
        <v>15694200</v>
      </c>
      <c r="AU390" s="71">
        <f>+P390+Q390+R390+S390+U390-'Приложение №2'!F390</f>
        <v>0</v>
      </c>
    </row>
    <row r="391" spans="1:47" x14ac:dyDescent="0.25">
      <c r="A391" s="74">
        <f t="shared" ref="A391:B391" si="317">+A390+1</f>
        <v>376</v>
      </c>
      <c r="B391" s="75">
        <f t="shared" si="317"/>
        <v>191</v>
      </c>
      <c r="C391" s="65" t="s">
        <v>105</v>
      </c>
      <c r="D391" s="65" t="s">
        <v>520</v>
      </c>
      <c r="E391" s="66">
        <v>2003</v>
      </c>
      <c r="F391" s="66">
        <v>2003</v>
      </c>
      <c r="G391" s="66" t="s">
        <v>45</v>
      </c>
      <c r="H391" s="66">
        <v>6</v>
      </c>
      <c r="I391" s="66">
        <v>2</v>
      </c>
      <c r="J391" s="67">
        <v>4628.5</v>
      </c>
      <c r="K391" s="67">
        <v>3638.7</v>
      </c>
      <c r="L391" s="67">
        <v>0</v>
      </c>
      <c r="M391" s="68">
        <v>142</v>
      </c>
      <c r="N391" s="76">
        <f t="shared" si="291"/>
        <v>22231583.710000001</v>
      </c>
      <c r="O391" s="67"/>
      <c r="P391" s="77">
        <v>886090.96180000121</v>
      </c>
      <c r="Q391" s="77"/>
      <c r="R391" s="77">
        <f t="shared" si="242"/>
        <v>2164314.5445999997</v>
      </c>
      <c r="S391" s="77">
        <f t="shared" si="248"/>
        <v>17408996.279999997</v>
      </c>
      <c r="T391" s="77"/>
      <c r="U391" s="77">
        <v>1772181.9236000027</v>
      </c>
      <c r="V391" s="77">
        <f t="shared" si="315"/>
        <v>6109.7599994503535</v>
      </c>
      <c r="W391" s="77">
        <f t="shared" si="315"/>
        <v>6109.7599994503535</v>
      </c>
      <c r="X391" s="70">
        <v>2023</v>
      </c>
      <c r="Y391" s="71" t="e">
        <f>+#REF!-'[1]Приложение №1'!$P1641</f>
        <v>#REF!</v>
      </c>
      <c r="AA391" s="76">
        <f>SUM(AB391:AP391)</f>
        <v>22231583.710000001</v>
      </c>
      <c r="AB391" s="67">
        <v>0</v>
      </c>
      <c r="AC391" s="67">
        <v>0</v>
      </c>
      <c r="AD391" s="67">
        <v>0</v>
      </c>
      <c r="AE391" s="67">
        <v>0</v>
      </c>
      <c r="AF391" s="67">
        <v>0</v>
      </c>
      <c r="AG391" s="67"/>
      <c r="AH391" s="67">
        <v>0</v>
      </c>
      <c r="AI391" s="67">
        <v>0</v>
      </c>
      <c r="AJ391" s="67">
        <v>19580245.036745403</v>
      </c>
      <c r="AK391" s="67">
        <v>0</v>
      </c>
      <c r="AL391" s="67">
        <v>0</v>
      </c>
      <c r="AM391" s="67">
        <v>0</v>
      </c>
      <c r="AN391" s="67">
        <v>2000842.5338999999</v>
      </c>
      <c r="AO391" s="77">
        <v>222315.8371</v>
      </c>
      <c r="AP391" s="78">
        <v>428180.3022546001</v>
      </c>
      <c r="AQ391" s="62">
        <f>+'Приложение №2'!F391-'Приложение №1'!N391</f>
        <v>0</v>
      </c>
      <c r="AR391" s="1">
        <v>1671059.65</v>
      </c>
      <c r="AS391" s="1">
        <f>+(K391*13.29+L391*22.52)*12*0.85</f>
        <v>493254.89459999994</v>
      </c>
      <c r="AT391" s="1">
        <f>+(K391*13.29+L391*22.52)*12*30</f>
        <v>17408996.279999997</v>
      </c>
      <c r="AU391" s="71">
        <f>+P391+Q391+R391+S391+U391-'Приложение №2'!F391</f>
        <v>0</v>
      </c>
    </row>
    <row r="392" spans="1:47" x14ac:dyDescent="0.25">
      <c r="A392" s="74">
        <f t="shared" ref="A392:B392" si="318">+A391+1</f>
        <v>377</v>
      </c>
      <c r="B392" s="75">
        <f t="shared" si="318"/>
        <v>192</v>
      </c>
      <c r="C392" s="65" t="s">
        <v>254</v>
      </c>
      <c r="D392" s="65" t="s">
        <v>523</v>
      </c>
      <c r="E392" s="66">
        <v>1982</v>
      </c>
      <c r="F392" s="66">
        <v>1982</v>
      </c>
      <c r="G392" s="66" t="s">
        <v>45</v>
      </c>
      <c r="H392" s="66">
        <v>5</v>
      </c>
      <c r="I392" s="66">
        <v>1</v>
      </c>
      <c r="J392" s="67">
        <v>902</v>
      </c>
      <c r="K392" s="67">
        <v>902</v>
      </c>
      <c r="L392" s="67">
        <v>0</v>
      </c>
      <c r="M392" s="68">
        <v>23</v>
      </c>
      <c r="N392" s="76">
        <f t="shared" si="291"/>
        <v>4288754.5190066174</v>
      </c>
      <c r="O392" s="67"/>
      <c r="P392" s="77">
        <v>1398916.8396544</v>
      </c>
      <c r="Q392" s="77"/>
      <c r="R392" s="77">
        <f t="shared" ref="R392:R394" si="319">+AS392</f>
        <v>92004</v>
      </c>
      <c r="S392" s="77">
        <f t="shared" si="248"/>
        <v>569105.49004341802</v>
      </c>
      <c r="T392" s="77"/>
      <c r="U392" s="77">
        <f>2797833.6793088-569105.49</f>
        <v>2228728.1893087998</v>
      </c>
      <c r="V392" s="77">
        <f t="shared" si="253"/>
        <v>4754.7167616481347</v>
      </c>
      <c r="W392" s="77">
        <f t="shared" si="253"/>
        <v>4754.7167616481347</v>
      </c>
      <c r="X392" s="70">
        <v>2023</v>
      </c>
      <c r="Y392" s="71" t="e">
        <f>+#REF!-'[1]Приложение №1'!$P1857</f>
        <v>#REF!</v>
      </c>
      <c r="AA392" s="76">
        <f t="shared" ref="AA392:AA419" si="320">SUM(AB392:AP392)</f>
        <v>25846647.639999997</v>
      </c>
      <c r="AB392" s="67">
        <v>3015626.05896552</v>
      </c>
      <c r="AC392" s="67">
        <v>1381996.98965328</v>
      </c>
      <c r="AD392" s="67">
        <v>1398423.8962755599</v>
      </c>
      <c r="AE392" s="67">
        <v>910108.47884880006</v>
      </c>
      <c r="AF392" s="67">
        <v>0</v>
      </c>
      <c r="AG392" s="67"/>
      <c r="AH392" s="67">
        <v>91642.682540640002</v>
      </c>
      <c r="AI392" s="67">
        <v>0</v>
      </c>
      <c r="AJ392" s="67">
        <v>7209302.2726031998</v>
      </c>
      <c r="AK392" s="67">
        <v>0</v>
      </c>
      <c r="AL392" s="67">
        <v>3664064.3373272396</v>
      </c>
      <c r="AM392" s="67">
        <v>4963125.4813509602</v>
      </c>
      <c r="AN392" s="67">
        <v>2458924.8816</v>
      </c>
      <c r="AO392" s="77">
        <v>258466.47640000001</v>
      </c>
      <c r="AP392" s="78">
        <v>494966.08443480008</v>
      </c>
      <c r="AQ392" s="62">
        <f>+'Приложение №2'!F392-'Приложение №1'!N392</f>
        <v>-4.3417327105998993E-5</v>
      </c>
      <c r="AR392" s="71">
        <f>344430.27-R164</f>
        <v>-92004</v>
      </c>
      <c r="AS392" s="1">
        <f t="shared" ref="AS392:AS408" si="321">+(K392*10+L392*20)*12*0.85</f>
        <v>92004</v>
      </c>
      <c r="AT392" s="1">
        <f>+(K392*10+L392*20)*12*30-S164</f>
        <v>569105.49004341802</v>
      </c>
      <c r="AU392" s="71">
        <f>+P392+Q392+R392+S392+U392-'Приложение №2'!F392</f>
        <v>4.3417327105998993E-5</v>
      </c>
    </row>
    <row r="393" spans="1:47" x14ac:dyDescent="0.25">
      <c r="A393" s="74">
        <f t="shared" ref="A393:B393" si="322">+A392+1</f>
        <v>378</v>
      </c>
      <c r="B393" s="75">
        <f t="shared" si="322"/>
        <v>193</v>
      </c>
      <c r="C393" s="65" t="s">
        <v>254</v>
      </c>
      <c r="D393" s="65" t="s">
        <v>438</v>
      </c>
      <c r="E393" s="66">
        <v>1979</v>
      </c>
      <c r="F393" s="66">
        <v>2013</v>
      </c>
      <c r="G393" s="66" t="s">
        <v>45</v>
      </c>
      <c r="H393" s="66">
        <v>4</v>
      </c>
      <c r="I393" s="66">
        <v>2</v>
      </c>
      <c r="J393" s="67">
        <v>1242.18</v>
      </c>
      <c r="K393" s="67">
        <v>1242.18</v>
      </c>
      <c r="L393" s="67">
        <v>0</v>
      </c>
      <c r="M393" s="68">
        <v>47</v>
      </c>
      <c r="N393" s="76">
        <f t="shared" si="291"/>
        <v>8174727.9891289892</v>
      </c>
      <c r="O393" s="67"/>
      <c r="P393" s="77">
        <v>2682675.2085677697</v>
      </c>
      <c r="Q393" s="77"/>
      <c r="R393" s="77">
        <f t="shared" si="319"/>
        <v>126702.36</v>
      </c>
      <c r="S393" s="77">
        <f t="shared" ref="S393:S416" si="323">+AT393</f>
        <v>2643129.8034256785</v>
      </c>
      <c r="T393" s="77"/>
      <c r="U393" s="77">
        <f>5365350.41713554-2643129.8</f>
        <v>2722220.6171355406</v>
      </c>
      <c r="V393" s="77">
        <f t="shared" si="253"/>
        <v>6580.9528322215692</v>
      </c>
      <c r="W393" s="77">
        <f t="shared" si="253"/>
        <v>6580.9528322215692</v>
      </c>
      <c r="X393" s="70">
        <v>2023</v>
      </c>
      <c r="Y393" s="71" t="e">
        <f>+#REF!-'[1]Приложение №1'!$P1474</f>
        <v>#REF!</v>
      </c>
      <c r="AA393" s="76">
        <f t="shared" si="320"/>
        <v>28614187.700000003</v>
      </c>
      <c r="AB393" s="67">
        <v>0</v>
      </c>
      <c r="AC393" s="67">
        <v>0</v>
      </c>
      <c r="AD393" s="67">
        <v>1925825.0481519001</v>
      </c>
      <c r="AE393" s="67">
        <v>1253346.5063616</v>
      </c>
      <c r="AF393" s="67">
        <v>0</v>
      </c>
      <c r="AG393" s="67"/>
      <c r="AH393" s="67">
        <v>0</v>
      </c>
      <c r="AI393" s="67">
        <v>0</v>
      </c>
      <c r="AJ393" s="67">
        <v>9928216.292715</v>
      </c>
      <c r="AK393" s="67">
        <v>0</v>
      </c>
      <c r="AL393" s="67">
        <v>5045928.4281096598</v>
      </c>
      <c r="AM393" s="67">
        <v>6834917.0833343398</v>
      </c>
      <c r="AN393" s="67">
        <v>2793370.4105000002</v>
      </c>
      <c r="AO393" s="77">
        <v>286141.87699999998</v>
      </c>
      <c r="AP393" s="78">
        <v>546442.05382749997</v>
      </c>
      <c r="AQ393" s="62">
        <f>+'Приложение №2'!F393-'Приложение №1'!N393</f>
        <v>-3.4256791695952415E-3</v>
      </c>
      <c r="AR393" s="71">
        <f>505122.22-R167</f>
        <v>-126702.35999999999</v>
      </c>
      <c r="AS393" s="1">
        <f t="shared" si="321"/>
        <v>126702.36</v>
      </c>
      <c r="AT393" s="1">
        <f>+(K393*10+L393*20)*12*30-S167</f>
        <v>2643129.8034256785</v>
      </c>
      <c r="AU393" s="71">
        <f>+P393+Q393+R393+S393+U393-'Приложение №2'!F393</f>
        <v>3.4256791695952415E-3</v>
      </c>
    </row>
    <row r="394" spans="1:47" x14ac:dyDescent="0.25">
      <c r="A394" s="74">
        <f t="shared" ref="A394:B394" si="324">+A393+1</f>
        <v>379</v>
      </c>
      <c r="B394" s="75">
        <f t="shared" si="324"/>
        <v>194</v>
      </c>
      <c r="C394" s="65" t="s">
        <v>254</v>
      </c>
      <c r="D394" s="65" t="s">
        <v>256</v>
      </c>
      <c r="E394" s="66">
        <v>1979</v>
      </c>
      <c r="F394" s="66">
        <v>1979</v>
      </c>
      <c r="G394" s="66" t="s">
        <v>45</v>
      </c>
      <c r="H394" s="66">
        <v>4</v>
      </c>
      <c r="I394" s="66">
        <v>2</v>
      </c>
      <c r="J394" s="67">
        <v>1245</v>
      </c>
      <c r="K394" s="67">
        <v>1245</v>
      </c>
      <c r="L394" s="67">
        <v>0</v>
      </c>
      <c r="M394" s="68">
        <v>44</v>
      </c>
      <c r="N394" s="76">
        <f t="shared" si="291"/>
        <v>8658505.2459619865</v>
      </c>
      <c r="O394" s="67"/>
      <c r="P394" s="77">
        <v>2843838.4141774648</v>
      </c>
      <c r="Q394" s="77"/>
      <c r="R394" s="77">
        <f t="shared" si="319"/>
        <v>126990</v>
      </c>
      <c r="S394" s="77">
        <f t="shared" si="323"/>
        <v>1423591.3934295927</v>
      </c>
      <c r="T394" s="77"/>
      <c r="U394" s="77">
        <f>5687676.82835493-1423591.39</f>
        <v>4264085.4383549299</v>
      </c>
      <c r="V394" s="77">
        <f t="shared" si="253"/>
        <v>6954.622687519668</v>
      </c>
      <c r="W394" s="77">
        <f t="shared" si="253"/>
        <v>6954.622687519668</v>
      </c>
      <c r="X394" s="70">
        <v>2023</v>
      </c>
      <c r="Y394" s="71" t="e">
        <f>+#REF!-'[1]Приложение №1'!$P1191</f>
        <v>#REF!</v>
      </c>
      <c r="AA394" s="76">
        <f t="shared" si="320"/>
        <v>10704920.850000001</v>
      </c>
      <c r="AB394" s="67">
        <v>4162366.3452462004</v>
      </c>
      <c r="AC394" s="67">
        <v>1907523.5611068003</v>
      </c>
      <c r="AD394" s="67">
        <v>1930197.0630411</v>
      </c>
      <c r="AE394" s="67">
        <v>1256191.858278</v>
      </c>
      <c r="AF394" s="67">
        <v>0</v>
      </c>
      <c r="AG394" s="67"/>
      <c r="AH394" s="67">
        <v>126491.2857684</v>
      </c>
      <c r="AI394" s="67">
        <v>0</v>
      </c>
      <c r="AJ394" s="67"/>
      <c r="AK394" s="67">
        <v>0</v>
      </c>
      <c r="AL394" s="67"/>
      <c r="AM394" s="67"/>
      <c r="AN394" s="67">
        <v>1009919.3489999999</v>
      </c>
      <c r="AO394" s="77">
        <v>107049.20850000002</v>
      </c>
      <c r="AP394" s="78">
        <v>205182.17905950005</v>
      </c>
      <c r="AQ394" s="62">
        <f>+'Приложение №2'!F394-'Приложение №1'!N394</f>
        <v>2.9142703860998154E-3</v>
      </c>
      <c r="AR394" s="71">
        <f>438075.68-R168</f>
        <v>-26540.909999999974</v>
      </c>
      <c r="AS394" s="1">
        <f t="shared" si="321"/>
        <v>126990</v>
      </c>
      <c r="AT394" s="1">
        <f>+(K394*10+L394*20)*12*30-1289981.92-S168</f>
        <v>1423591.3934295927</v>
      </c>
      <c r="AU394" s="71">
        <f>+P394+Q394+R394+S394+U394-'Приложение №2'!F394</f>
        <v>-2.9142703860998154E-3</v>
      </c>
    </row>
    <row r="395" spans="1:47" x14ac:dyDescent="0.25">
      <c r="A395" s="74">
        <f t="shared" ref="A395:B395" si="325">+A394+1</f>
        <v>380</v>
      </c>
      <c r="B395" s="75">
        <f t="shared" si="325"/>
        <v>195</v>
      </c>
      <c r="C395" s="65" t="s">
        <v>254</v>
      </c>
      <c r="D395" s="65" t="s">
        <v>257</v>
      </c>
      <c r="E395" s="66">
        <v>1972</v>
      </c>
      <c r="F395" s="66">
        <v>1972</v>
      </c>
      <c r="G395" s="66" t="s">
        <v>45</v>
      </c>
      <c r="H395" s="66">
        <v>4</v>
      </c>
      <c r="I395" s="66">
        <v>2</v>
      </c>
      <c r="J395" s="67">
        <v>1471.5</v>
      </c>
      <c r="K395" s="67">
        <v>1471.5</v>
      </c>
      <c r="L395" s="67">
        <v>0</v>
      </c>
      <c r="M395" s="68">
        <v>37</v>
      </c>
      <c r="N395" s="76">
        <f t="shared" si="291"/>
        <v>6779295.0574127994</v>
      </c>
      <c r="O395" s="67"/>
      <c r="P395" s="77">
        <v>331357.31247093313</v>
      </c>
      <c r="Q395" s="77"/>
      <c r="R395" s="77">
        <f>+AR395+AS395</f>
        <v>487823.12</v>
      </c>
      <c r="S395" s="77">
        <f t="shared" si="323"/>
        <v>5297400</v>
      </c>
      <c r="T395" s="77"/>
      <c r="U395" s="77">
        <v>662714.62494186638</v>
      </c>
      <c r="V395" s="77">
        <f t="shared" ref="V395:W417" si="326">$N395/($K395+$L395)</f>
        <v>4607.0642591999995</v>
      </c>
      <c r="W395" s="77">
        <f t="shared" si="326"/>
        <v>4607.0642591999995</v>
      </c>
      <c r="X395" s="70">
        <v>2023</v>
      </c>
      <c r="Y395" s="71" t="e">
        <f>+#REF!-'[1]Приложение №1'!$P859</f>
        <v>#REF!</v>
      </c>
      <c r="AA395" s="76">
        <f t="shared" ref="AA395:AA417" si="327">SUM(AB395:AP395)</f>
        <v>16159497.98</v>
      </c>
      <c r="AB395" s="67">
        <v>0</v>
      </c>
      <c r="AC395" s="67">
        <v>0</v>
      </c>
      <c r="AD395" s="67">
        <v>0</v>
      </c>
      <c r="AE395" s="67">
        <v>0</v>
      </c>
      <c r="AF395" s="67">
        <v>0</v>
      </c>
      <c r="AG395" s="67"/>
      <c r="AH395" s="67">
        <v>0</v>
      </c>
      <c r="AI395" s="67">
        <v>0</v>
      </c>
      <c r="AJ395" s="67">
        <v>0</v>
      </c>
      <c r="AK395" s="67">
        <v>0</v>
      </c>
      <c r="AL395" s="67">
        <v>5977461.9471230991</v>
      </c>
      <c r="AM395" s="67">
        <v>8096717.4565498196</v>
      </c>
      <c r="AN395" s="67">
        <v>1615949.7980000002</v>
      </c>
      <c r="AO395" s="77">
        <v>161594.9798</v>
      </c>
      <c r="AP395" s="78">
        <v>307773.79852707998</v>
      </c>
      <c r="AQ395" s="62">
        <f>+'Приложение №2'!F395-'Приложение №1'!N395</f>
        <v>0</v>
      </c>
      <c r="AR395" s="1">
        <f>337730.12</f>
        <v>337730.12</v>
      </c>
      <c r="AS395" s="1">
        <f t="shared" si="321"/>
        <v>150093</v>
      </c>
      <c r="AT395" s="1">
        <f>+(K395*10+L395*20)*12*30</f>
        <v>5297400</v>
      </c>
      <c r="AU395" s="71">
        <f>+P395+Q395+R395+S395+U395-'Приложение №2'!F395</f>
        <v>0</v>
      </c>
    </row>
    <row r="396" spans="1:47" x14ac:dyDescent="0.25">
      <c r="A396" s="74">
        <f t="shared" ref="A396:B396" si="328">+A395+1</f>
        <v>381</v>
      </c>
      <c r="B396" s="75">
        <f t="shared" si="328"/>
        <v>196</v>
      </c>
      <c r="C396" s="65" t="s">
        <v>254</v>
      </c>
      <c r="D396" s="65" t="s">
        <v>439</v>
      </c>
      <c r="E396" s="66">
        <v>1975</v>
      </c>
      <c r="F396" s="66">
        <v>2010</v>
      </c>
      <c r="G396" s="66" t="s">
        <v>45</v>
      </c>
      <c r="H396" s="66">
        <v>4</v>
      </c>
      <c r="I396" s="66">
        <v>2</v>
      </c>
      <c r="J396" s="67">
        <v>1415.4</v>
      </c>
      <c r="K396" s="67">
        <v>1415.4</v>
      </c>
      <c r="L396" s="67"/>
      <c r="M396" s="68">
        <v>39</v>
      </c>
      <c r="N396" s="76">
        <f t="shared" si="291"/>
        <v>9244036.615806723</v>
      </c>
      <c r="O396" s="67"/>
      <c r="P396" s="77">
        <v>1386547.1137890664</v>
      </c>
      <c r="Q396" s="77"/>
      <c r="R396" s="77">
        <f t="shared" ref="R396:R421" si="329">+AR396+AS396</f>
        <v>231788.24</v>
      </c>
      <c r="S396" s="77">
        <f t="shared" si="323"/>
        <v>4466725.7279000003</v>
      </c>
      <c r="T396" s="77"/>
      <c r="U396" s="77">
        <v>3158975.5341176558</v>
      </c>
      <c r="V396" s="77">
        <f t="shared" si="326"/>
        <v>6531.0418368000019</v>
      </c>
      <c r="W396" s="77">
        <f t="shared" si="326"/>
        <v>6531.0418368000019</v>
      </c>
      <c r="X396" s="70">
        <v>2023</v>
      </c>
      <c r="Y396" s="71" t="e">
        <f>+#REF!-'[1]Приложение №1'!$P1245</f>
        <v>#REF!</v>
      </c>
      <c r="AA396" s="76">
        <f t="shared" si="327"/>
        <v>29462353.34</v>
      </c>
      <c r="AB396" s="67">
        <v>0</v>
      </c>
      <c r="AC396" s="67">
        <v>0</v>
      </c>
      <c r="AD396" s="67">
        <v>1982909.2719916198</v>
      </c>
      <c r="AE396" s="67">
        <v>1290497.4993876</v>
      </c>
      <c r="AF396" s="67">
        <v>0</v>
      </c>
      <c r="AG396" s="67"/>
      <c r="AH396" s="67">
        <v>0</v>
      </c>
      <c r="AI396" s="67">
        <v>0</v>
      </c>
      <c r="AJ396" s="67">
        <v>10222502.889866399</v>
      </c>
      <c r="AK396" s="67">
        <v>0</v>
      </c>
      <c r="AL396" s="67">
        <v>5195496.9927289803</v>
      </c>
      <c r="AM396" s="67">
        <v>7037513.8477249201</v>
      </c>
      <c r="AN396" s="67">
        <v>2876169.9234000002</v>
      </c>
      <c r="AO396" s="77">
        <v>294623.53340000001</v>
      </c>
      <c r="AP396" s="78">
        <v>562639.38150048</v>
      </c>
      <c r="AQ396" s="62">
        <f>+'Приложение №2'!F396-'Приложение №1'!N396</f>
        <v>0</v>
      </c>
      <c r="AR396" s="1">
        <f>559628.74-472211.3</f>
        <v>87417.44</v>
      </c>
      <c r="AS396" s="1">
        <f t="shared" si="321"/>
        <v>144370.79999999999</v>
      </c>
      <c r="AT396" s="1">
        <f>+(K396*10+L396*20)*12*30-628714.2721</f>
        <v>4466725.7279000003</v>
      </c>
      <c r="AU396" s="71">
        <f>+P396+Q396+R396+S396+U396-'Приложение №2'!F396</f>
        <v>0</v>
      </c>
    </row>
    <row r="397" spans="1:47" x14ac:dyDescent="0.25">
      <c r="A397" s="74">
        <f t="shared" ref="A397:B397" si="330">+A396+1</f>
        <v>382</v>
      </c>
      <c r="B397" s="75">
        <f t="shared" si="330"/>
        <v>197</v>
      </c>
      <c r="C397" s="65" t="s">
        <v>254</v>
      </c>
      <c r="D397" s="65" t="s">
        <v>524</v>
      </c>
      <c r="E397" s="66">
        <v>1981</v>
      </c>
      <c r="F397" s="66">
        <v>1981</v>
      </c>
      <c r="G397" s="66" t="s">
        <v>45</v>
      </c>
      <c r="H397" s="66">
        <v>4</v>
      </c>
      <c r="I397" s="66">
        <v>2</v>
      </c>
      <c r="J397" s="67">
        <v>1276</v>
      </c>
      <c r="K397" s="67">
        <v>1276</v>
      </c>
      <c r="L397" s="67">
        <v>0</v>
      </c>
      <c r="M397" s="68">
        <v>60</v>
      </c>
      <c r="N397" s="76">
        <f t="shared" si="291"/>
        <v>8333609.3837568006</v>
      </c>
      <c r="O397" s="67"/>
      <c r="P397" s="77">
        <v>1276378.0712522666</v>
      </c>
      <c r="Q397" s="77"/>
      <c r="R397" s="77">
        <f t="shared" si="329"/>
        <v>166264.72999999998</v>
      </c>
      <c r="S397" s="77">
        <f t="shared" si="323"/>
        <v>4338210.4400000004</v>
      </c>
      <c r="T397" s="77"/>
      <c r="U397" s="77">
        <v>2552756.1425045338</v>
      </c>
      <c r="V397" s="77">
        <f t="shared" si="326"/>
        <v>6531.0418368000001</v>
      </c>
      <c r="W397" s="77">
        <f t="shared" si="326"/>
        <v>6531.0418368000001</v>
      </c>
      <c r="X397" s="70">
        <v>2023</v>
      </c>
      <c r="Y397" s="71" t="e">
        <f>+#REF!-'[1]Приложение №1'!$P1675</f>
        <v>#REF!</v>
      </c>
      <c r="AA397" s="76">
        <f t="shared" si="327"/>
        <v>36563550.32</v>
      </c>
      <c r="AB397" s="67">
        <v>4266007.5956097599</v>
      </c>
      <c r="AC397" s="67">
        <v>1955020.1317046401</v>
      </c>
      <c r="AD397" s="67">
        <v>1978258.1947312797</v>
      </c>
      <c r="AE397" s="67">
        <v>1287470.5310543999</v>
      </c>
      <c r="AF397" s="67">
        <v>0</v>
      </c>
      <c r="AG397" s="67"/>
      <c r="AH397" s="67">
        <v>129640.86798431998</v>
      </c>
      <c r="AI397" s="67">
        <v>0</v>
      </c>
      <c r="AJ397" s="67">
        <v>10198525.1661216</v>
      </c>
      <c r="AK397" s="67">
        <v>0</v>
      </c>
      <c r="AL397" s="67">
        <v>5183310.5259751193</v>
      </c>
      <c r="AM397" s="67">
        <v>7021006.7784964805</v>
      </c>
      <c r="AN397" s="67">
        <v>3478479.1008000001</v>
      </c>
      <c r="AO397" s="77">
        <v>365635.50320000004</v>
      </c>
      <c r="AP397" s="78">
        <v>700195.92432240013</v>
      </c>
      <c r="AQ397" s="62">
        <f>+'Приложение №2'!F397-'Приложение №1'!N397</f>
        <v>0</v>
      </c>
      <c r="AR397" s="1">
        <f>461712.25-425599.52</f>
        <v>36112.729999999981</v>
      </c>
      <c r="AS397" s="1">
        <f t="shared" si="321"/>
        <v>130152</v>
      </c>
      <c r="AT397" s="1">
        <f>+(K397*10+L397*20)*12*30-255389.56</f>
        <v>4338210.4400000004</v>
      </c>
      <c r="AU397" s="71">
        <f>+P397+Q397+R397+S397+U397-'Приложение №2'!F397</f>
        <v>0</v>
      </c>
    </row>
    <row r="398" spans="1:47" x14ac:dyDescent="0.25">
      <c r="A398" s="74">
        <f t="shared" ref="A398:B398" si="331">+A397+1</f>
        <v>383</v>
      </c>
      <c r="B398" s="75">
        <f t="shared" si="331"/>
        <v>198</v>
      </c>
      <c r="C398" s="65" t="s">
        <v>106</v>
      </c>
      <c r="D398" s="65" t="s">
        <v>440</v>
      </c>
      <c r="E398" s="66">
        <v>1989</v>
      </c>
      <c r="F398" s="66">
        <v>2013</v>
      </c>
      <c r="G398" s="66" t="s">
        <v>45</v>
      </c>
      <c r="H398" s="66">
        <v>4</v>
      </c>
      <c r="I398" s="66">
        <v>2</v>
      </c>
      <c r="J398" s="67">
        <v>1349.2</v>
      </c>
      <c r="K398" s="67">
        <v>1349.2</v>
      </c>
      <c r="L398" s="67">
        <v>0</v>
      </c>
      <c r="M398" s="68">
        <v>46</v>
      </c>
      <c r="N398" s="76">
        <f t="shared" si="291"/>
        <v>7543328.1524260007</v>
      </c>
      <c r="O398" s="67"/>
      <c r="P398" s="77">
        <v>1104159.1966666665</v>
      </c>
      <c r="Q398" s="77"/>
      <c r="R398" s="77">
        <f t="shared" si="329"/>
        <v>716688.44000000006</v>
      </c>
      <c r="S398" s="77">
        <f t="shared" si="323"/>
        <v>4857120</v>
      </c>
      <c r="T398" s="77"/>
      <c r="U398" s="77">
        <f>+'Приложение №2'!F398-'Приложение №1'!P398-'Приложение №1'!Q398-'Приложение №1'!R398-'Приложение №1'!S398-'Приложение №1'!T398</f>
        <v>865360.51575933397</v>
      </c>
      <c r="V398" s="77">
        <f t="shared" si="326"/>
        <v>5590.9636469211391</v>
      </c>
      <c r="W398" s="77">
        <f t="shared" si="326"/>
        <v>5590.9636469211391</v>
      </c>
      <c r="X398" s="70">
        <v>2023</v>
      </c>
      <c r="Y398" s="71" t="e">
        <f>+#REF!-'[1]Приложение №1'!$P1679</f>
        <v>#REF!</v>
      </c>
      <c r="AA398" s="76">
        <f t="shared" si="327"/>
        <v>12006150.48</v>
      </c>
      <c r="AB398" s="67">
        <v>2778320.4092007005</v>
      </c>
      <c r="AC398" s="67">
        <v>1283573.09968482</v>
      </c>
      <c r="AD398" s="67">
        <v>0</v>
      </c>
      <c r="AE398" s="67">
        <v>0</v>
      </c>
      <c r="AF398" s="67">
        <v>0</v>
      </c>
      <c r="AG398" s="67"/>
      <c r="AH398" s="67">
        <v>0</v>
      </c>
      <c r="AI398" s="67">
        <v>0</v>
      </c>
      <c r="AJ398" s="67">
        <v>6528512.2887180001</v>
      </c>
      <c r="AK398" s="67">
        <v>0</v>
      </c>
      <c r="AL398" s="67">
        <v>0</v>
      </c>
      <c r="AM398" s="67">
        <v>0</v>
      </c>
      <c r="AN398" s="67">
        <v>1064092.452</v>
      </c>
      <c r="AO398" s="77">
        <v>120061.50480000001</v>
      </c>
      <c r="AP398" s="78">
        <v>231590.72559648004</v>
      </c>
      <c r="AQ398" s="62">
        <f>+'Приложение №2'!F398-'Приложение №1'!N398</f>
        <v>0</v>
      </c>
      <c r="AR398" s="1">
        <v>579070.04</v>
      </c>
      <c r="AS398" s="1">
        <f t="shared" si="321"/>
        <v>137618.4</v>
      </c>
      <c r="AT398" s="1">
        <f>+(K398*10+L398*20)*12*30</f>
        <v>4857120</v>
      </c>
      <c r="AU398" s="71">
        <f>+P398+Q398+R398+S398+U398-'Приложение №2'!F398</f>
        <v>0</v>
      </c>
    </row>
    <row r="399" spans="1:47" x14ac:dyDescent="0.25">
      <c r="A399" s="74">
        <f t="shared" ref="A399:B399" si="332">+A398+1</f>
        <v>384</v>
      </c>
      <c r="B399" s="75">
        <f t="shared" si="332"/>
        <v>199</v>
      </c>
      <c r="C399" s="65" t="s">
        <v>106</v>
      </c>
      <c r="D399" s="65" t="s">
        <v>525</v>
      </c>
      <c r="E399" s="66">
        <v>1989</v>
      </c>
      <c r="F399" s="66">
        <v>2013</v>
      </c>
      <c r="G399" s="66" t="s">
        <v>45</v>
      </c>
      <c r="H399" s="66">
        <v>4</v>
      </c>
      <c r="I399" s="66">
        <v>1</v>
      </c>
      <c r="J399" s="67">
        <v>872.9</v>
      </c>
      <c r="K399" s="67">
        <v>805.9</v>
      </c>
      <c r="L399" s="67">
        <v>67</v>
      </c>
      <c r="M399" s="68">
        <v>23</v>
      </c>
      <c r="N399" s="76">
        <f t="shared" si="291"/>
        <v>3689249.0199999996</v>
      </c>
      <c r="O399" s="67"/>
      <c r="P399" s="77"/>
      <c r="Q399" s="77"/>
      <c r="R399" s="77">
        <f t="shared" si="329"/>
        <v>495250.54</v>
      </c>
      <c r="S399" s="77">
        <f>+'Приложение №2'!F399-'Приложение №1'!R399</f>
        <v>3193998.4799999995</v>
      </c>
      <c r="T399" s="77"/>
      <c r="U399" s="77">
        <v>5.8207660913467407E-11</v>
      </c>
      <c r="V399" s="77">
        <f t="shared" si="326"/>
        <v>4226.4280215374038</v>
      </c>
      <c r="W399" s="77">
        <f t="shared" si="326"/>
        <v>4226.4280215374038</v>
      </c>
      <c r="X399" s="70">
        <v>2023</v>
      </c>
      <c r="Y399" s="71" t="e">
        <f>+#REF!-'[1]Приложение №1'!$P1680</f>
        <v>#REF!</v>
      </c>
      <c r="AA399" s="76">
        <f t="shared" si="327"/>
        <v>3689249.02</v>
      </c>
      <c r="AB399" s="67">
        <v>1648298.3059179001</v>
      </c>
      <c r="AC399" s="67">
        <v>761507.33362662012</v>
      </c>
      <c r="AD399" s="67">
        <v>771439.24014654011</v>
      </c>
      <c r="AE399" s="67">
        <v>0</v>
      </c>
      <c r="AF399" s="67">
        <v>0</v>
      </c>
      <c r="AG399" s="67"/>
      <c r="AH399" s="67">
        <v>75038.982825239989</v>
      </c>
      <c r="AI399" s="67">
        <v>0</v>
      </c>
      <c r="AJ399" s="67">
        <v>0</v>
      </c>
      <c r="AK399" s="67">
        <v>0</v>
      </c>
      <c r="AL399" s="67">
        <v>0</v>
      </c>
      <c r="AM399" s="67">
        <v>0</v>
      </c>
      <c r="AN399" s="67">
        <v>324864.33429999999</v>
      </c>
      <c r="AO399" s="77">
        <v>36892.490199999993</v>
      </c>
      <c r="AP399" s="78">
        <v>71208.332983699991</v>
      </c>
      <c r="AQ399" s="62">
        <f>+'Приложение №2'!F399-'Приложение №1'!N399</f>
        <v>0</v>
      </c>
      <c r="AR399" s="1">
        <v>399380.74</v>
      </c>
      <c r="AS399" s="1">
        <f t="shared" si="321"/>
        <v>95869.8</v>
      </c>
      <c r="AT399" s="1">
        <f>+(K399*10+L399*20)*12*30</f>
        <v>3383640</v>
      </c>
    </row>
    <row r="400" spans="1:47" x14ac:dyDescent="0.25">
      <c r="A400" s="74">
        <f t="shared" ref="A400:B400" si="333">+A399+1</f>
        <v>385</v>
      </c>
      <c r="B400" s="75">
        <f t="shared" si="333"/>
        <v>200</v>
      </c>
      <c r="C400" s="65" t="s">
        <v>106</v>
      </c>
      <c r="D400" s="65" t="s">
        <v>526</v>
      </c>
      <c r="E400" s="66">
        <v>1992</v>
      </c>
      <c r="F400" s="66">
        <v>2013</v>
      </c>
      <c r="G400" s="66" t="s">
        <v>45</v>
      </c>
      <c r="H400" s="66">
        <v>5</v>
      </c>
      <c r="I400" s="66">
        <v>3</v>
      </c>
      <c r="J400" s="67">
        <v>2942.76</v>
      </c>
      <c r="K400" s="67">
        <v>2942.76</v>
      </c>
      <c r="L400" s="67">
        <v>0</v>
      </c>
      <c r="M400" s="68">
        <v>91</v>
      </c>
      <c r="N400" s="76">
        <f t="shared" si="291"/>
        <v>18292317.442178</v>
      </c>
      <c r="O400" s="67"/>
      <c r="P400" s="77">
        <v>3312889.3466666671</v>
      </c>
      <c r="Q400" s="77"/>
      <c r="R400" s="77">
        <f t="shared" si="329"/>
        <v>1492790.51</v>
      </c>
      <c r="S400" s="77">
        <f t="shared" si="323"/>
        <v>10593936</v>
      </c>
      <c r="T400" s="77"/>
      <c r="U400" s="77">
        <f>+'Приложение №2'!F400-'Приложение №1'!P400-'Приложение №1'!Q400-'Приложение №1'!R400-'Приложение №1'!S400-'Приложение №1'!T400</f>
        <v>2892701.5855113324</v>
      </c>
      <c r="V400" s="77">
        <f t="shared" si="326"/>
        <v>6216.0412137510357</v>
      </c>
      <c r="W400" s="77">
        <f t="shared" si="326"/>
        <v>6216.0412137510357</v>
      </c>
      <c r="X400" s="70">
        <v>2023</v>
      </c>
      <c r="Y400" s="71" t="e">
        <f>+#REF!-'[1]Приложение №1'!$P1681</f>
        <v>#REF!</v>
      </c>
      <c r="AA400" s="76">
        <f t="shared" si="327"/>
        <v>24232773.930000003</v>
      </c>
      <c r="AB400" s="67">
        <v>6144661.3698833995</v>
      </c>
      <c r="AC400" s="67">
        <v>2838809.3808026402</v>
      </c>
      <c r="AD400" s="67">
        <v>2875834.3669440001</v>
      </c>
      <c r="AE400" s="67">
        <v>1857721.65669048</v>
      </c>
      <c r="AF400" s="67">
        <v>0</v>
      </c>
      <c r="AG400" s="67"/>
      <c r="AH400" s="67">
        <v>0</v>
      </c>
      <c r="AI400" s="67">
        <v>0</v>
      </c>
      <c r="AJ400" s="67">
        <v>0</v>
      </c>
      <c r="AK400" s="67">
        <v>0</v>
      </c>
      <c r="AL400" s="67">
        <v>7458847.8699054606</v>
      </c>
      <c r="AM400" s="67">
        <v>0</v>
      </c>
      <c r="AN400" s="67">
        <v>2351498.0564000001</v>
      </c>
      <c r="AO400" s="77">
        <v>242327.73930000002</v>
      </c>
      <c r="AP400" s="78">
        <v>463073.49007401994</v>
      </c>
      <c r="AQ400" s="62">
        <f>+'Приложение №2'!F400-'Приложение №1'!N400</f>
        <v>0</v>
      </c>
      <c r="AR400" s="1">
        <v>1192628.99</v>
      </c>
      <c r="AS400" s="1">
        <f t="shared" si="321"/>
        <v>300161.52</v>
      </c>
      <c r="AT400" s="1">
        <f>+(K400*10+L400*20)*12*30</f>
        <v>10593936</v>
      </c>
      <c r="AU400" s="71">
        <f>+P400+Q400+R400+S400+U400-'Приложение №2'!F400</f>
        <v>0</v>
      </c>
    </row>
    <row r="401" spans="1:47" x14ac:dyDescent="0.25">
      <c r="A401" s="74">
        <f t="shared" ref="A401:B401" si="334">+A400+1</f>
        <v>386</v>
      </c>
      <c r="B401" s="75">
        <f t="shared" si="334"/>
        <v>201</v>
      </c>
      <c r="C401" s="65" t="s">
        <v>106</v>
      </c>
      <c r="D401" s="65" t="s">
        <v>441</v>
      </c>
      <c r="E401" s="66">
        <v>1993</v>
      </c>
      <c r="F401" s="66">
        <v>2013</v>
      </c>
      <c r="G401" s="66" t="s">
        <v>45</v>
      </c>
      <c r="H401" s="66">
        <v>4</v>
      </c>
      <c r="I401" s="66">
        <v>2</v>
      </c>
      <c r="J401" s="67">
        <v>1782.7</v>
      </c>
      <c r="K401" s="67">
        <v>1782.7</v>
      </c>
      <c r="L401" s="67">
        <v>0</v>
      </c>
      <c r="M401" s="68">
        <v>51</v>
      </c>
      <c r="N401" s="76">
        <f t="shared" si="291"/>
        <v>7897251.3799999999</v>
      </c>
      <c r="O401" s="67"/>
      <c r="P401" s="77">
        <v>615822.75999999989</v>
      </c>
      <c r="Q401" s="77"/>
      <c r="R401" s="77">
        <f t="shared" si="329"/>
        <v>863708.62</v>
      </c>
      <c r="S401" s="77">
        <f t="shared" si="323"/>
        <v>6417720</v>
      </c>
      <c r="T401" s="77"/>
      <c r="U401" s="77">
        <v>0</v>
      </c>
      <c r="V401" s="77">
        <f t="shared" si="326"/>
        <v>4429.9385090031974</v>
      </c>
      <c r="W401" s="77">
        <f t="shared" si="326"/>
        <v>4429.9385090031974</v>
      </c>
      <c r="X401" s="70">
        <v>2023</v>
      </c>
      <c r="Y401" s="71" t="e">
        <f>+#REF!-'[1]Приложение №1'!$P1251</f>
        <v>#REF!</v>
      </c>
      <c r="AA401" s="76">
        <f t="shared" si="327"/>
        <v>9192230.629999999</v>
      </c>
      <c r="AB401" s="67">
        <v>3604821.641694</v>
      </c>
      <c r="AC401" s="67">
        <v>1665413.416611</v>
      </c>
      <c r="AD401" s="67">
        <v>1687134.4693795198</v>
      </c>
      <c r="AE401" s="67">
        <v>1089849.3568830001</v>
      </c>
      <c r="AF401" s="67">
        <v>0</v>
      </c>
      <c r="AG401" s="67"/>
      <c r="AH401" s="67">
        <v>0</v>
      </c>
      <c r="AI401" s="67">
        <v>0</v>
      </c>
      <c r="AJ401" s="67">
        <v>0</v>
      </c>
      <c r="AK401" s="67">
        <v>0</v>
      </c>
      <c r="AL401" s="67">
        <v>0</v>
      </c>
      <c r="AM401" s="67">
        <v>0</v>
      </c>
      <c r="AN401" s="67">
        <v>877113.06050000002</v>
      </c>
      <c r="AO401" s="77">
        <v>91922.306299999997</v>
      </c>
      <c r="AP401" s="78">
        <v>175976.37863247999</v>
      </c>
      <c r="AQ401" s="62">
        <f>+'Приложение №2'!F401-'Приложение №1'!N401</f>
        <v>0</v>
      </c>
      <c r="AR401" s="1">
        <v>681873.22</v>
      </c>
      <c r="AS401" s="1">
        <f t="shared" si="321"/>
        <v>181835.4</v>
      </c>
      <c r="AT401" s="1">
        <f>+(K401*10+L401*20)*12*30</f>
        <v>6417720</v>
      </c>
      <c r="AU401" s="71">
        <f>+P401+Q401+R401+S401+U401-'Приложение №2'!F401</f>
        <v>0</v>
      </c>
    </row>
    <row r="402" spans="1:47" x14ac:dyDescent="0.25">
      <c r="A402" s="74">
        <f t="shared" ref="A402:B402" si="335">+A401+1</f>
        <v>387</v>
      </c>
      <c r="B402" s="75">
        <f t="shared" si="335"/>
        <v>202</v>
      </c>
      <c r="C402" s="65" t="s">
        <v>106</v>
      </c>
      <c r="D402" s="65" t="s">
        <v>442</v>
      </c>
      <c r="E402" s="66">
        <v>1995</v>
      </c>
      <c r="F402" s="66">
        <v>2013</v>
      </c>
      <c r="G402" s="66" t="s">
        <v>45</v>
      </c>
      <c r="H402" s="66">
        <v>5</v>
      </c>
      <c r="I402" s="66">
        <v>3</v>
      </c>
      <c r="J402" s="67">
        <v>2955.4</v>
      </c>
      <c r="K402" s="67">
        <v>2955.4</v>
      </c>
      <c r="L402" s="67">
        <v>0</v>
      </c>
      <c r="M402" s="68">
        <v>107</v>
      </c>
      <c r="N402" s="76">
        <f t="shared" si="291"/>
        <v>10310282.199999999</v>
      </c>
      <c r="O402" s="67"/>
      <c r="P402" s="77"/>
      <c r="Q402" s="77"/>
      <c r="R402" s="77">
        <f t="shared" si="329"/>
        <v>1642769.59</v>
      </c>
      <c r="S402" s="77">
        <f>+'Приложение №2'!F402-'Приложение №1'!R402</f>
        <v>8667512.6099999994</v>
      </c>
      <c r="T402" s="77"/>
      <c r="U402" s="77">
        <v>0</v>
      </c>
      <c r="V402" s="77">
        <f t="shared" si="326"/>
        <v>3488.6249577045405</v>
      </c>
      <c r="W402" s="77">
        <f t="shared" si="326"/>
        <v>3488.6249577045405</v>
      </c>
      <c r="X402" s="70">
        <v>2023</v>
      </c>
      <c r="Y402" s="71" t="e">
        <f>+#REF!-'[1]Приложение №1'!$P1252</f>
        <v>#REF!</v>
      </c>
      <c r="AA402" s="76">
        <f t="shared" si="327"/>
        <v>12550430.99</v>
      </c>
      <c r="AB402" s="67">
        <v>6235881.2519148607</v>
      </c>
      <c r="AC402" s="67">
        <v>2880952.6065108599</v>
      </c>
      <c r="AD402" s="67">
        <v>0</v>
      </c>
      <c r="AE402" s="67">
        <v>1885300.26106884</v>
      </c>
      <c r="AF402" s="67">
        <v>0</v>
      </c>
      <c r="AG402" s="67"/>
      <c r="AH402" s="67">
        <v>0</v>
      </c>
      <c r="AI402" s="67">
        <v>0</v>
      </c>
      <c r="AJ402" s="67">
        <v>0</v>
      </c>
      <c r="AK402" s="67">
        <v>0</v>
      </c>
      <c r="AL402" s="67">
        <v>0</v>
      </c>
      <c r="AM402" s="67">
        <v>0</v>
      </c>
      <c r="AN402" s="67">
        <v>1182198.1705</v>
      </c>
      <c r="AO402" s="77">
        <v>125504.30989999999</v>
      </c>
      <c r="AP402" s="78">
        <v>240594.39010543999</v>
      </c>
      <c r="AQ402" s="62">
        <f>+'Приложение №2'!F402-'Приложение №1'!N402</f>
        <v>0</v>
      </c>
      <c r="AR402" s="1">
        <v>1341318.79</v>
      </c>
      <c r="AS402" s="1">
        <f t="shared" si="321"/>
        <v>301450.8</v>
      </c>
      <c r="AT402" s="1">
        <f>+(K402*10+L402*20)*12*30</f>
        <v>10639440</v>
      </c>
    </row>
    <row r="403" spans="1:47" x14ac:dyDescent="0.25">
      <c r="A403" s="74">
        <f t="shared" ref="A403:B403" si="336">+A402+1</f>
        <v>388</v>
      </c>
      <c r="B403" s="75">
        <f t="shared" si="336"/>
        <v>203</v>
      </c>
      <c r="C403" s="65" t="s">
        <v>106</v>
      </c>
      <c r="D403" s="65" t="s">
        <v>259</v>
      </c>
      <c r="E403" s="66">
        <v>1988</v>
      </c>
      <c r="F403" s="66">
        <v>2013</v>
      </c>
      <c r="G403" s="66" t="s">
        <v>45</v>
      </c>
      <c r="H403" s="66">
        <v>3</v>
      </c>
      <c r="I403" s="66">
        <v>3</v>
      </c>
      <c r="J403" s="67">
        <v>1278.92</v>
      </c>
      <c r="K403" s="67">
        <v>1278.92</v>
      </c>
      <c r="L403" s="67">
        <v>0</v>
      </c>
      <c r="M403" s="68">
        <v>45</v>
      </c>
      <c r="N403" s="76">
        <f t="shared" si="291"/>
        <v>9369061.4279660024</v>
      </c>
      <c r="O403" s="67"/>
      <c r="P403" s="77">
        <v>3324827.2333333329</v>
      </c>
      <c r="Q403" s="77"/>
      <c r="R403" s="77">
        <f t="shared" si="329"/>
        <v>443057.51000000007</v>
      </c>
      <c r="S403" s="77">
        <f t="shared" si="323"/>
        <v>3542242.0500000007</v>
      </c>
      <c r="T403" s="77"/>
      <c r="U403" s="77">
        <f>+'Приложение №2'!F403-'Приложение №1'!P403-'Приложение №1'!Q403-'Приложение №1'!R403-'Приложение №1'!S403-'Приложение №1'!T403</f>
        <v>2058934.6346326675</v>
      </c>
      <c r="V403" s="77">
        <f t="shared" si="326"/>
        <v>7325.7603508945058</v>
      </c>
      <c r="W403" s="77">
        <f t="shared" si="326"/>
        <v>7325.7603508945058</v>
      </c>
      <c r="X403" s="70">
        <v>2023</v>
      </c>
      <c r="Y403" s="71" t="e">
        <f>+#REF!-'[1]Приложение №1'!$P1253</f>
        <v>#REF!</v>
      </c>
      <c r="AA403" s="76">
        <f t="shared" si="327"/>
        <v>25655177.409999996</v>
      </c>
      <c r="AB403" s="67">
        <v>0</v>
      </c>
      <c r="AC403" s="67">
        <v>0</v>
      </c>
      <c r="AD403" s="67">
        <v>0</v>
      </c>
      <c r="AE403" s="67">
        <v>0</v>
      </c>
      <c r="AF403" s="67">
        <v>0</v>
      </c>
      <c r="AG403" s="67"/>
      <c r="AH403" s="67">
        <v>0</v>
      </c>
      <c r="AI403" s="67">
        <v>0</v>
      </c>
      <c r="AJ403" s="67">
        <v>12294937.7469324</v>
      </c>
      <c r="AK403" s="67">
        <v>0</v>
      </c>
      <c r="AL403" s="67">
        <v>10186152.058427099</v>
      </c>
      <c r="AM403" s="67">
        <v>0</v>
      </c>
      <c r="AN403" s="67">
        <v>2425919.9283999996</v>
      </c>
      <c r="AO403" s="77">
        <v>256551.77410000001</v>
      </c>
      <c r="AP403" s="78">
        <v>491615.90214050008</v>
      </c>
      <c r="AQ403" s="62">
        <f>+'Приложение №2'!F403-'Приложение №1'!N403</f>
        <v>0</v>
      </c>
      <c r="AR403" s="1">
        <f>536959.76-224352.09</f>
        <v>312607.67000000004</v>
      </c>
      <c r="AS403" s="1">
        <f t="shared" si="321"/>
        <v>130449.84000000001</v>
      </c>
      <c r="AT403" s="1">
        <f>+(K403*10+L403*20)*12*30-1061869.95</f>
        <v>3542242.0500000007</v>
      </c>
      <c r="AU403" s="71">
        <f>+P403+Q403+R403+S403+U403-'Приложение №2'!F403</f>
        <v>0</v>
      </c>
    </row>
    <row r="404" spans="1:47" x14ac:dyDescent="0.25">
      <c r="A404" s="74">
        <f t="shared" ref="A404:B404" si="337">+A403+1</f>
        <v>389</v>
      </c>
      <c r="B404" s="75">
        <f t="shared" si="337"/>
        <v>204</v>
      </c>
      <c r="C404" s="65" t="s">
        <v>106</v>
      </c>
      <c r="D404" s="65" t="s">
        <v>258</v>
      </c>
      <c r="E404" s="66">
        <v>1987</v>
      </c>
      <c r="F404" s="66">
        <v>2013</v>
      </c>
      <c r="G404" s="66" t="s">
        <v>45</v>
      </c>
      <c r="H404" s="66">
        <v>3</v>
      </c>
      <c r="I404" s="66">
        <v>1</v>
      </c>
      <c r="J404" s="67">
        <v>726.4</v>
      </c>
      <c r="K404" s="67">
        <v>726.4</v>
      </c>
      <c r="L404" s="67">
        <v>0</v>
      </c>
      <c r="M404" s="68">
        <v>20</v>
      </c>
      <c r="N404" s="76">
        <f t="shared" si="291"/>
        <v>1908639.9128420001</v>
      </c>
      <c r="O404" s="67"/>
      <c r="P404" s="77"/>
      <c r="Q404" s="77"/>
      <c r="R404" s="77">
        <f t="shared" si="329"/>
        <v>370318.95999999996</v>
      </c>
      <c r="S404" s="77">
        <f>+'Приложение №2'!F404-'Приложение №1'!R404</f>
        <v>1538320.9528420002</v>
      </c>
      <c r="T404" s="77"/>
      <c r="U404" s="77">
        <v>0</v>
      </c>
      <c r="V404" s="77">
        <f t="shared" si="326"/>
        <v>2627.5329196613438</v>
      </c>
      <c r="W404" s="77">
        <f t="shared" si="326"/>
        <v>2627.5329196613438</v>
      </c>
      <c r="X404" s="70">
        <v>2023</v>
      </c>
      <c r="Y404" s="71" t="e">
        <f>+#REF!-'[1]Приложение №1'!$P860</f>
        <v>#REF!</v>
      </c>
      <c r="AA404" s="76">
        <f t="shared" si="327"/>
        <v>11533143.700000001</v>
      </c>
      <c r="AB404" s="67">
        <v>2498530.6047538198</v>
      </c>
      <c r="AC404" s="67">
        <v>1521682.50827208</v>
      </c>
      <c r="AD404" s="67">
        <v>0</v>
      </c>
      <c r="AE404" s="67">
        <v>0</v>
      </c>
      <c r="AF404" s="67">
        <v>0</v>
      </c>
      <c r="AG404" s="67"/>
      <c r="AH404" s="67">
        <v>230726.84989368002</v>
      </c>
      <c r="AI404" s="67">
        <v>0</v>
      </c>
      <c r="AJ404" s="67">
        <v>0</v>
      </c>
      <c r="AK404" s="67">
        <v>0</v>
      </c>
      <c r="AL404" s="67">
        <v>5869999.6362147005</v>
      </c>
      <c r="AM404" s="67">
        <v>0</v>
      </c>
      <c r="AN404" s="67">
        <v>1075548.2132000001</v>
      </c>
      <c r="AO404" s="77">
        <v>115331.43699999999</v>
      </c>
      <c r="AP404" s="78">
        <v>221324.45066571998</v>
      </c>
      <c r="AQ404" s="62">
        <f>+'Приложение №2'!F404-'Приложение №1'!N404</f>
        <v>0</v>
      </c>
      <c r="AR404" s="1">
        <f>366713.48-70487.32</f>
        <v>296226.15999999997</v>
      </c>
      <c r="AS404" s="1">
        <f t="shared" si="321"/>
        <v>74092.800000000003</v>
      </c>
      <c r="AT404" s="1">
        <f>+(K404*10+L404*20)*12*30-373794.5</f>
        <v>2241245.5</v>
      </c>
    </row>
    <row r="405" spans="1:47" x14ac:dyDescent="0.25">
      <c r="A405" s="74">
        <f t="shared" ref="A405:B405" si="338">+A404+1</f>
        <v>390</v>
      </c>
      <c r="B405" s="75">
        <f t="shared" si="338"/>
        <v>205</v>
      </c>
      <c r="C405" s="65" t="s">
        <v>261</v>
      </c>
      <c r="D405" s="65" t="s">
        <v>262</v>
      </c>
      <c r="E405" s="66">
        <v>1986</v>
      </c>
      <c r="F405" s="66">
        <v>1986</v>
      </c>
      <c r="G405" s="66" t="s">
        <v>45</v>
      </c>
      <c r="H405" s="66">
        <v>2</v>
      </c>
      <c r="I405" s="66">
        <v>3</v>
      </c>
      <c r="J405" s="67">
        <v>946.5</v>
      </c>
      <c r="K405" s="67">
        <v>871.5</v>
      </c>
      <c r="L405" s="67">
        <v>0</v>
      </c>
      <c r="M405" s="68">
        <v>25</v>
      </c>
      <c r="N405" s="76">
        <f t="shared" si="291"/>
        <v>7124617.0800000001</v>
      </c>
      <c r="O405" s="67"/>
      <c r="P405" s="77">
        <v>1957073.0933333335</v>
      </c>
      <c r="Q405" s="77"/>
      <c r="R405" s="77">
        <f t="shared" si="329"/>
        <v>202536.72</v>
      </c>
      <c r="S405" s="77">
        <f t="shared" si="323"/>
        <v>1050861.08</v>
      </c>
      <c r="T405" s="77"/>
      <c r="U405" s="77">
        <v>3914146.1866666665</v>
      </c>
      <c r="V405" s="77">
        <f t="shared" si="326"/>
        <v>8175.12</v>
      </c>
      <c r="W405" s="77">
        <f t="shared" si="326"/>
        <v>8175.12</v>
      </c>
      <c r="X405" s="70">
        <v>2023</v>
      </c>
      <c r="Y405" s="71" t="e">
        <f>+#REF!-'[1]Приложение №1'!$P1702</f>
        <v>#REF!</v>
      </c>
      <c r="AA405" s="76">
        <f t="shared" si="327"/>
        <v>7124617.0800000001</v>
      </c>
      <c r="AB405" s="67">
        <v>0</v>
      </c>
      <c r="AC405" s="67">
        <v>0</v>
      </c>
      <c r="AD405" s="67">
        <v>0</v>
      </c>
      <c r="AE405" s="67">
        <v>0</v>
      </c>
      <c r="AF405" s="67">
        <v>0</v>
      </c>
      <c r="AG405" s="67"/>
      <c r="AH405" s="67">
        <v>0</v>
      </c>
      <c r="AI405" s="67">
        <v>0</v>
      </c>
      <c r="AJ405" s="67">
        <v>0</v>
      </c>
      <c r="AK405" s="67">
        <v>0</v>
      </c>
      <c r="AL405" s="67">
        <v>0</v>
      </c>
      <c r="AM405" s="67">
        <v>6205213.7442943193</v>
      </c>
      <c r="AN405" s="67">
        <v>712461.7080000001</v>
      </c>
      <c r="AO405" s="77">
        <v>71246.170800000007</v>
      </c>
      <c r="AP405" s="78">
        <v>135695.45690567998</v>
      </c>
      <c r="AQ405" s="62">
        <f>+'Приложение №2'!F405-'Приложение №1'!N405</f>
        <v>0</v>
      </c>
      <c r="AR405" s="1">
        <f>309904.68-196260.96</f>
        <v>113643.72</v>
      </c>
      <c r="AS405" s="1">
        <f t="shared" si="321"/>
        <v>88893</v>
      </c>
      <c r="AT405" s="1">
        <f>+(K405*10+L405*20)*12*30-2086538.92</f>
        <v>1050861.08</v>
      </c>
      <c r="AU405" s="71">
        <f>+P405+Q405+R405+S405+U405-'Приложение №2'!F405</f>
        <v>0</v>
      </c>
    </row>
    <row r="406" spans="1:47" x14ac:dyDescent="0.25">
      <c r="A406" s="74">
        <f t="shared" ref="A406:B406" si="339">+A405+1</f>
        <v>391</v>
      </c>
      <c r="B406" s="75">
        <f t="shared" si="339"/>
        <v>206</v>
      </c>
      <c r="C406" s="65" t="s">
        <v>261</v>
      </c>
      <c r="D406" s="65" t="s">
        <v>444</v>
      </c>
      <c r="E406" s="66">
        <v>1974</v>
      </c>
      <c r="F406" s="66">
        <v>1980</v>
      </c>
      <c r="G406" s="66" t="s">
        <v>45</v>
      </c>
      <c r="H406" s="66">
        <v>4</v>
      </c>
      <c r="I406" s="66">
        <v>4</v>
      </c>
      <c r="J406" s="67">
        <v>3718.5</v>
      </c>
      <c r="K406" s="67">
        <v>2688.3</v>
      </c>
      <c r="L406" s="67">
        <v>0</v>
      </c>
      <c r="M406" s="68">
        <v>99</v>
      </c>
      <c r="N406" s="76">
        <f t="shared" si="291"/>
        <v>28484598.610168263</v>
      </c>
      <c r="O406" s="67"/>
      <c r="P406" s="77">
        <v>6153125.9248689683</v>
      </c>
      <c r="Q406" s="77"/>
      <c r="R406" s="77">
        <f t="shared" si="329"/>
        <v>1374541.7999999998</v>
      </c>
      <c r="S406" s="77">
        <f t="shared" si="323"/>
        <v>9677880</v>
      </c>
      <c r="T406" s="77"/>
      <c r="U406" s="77">
        <f>+'Приложение №2'!F406-'Приложение №1'!P406-'Приложение №1'!R406-'Приложение №1'!S406</f>
        <v>11279050.885299295</v>
      </c>
      <c r="V406" s="77">
        <f t="shared" si="326"/>
        <v>10595.766324505546</v>
      </c>
      <c r="W406" s="77">
        <f t="shared" si="326"/>
        <v>10595.766324505546</v>
      </c>
      <c r="X406" s="70">
        <v>2023</v>
      </c>
      <c r="Y406" s="71" t="e">
        <f>+#REF!-'[1]Приложение №1'!$P1269</f>
        <v>#REF!</v>
      </c>
      <c r="AA406" s="76">
        <f t="shared" si="327"/>
        <v>14517653.369999999</v>
      </c>
      <c r="AB406" s="67">
        <v>0</v>
      </c>
      <c r="AC406" s="67">
        <v>0</v>
      </c>
      <c r="AD406" s="67">
        <v>0</v>
      </c>
      <c r="AE406" s="67">
        <v>0</v>
      </c>
      <c r="AF406" s="67">
        <v>0</v>
      </c>
      <c r="AG406" s="67"/>
      <c r="AH406" s="67">
        <v>0</v>
      </c>
      <c r="AI406" s="67">
        <v>0</v>
      </c>
      <c r="AJ406" s="67">
        <v>12786278.0290938</v>
      </c>
      <c r="AK406" s="67">
        <v>0</v>
      </c>
      <c r="AL406" s="67">
        <v>0</v>
      </c>
      <c r="AM406" s="67">
        <v>0</v>
      </c>
      <c r="AN406" s="67">
        <v>1306588.8032999998</v>
      </c>
      <c r="AO406" s="77">
        <v>145176.5337</v>
      </c>
      <c r="AP406" s="78">
        <v>279610.0039062</v>
      </c>
      <c r="AQ406" s="62">
        <f>+'Приложение №2'!F406-'Приложение №1'!N406</f>
        <v>0</v>
      </c>
      <c r="AR406" s="1">
        <v>1100335.2</v>
      </c>
      <c r="AS406" s="1">
        <f t="shared" si="321"/>
        <v>274206.59999999998</v>
      </c>
      <c r="AT406" s="1">
        <f>+(K406*10+L406*20)*12*30</f>
        <v>9677880</v>
      </c>
      <c r="AU406" s="71">
        <f>+P406+Q406+R406+S406+U406-'Приложение №2'!F406</f>
        <v>0</v>
      </c>
    </row>
    <row r="407" spans="1:47" x14ac:dyDescent="0.25">
      <c r="A407" s="74">
        <f t="shared" ref="A407:B407" si="340">+A406+1</f>
        <v>392</v>
      </c>
      <c r="B407" s="75">
        <f t="shared" si="340"/>
        <v>207</v>
      </c>
      <c r="C407" s="65" t="s">
        <v>261</v>
      </c>
      <c r="D407" s="65" t="s">
        <v>445</v>
      </c>
      <c r="E407" s="66">
        <v>1986</v>
      </c>
      <c r="F407" s="66">
        <v>1986</v>
      </c>
      <c r="G407" s="66" t="s">
        <v>45</v>
      </c>
      <c r="H407" s="66">
        <v>4</v>
      </c>
      <c r="I407" s="66">
        <v>4</v>
      </c>
      <c r="J407" s="67">
        <v>3420.4</v>
      </c>
      <c r="K407" s="67">
        <v>2643.1</v>
      </c>
      <c r="L407" s="67">
        <v>0</v>
      </c>
      <c r="M407" s="68">
        <v>102</v>
      </c>
      <c r="N407" s="76">
        <f t="shared" si="291"/>
        <v>21968812.860000003</v>
      </c>
      <c r="O407" s="67"/>
      <c r="P407" s="77">
        <v>3666415.8800000008</v>
      </c>
      <c r="Q407" s="77"/>
      <c r="R407" s="77">
        <f t="shared" si="329"/>
        <v>1454405.22</v>
      </c>
      <c r="S407" s="77">
        <f t="shared" si="323"/>
        <v>9515160</v>
      </c>
      <c r="T407" s="77"/>
      <c r="U407" s="77">
        <v>7332831.7600000016</v>
      </c>
      <c r="V407" s="77">
        <f t="shared" si="326"/>
        <v>8311.7600015133758</v>
      </c>
      <c r="W407" s="77">
        <f t="shared" si="326"/>
        <v>8311.7600015133758</v>
      </c>
      <c r="X407" s="70">
        <v>2023</v>
      </c>
      <c r="Y407" s="71" t="e">
        <f>+#REF!-'[1]Приложение №1'!$P1270</f>
        <v>#REF!</v>
      </c>
      <c r="AA407" s="76">
        <f t="shared" si="327"/>
        <v>21968812.859999999</v>
      </c>
      <c r="AB407" s="67">
        <v>0</v>
      </c>
      <c r="AC407" s="67">
        <v>0</v>
      </c>
      <c r="AD407" s="67">
        <v>0</v>
      </c>
      <c r="AE407" s="67">
        <v>0</v>
      </c>
      <c r="AF407" s="67">
        <v>0</v>
      </c>
      <c r="AG407" s="67"/>
      <c r="AH407" s="67">
        <v>0</v>
      </c>
      <c r="AI407" s="67">
        <v>0</v>
      </c>
      <c r="AJ407" s="67">
        <v>12571294.6707264</v>
      </c>
      <c r="AK407" s="67">
        <v>0</v>
      </c>
      <c r="AL407" s="67">
        <v>0</v>
      </c>
      <c r="AM407" s="67">
        <v>6702211.8168390002</v>
      </c>
      <c r="AN407" s="67">
        <v>2054145.6924000001</v>
      </c>
      <c r="AO407" s="77">
        <v>219688.1286</v>
      </c>
      <c r="AP407" s="78">
        <v>421472.55143459997</v>
      </c>
      <c r="AQ407" s="62">
        <f>+'Приложение №2'!F407-'Приложение №1'!N407</f>
        <v>0</v>
      </c>
      <c r="AR407" s="1">
        <v>1184809.02</v>
      </c>
      <c r="AS407" s="1">
        <f t="shared" si="321"/>
        <v>269596.2</v>
      </c>
      <c r="AT407" s="1">
        <f>+(K407*10+L407*20)*12*30</f>
        <v>9515160</v>
      </c>
      <c r="AU407" s="71">
        <f>+P407+Q407+R407+S407+U407-'Приложение №2'!F407</f>
        <v>0</v>
      </c>
    </row>
    <row r="408" spans="1:47" x14ac:dyDescent="0.25">
      <c r="A408" s="74">
        <f t="shared" ref="A408:B408" si="341">+A407+1</f>
        <v>393</v>
      </c>
      <c r="B408" s="75">
        <f t="shared" si="341"/>
        <v>208</v>
      </c>
      <c r="C408" s="65" t="s">
        <v>261</v>
      </c>
      <c r="D408" s="65" t="s">
        <v>446</v>
      </c>
      <c r="E408" s="66">
        <v>2001</v>
      </c>
      <c r="F408" s="66">
        <v>2001</v>
      </c>
      <c r="G408" s="66" t="s">
        <v>45</v>
      </c>
      <c r="H408" s="66">
        <v>4</v>
      </c>
      <c r="I408" s="66">
        <v>4</v>
      </c>
      <c r="J408" s="67">
        <v>1999.2</v>
      </c>
      <c r="K408" s="67">
        <v>1455.4</v>
      </c>
      <c r="L408" s="67">
        <v>314.60000000000002</v>
      </c>
      <c r="M408" s="68">
        <v>57</v>
      </c>
      <c r="N408" s="76">
        <f t="shared" si="291"/>
        <v>9558548.6999999993</v>
      </c>
      <c r="O408" s="67"/>
      <c r="P408" s="77">
        <v>990112.62999999919</v>
      </c>
      <c r="Q408" s="77"/>
      <c r="R408" s="77">
        <f t="shared" si="329"/>
        <v>1063876.07</v>
      </c>
      <c r="S408" s="77">
        <f t="shared" si="323"/>
        <v>7504560</v>
      </c>
      <c r="T408" s="77"/>
      <c r="U408" s="77">
        <v>0</v>
      </c>
      <c r="V408" s="77">
        <f t="shared" si="326"/>
        <v>5400.3099999999995</v>
      </c>
      <c r="W408" s="77">
        <f t="shared" si="326"/>
        <v>5400.3099999999995</v>
      </c>
      <c r="X408" s="70">
        <v>2023</v>
      </c>
      <c r="Y408" s="71" t="e">
        <f>+#REF!-'[1]Приложение №1'!$P1271</f>
        <v>#REF!</v>
      </c>
      <c r="AA408" s="76">
        <f t="shared" si="327"/>
        <v>9558548.6999999993</v>
      </c>
      <c r="AB408" s="67">
        <v>0</v>
      </c>
      <c r="AC408" s="67">
        <v>0</v>
      </c>
      <c r="AD408" s="67">
        <v>0</v>
      </c>
      <c r="AE408" s="67">
        <v>0</v>
      </c>
      <c r="AF408" s="67">
        <v>0</v>
      </c>
      <c r="AG408" s="67"/>
      <c r="AH408" s="67">
        <v>0</v>
      </c>
      <c r="AI408" s="67">
        <v>0</v>
      </c>
      <c r="AJ408" s="67">
        <v>8418596.1820379999</v>
      </c>
      <c r="AK408" s="67">
        <v>0</v>
      </c>
      <c r="AL408" s="67">
        <v>0</v>
      </c>
      <c r="AM408" s="67">
        <v>0</v>
      </c>
      <c r="AN408" s="67">
        <v>860269.38299999991</v>
      </c>
      <c r="AO408" s="77">
        <v>95585.486999999994</v>
      </c>
      <c r="AP408" s="78">
        <v>184097.64796199999</v>
      </c>
      <c r="AQ408" s="62">
        <f>+'Приложение №2'!F408-'Приложение №1'!N408</f>
        <v>0</v>
      </c>
      <c r="AR408" s="1">
        <v>851246.87</v>
      </c>
      <c r="AS408" s="1">
        <f t="shared" si="321"/>
        <v>212629.19999999998</v>
      </c>
      <c r="AT408" s="1">
        <f>+(K408*10+L408*20)*12*30</f>
        <v>7504560</v>
      </c>
      <c r="AU408" s="71">
        <f>+P408+Q408+R408+S408+U408-'Приложение №2'!F408</f>
        <v>0</v>
      </c>
    </row>
    <row r="409" spans="1:47" x14ac:dyDescent="0.25">
      <c r="A409" s="74">
        <f t="shared" ref="A409:B409" si="342">+A408+1</f>
        <v>394</v>
      </c>
      <c r="B409" s="75">
        <f t="shared" si="342"/>
        <v>209</v>
      </c>
      <c r="C409" s="65" t="s">
        <v>107</v>
      </c>
      <c r="D409" s="65" t="s">
        <v>527</v>
      </c>
      <c r="E409" s="66">
        <v>1980</v>
      </c>
      <c r="F409" s="66">
        <v>2013</v>
      </c>
      <c r="G409" s="66" t="s">
        <v>53</v>
      </c>
      <c r="H409" s="66">
        <v>1</v>
      </c>
      <c r="I409" s="66">
        <v>2</v>
      </c>
      <c r="J409" s="67">
        <v>418.7</v>
      </c>
      <c r="K409" s="67">
        <v>394.7</v>
      </c>
      <c r="L409" s="67">
        <v>0</v>
      </c>
      <c r="M409" s="68">
        <v>19</v>
      </c>
      <c r="N409" s="76">
        <f t="shared" si="291"/>
        <v>3080457.3367518005</v>
      </c>
      <c r="O409" s="67"/>
      <c r="P409" s="77">
        <v>854862.32758393337</v>
      </c>
      <c r="Q409" s="77"/>
      <c r="R409" s="77">
        <f t="shared" si="329"/>
        <v>179585.954</v>
      </c>
      <c r="S409" s="77">
        <f t="shared" si="323"/>
        <v>336284.4</v>
      </c>
      <c r="T409" s="77"/>
      <c r="U409" s="77">
        <v>1709724.655167867</v>
      </c>
      <c r="V409" s="77">
        <f t="shared" si="326"/>
        <v>7804.5536781145192</v>
      </c>
      <c r="W409" s="77">
        <f t="shared" si="326"/>
        <v>7804.5536781145192</v>
      </c>
      <c r="X409" s="70">
        <v>2023</v>
      </c>
      <c r="Y409" s="71" t="e">
        <f>+#REF!-'[1]Приложение №1'!$P1719</f>
        <v>#REF!</v>
      </c>
      <c r="AA409" s="76">
        <f t="shared" si="327"/>
        <v>6552939.6500000004</v>
      </c>
      <c r="AB409" s="67">
        <v>0</v>
      </c>
      <c r="AC409" s="67">
        <v>0</v>
      </c>
      <c r="AD409" s="67">
        <v>0</v>
      </c>
      <c r="AE409" s="67">
        <v>0</v>
      </c>
      <c r="AF409" s="67">
        <v>0</v>
      </c>
      <c r="AG409" s="67"/>
      <c r="AH409" s="67">
        <v>0</v>
      </c>
      <c r="AI409" s="67">
        <v>0</v>
      </c>
      <c r="AJ409" s="67">
        <v>2736680.7350400002</v>
      </c>
      <c r="AK409" s="67">
        <v>0</v>
      </c>
      <c r="AL409" s="67">
        <v>0</v>
      </c>
      <c r="AM409" s="67">
        <v>3525835.391022</v>
      </c>
      <c r="AN409" s="67">
        <v>108678.99</v>
      </c>
      <c r="AO409" s="77">
        <v>44795.99</v>
      </c>
      <c r="AP409" s="78">
        <v>136948.54393799999</v>
      </c>
      <c r="AQ409" s="62">
        <f>+'Приложение №2'!F409-'Приложение №1'!N409</f>
        <v>0</v>
      </c>
      <c r="AR409" s="1">
        <v>151001.78</v>
      </c>
      <c r="AS409" s="1">
        <f t="shared" ref="AS409:AS414" si="343">+(K409*7.1+L409*19.5)*12*0.85</f>
        <v>28584.174000000003</v>
      </c>
      <c r="AT409" s="1">
        <f t="shared" ref="AT409:AT414" si="344">+(K409*7.1+L409*19.5)*12*10</f>
        <v>336284.4</v>
      </c>
      <c r="AU409" s="71">
        <f>+P409+Q409+R409+S409+U409-'Приложение №2'!F409</f>
        <v>0</v>
      </c>
    </row>
    <row r="410" spans="1:47" x14ac:dyDescent="0.25">
      <c r="A410" s="74">
        <f t="shared" ref="A410:B410" si="345">+A409+1</f>
        <v>395</v>
      </c>
      <c r="B410" s="75">
        <f t="shared" si="345"/>
        <v>210</v>
      </c>
      <c r="C410" s="65" t="s">
        <v>107</v>
      </c>
      <c r="D410" s="65" t="s">
        <v>108</v>
      </c>
      <c r="E410" s="66">
        <v>1975</v>
      </c>
      <c r="F410" s="66">
        <v>2009</v>
      </c>
      <c r="G410" s="66" t="s">
        <v>53</v>
      </c>
      <c r="H410" s="66">
        <v>2</v>
      </c>
      <c r="I410" s="66">
        <v>3</v>
      </c>
      <c r="J410" s="67">
        <v>588.92999999999995</v>
      </c>
      <c r="K410" s="67">
        <v>526.89</v>
      </c>
      <c r="L410" s="67">
        <v>0</v>
      </c>
      <c r="M410" s="68">
        <v>25</v>
      </c>
      <c r="N410" s="76">
        <f t="shared" si="291"/>
        <v>6793335.0199999996</v>
      </c>
      <c r="O410" s="67"/>
      <c r="P410" s="77">
        <v>2042518.3920666666</v>
      </c>
      <c r="Q410" s="77"/>
      <c r="R410" s="77">
        <f t="shared" si="329"/>
        <v>216869.5638</v>
      </c>
      <c r="S410" s="77">
        <f t="shared" si="323"/>
        <v>448910.27999999997</v>
      </c>
      <c r="T410" s="77"/>
      <c r="U410" s="77">
        <v>4085036.7841333328</v>
      </c>
      <c r="V410" s="77">
        <f t="shared" si="326"/>
        <v>12893.269980451327</v>
      </c>
      <c r="W410" s="77">
        <f t="shared" si="326"/>
        <v>12893.269980451327</v>
      </c>
      <c r="X410" s="70">
        <v>2023</v>
      </c>
      <c r="Y410" s="71" t="e">
        <f>+#REF!-'[1]Приложение №1'!$P538</f>
        <v>#REF!</v>
      </c>
      <c r="AA410" s="76">
        <f t="shared" si="327"/>
        <v>6793335.0199999996</v>
      </c>
      <c r="AB410" s="67">
        <v>1320658.3173839999</v>
      </c>
      <c r="AC410" s="67">
        <v>0</v>
      </c>
      <c r="AD410" s="67">
        <v>0</v>
      </c>
      <c r="AE410" s="67">
        <v>737257.57992599998</v>
      </c>
      <c r="AF410" s="67">
        <v>0</v>
      </c>
      <c r="AG410" s="67"/>
      <c r="AH410" s="67">
        <v>0</v>
      </c>
      <c r="AI410" s="67">
        <v>0</v>
      </c>
      <c r="AJ410" s="67">
        <v>1613252.1332339998</v>
      </c>
      <c r="AK410" s="67">
        <v>0</v>
      </c>
      <c r="AL410" s="67">
        <v>2823485.5104120001</v>
      </c>
      <c r="AM410" s="67">
        <v>0</v>
      </c>
      <c r="AN410" s="67">
        <v>126656.56</v>
      </c>
      <c r="AO410" s="77">
        <v>30000</v>
      </c>
      <c r="AP410" s="78">
        <v>142024.91904400001</v>
      </c>
      <c r="AQ410" s="62">
        <f>+'Приложение №2'!F410-'Приложение №1'!N410</f>
        <v>0</v>
      </c>
      <c r="AR410" s="1">
        <v>178712.19</v>
      </c>
      <c r="AS410" s="1">
        <f t="shared" si="343"/>
        <v>38157.373800000001</v>
      </c>
      <c r="AT410" s="1">
        <f t="shared" si="344"/>
        <v>448910.27999999997</v>
      </c>
      <c r="AU410" s="71">
        <f>+P410+Q410+R410+S410+U410-'Приложение №2'!F410</f>
        <v>0</v>
      </c>
    </row>
    <row r="411" spans="1:47" x14ac:dyDescent="0.25">
      <c r="A411" s="74">
        <f t="shared" ref="A411:B411" si="346">+A410+1</f>
        <v>396</v>
      </c>
      <c r="B411" s="75">
        <f t="shared" si="346"/>
        <v>211</v>
      </c>
      <c r="C411" s="65" t="s">
        <v>107</v>
      </c>
      <c r="D411" s="65" t="s">
        <v>449</v>
      </c>
      <c r="E411" s="66">
        <v>1975</v>
      </c>
      <c r="F411" s="66">
        <v>1975</v>
      </c>
      <c r="G411" s="66" t="s">
        <v>53</v>
      </c>
      <c r="H411" s="66">
        <v>2</v>
      </c>
      <c r="I411" s="66">
        <v>2</v>
      </c>
      <c r="J411" s="67">
        <v>404.7</v>
      </c>
      <c r="K411" s="67">
        <v>363.7</v>
      </c>
      <c r="L411" s="67">
        <v>0</v>
      </c>
      <c r="M411" s="68">
        <v>19</v>
      </c>
      <c r="N411" s="76">
        <f t="shared" si="291"/>
        <v>2181343.1990535203</v>
      </c>
      <c r="O411" s="67"/>
      <c r="P411" s="77">
        <v>572522.35835117346</v>
      </c>
      <c r="Q411" s="77"/>
      <c r="R411" s="77">
        <f t="shared" si="329"/>
        <v>153903.72400000002</v>
      </c>
      <c r="S411" s="77">
        <f t="shared" si="323"/>
        <v>309872.39999999997</v>
      </c>
      <c r="T411" s="77"/>
      <c r="U411" s="77">
        <v>1145044.7167023472</v>
      </c>
      <c r="V411" s="77">
        <f t="shared" si="326"/>
        <v>5997.6442096604906</v>
      </c>
      <c r="W411" s="77">
        <f t="shared" si="326"/>
        <v>5997.6442096604906</v>
      </c>
      <c r="X411" s="70">
        <v>2023</v>
      </c>
      <c r="Y411" s="71" t="e">
        <f>+#REF!-'[1]Приложение №1'!$P1275</f>
        <v>#REF!</v>
      </c>
      <c r="AA411" s="76">
        <f t="shared" si="327"/>
        <v>2159719.7000000002</v>
      </c>
      <c r="AB411" s="67">
        <v>0</v>
      </c>
      <c r="AC411" s="67">
        <v>0</v>
      </c>
      <c r="AD411" s="67">
        <v>105075.60923999998</v>
      </c>
      <c r="AE411" s="67">
        <v>0</v>
      </c>
      <c r="AF411" s="67">
        <v>0</v>
      </c>
      <c r="AG411" s="67"/>
      <c r="AH411" s="67">
        <v>0</v>
      </c>
      <c r="AI411" s="67">
        <v>0</v>
      </c>
      <c r="AJ411" s="67">
        <v>0</v>
      </c>
      <c r="AK411" s="67">
        <v>0</v>
      </c>
      <c r="AL411" s="67">
        <v>1919964.7690860003</v>
      </c>
      <c r="AM411" s="67">
        <v>0</v>
      </c>
      <c r="AN411" s="67">
        <v>60395.79</v>
      </c>
      <c r="AO411" s="77">
        <v>30000</v>
      </c>
      <c r="AP411" s="78">
        <v>44283.531674000005</v>
      </c>
      <c r="AQ411" s="62">
        <f>+'Приложение №2'!F411-'Приложение №1'!N411</f>
        <v>0</v>
      </c>
      <c r="AR411" s="1">
        <v>127564.57</v>
      </c>
      <c r="AS411" s="1">
        <f t="shared" si="343"/>
        <v>26339.153999999999</v>
      </c>
      <c r="AT411" s="1">
        <f t="shared" si="344"/>
        <v>309872.39999999997</v>
      </c>
      <c r="AU411" s="71">
        <f>+P411+Q411+R411+S411+U411-'Приложение №2'!F411</f>
        <v>0</v>
      </c>
    </row>
    <row r="412" spans="1:47" x14ac:dyDescent="0.25">
      <c r="A412" s="74">
        <f t="shared" ref="A412:B412" si="347">+A411+1</f>
        <v>397</v>
      </c>
      <c r="B412" s="75">
        <f t="shared" si="347"/>
        <v>212</v>
      </c>
      <c r="C412" s="65" t="s">
        <v>107</v>
      </c>
      <c r="D412" s="65" t="s">
        <v>528</v>
      </c>
      <c r="E412" s="66">
        <v>1982</v>
      </c>
      <c r="F412" s="66">
        <v>1982</v>
      </c>
      <c r="G412" s="66" t="s">
        <v>53</v>
      </c>
      <c r="H412" s="66">
        <v>2</v>
      </c>
      <c r="I412" s="66">
        <v>3</v>
      </c>
      <c r="J412" s="67">
        <v>1277.5</v>
      </c>
      <c r="K412" s="67">
        <v>1102.3</v>
      </c>
      <c r="L412" s="67">
        <v>0</v>
      </c>
      <c r="M412" s="68">
        <v>34</v>
      </c>
      <c r="N412" s="76">
        <f t="shared" si="291"/>
        <v>16162541.423131261</v>
      </c>
      <c r="O412" s="67"/>
      <c r="P412" s="77">
        <v>4932346.6957104206</v>
      </c>
      <c r="Q412" s="77"/>
      <c r="R412" s="77">
        <f t="shared" si="329"/>
        <v>426341.73599999998</v>
      </c>
      <c r="S412" s="77">
        <f t="shared" si="323"/>
        <v>939159.59999999986</v>
      </c>
      <c r="T412" s="77"/>
      <c r="U412" s="77">
        <v>9864693.3914208412</v>
      </c>
      <c r="V412" s="77">
        <f t="shared" si="326"/>
        <v>14662.561392661944</v>
      </c>
      <c r="W412" s="77">
        <f t="shared" si="326"/>
        <v>14662.561392661944</v>
      </c>
      <c r="X412" s="70">
        <v>2023</v>
      </c>
      <c r="Y412" s="71" t="e">
        <f>+#REF!-'[1]Приложение №1'!$P1720</f>
        <v>#REF!</v>
      </c>
      <c r="AA412" s="76">
        <f t="shared" si="327"/>
        <v>20938342.830000006</v>
      </c>
      <c r="AB412" s="67">
        <v>2788532.6780639999</v>
      </c>
      <c r="AC412" s="67">
        <v>0</v>
      </c>
      <c r="AD412" s="67">
        <v>377369.21947199997</v>
      </c>
      <c r="AE412" s="67">
        <v>1566144.8148779999</v>
      </c>
      <c r="AF412" s="67">
        <v>0</v>
      </c>
      <c r="AG412" s="67"/>
      <c r="AH412" s="67">
        <v>616763.67752999999</v>
      </c>
      <c r="AI412" s="67">
        <v>0</v>
      </c>
      <c r="AJ412" s="67">
        <v>3422622.3707340001</v>
      </c>
      <c r="AK412" s="67">
        <v>0</v>
      </c>
      <c r="AL412" s="67">
        <v>5952055.6381440004</v>
      </c>
      <c r="AM412" s="67">
        <v>5507536.2469260003</v>
      </c>
      <c r="AN412" s="67">
        <v>219906.35</v>
      </c>
      <c r="AO412" s="77">
        <v>45000.3</v>
      </c>
      <c r="AP412" s="78">
        <v>442411.53425199992</v>
      </c>
      <c r="AQ412" s="62">
        <f>+'Приложение №2'!F412-'Приложение №1'!N412</f>
        <v>0</v>
      </c>
      <c r="AR412" s="1">
        <v>346513.17</v>
      </c>
      <c r="AS412" s="1">
        <f t="shared" si="343"/>
        <v>79828.565999999992</v>
      </c>
      <c r="AT412" s="1">
        <f t="shared" si="344"/>
        <v>939159.59999999986</v>
      </c>
      <c r="AU412" s="71">
        <f>+P412+Q412+R412+S412+U412-'Приложение №2'!F412</f>
        <v>0</v>
      </c>
    </row>
    <row r="413" spans="1:47" x14ac:dyDescent="0.25">
      <c r="A413" s="74">
        <f t="shared" ref="A413:B413" si="348">+A412+1</f>
        <v>398</v>
      </c>
      <c r="B413" s="75">
        <f t="shared" si="348"/>
        <v>213</v>
      </c>
      <c r="C413" s="65" t="s">
        <v>107</v>
      </c>
      <c r="D413" s="65" t="s">
        <v>109</v>
      </c>
      <c r="E413" s="66">
        <v>1977</v>
      </c>
      <c r="F413" s="66">
        <v>2009</v>
      </c>
      <c r="G413" s="66" t="s">
        <v>53</v>
      </c>
      <c r="H413" s="66">
        <v>2</v>
      </c>
      <c r="I413" s="66">
        <v>2</v>
      </c>
      <c r="J413" s="67">
        <v>513.5</v>
      </c>
      <c r="K413" s="67">
        <v>482.7</v>
      </c>
      <c r="L413" s="67">
        <v>0</v>
      </c>
      <c r="M413" s="68">
        <v>23</v>
      </c>
      <c r="N413" s="76">
        <f t="shared" si="291"/>
        <v>6703866.2787797386</v>
      </c>
      <c r="O413" s="67"/>
      <c r="P413" s="77">
        <v>2036554.7715932464</v>
      </c>
      <c r="Q413" s="77"/>
      <c r="R413" s="77">
        <f t="shared" si="329"/>
        <v>182941.56399999998</v>
      </c>
      <c r="S413" s="77">
        <f t="shared" si="323"/>
        <v>411260.39999999991</v>
      </c>
      <c r="T413" s="77"/>
      <c r="U413" s="77">
        <v>4073109.5431864923</v>
      </c>
      <c r="V413" s="77">
        <f t="shared" si="326"/>
        <v>13888.266581271469</v>
      </c>
      <c r="W413" s="77">
        <f t="shared" si="326"/>
        <v>13888.266581271469</v>
      </c>
      <c r="X413" s="70">
        <v>2023</v>
      </c>
      <c r="Y413" s="71" t="e">
        <f>+#REF!-'[1]Приложение №1'!$P539</f>
        <v>#REF!</v>
      </c>
      <c r="AA413" s="76">
        <f t="shared" si="327"/>
        <v>8714786.4700000007</v>
      </c>
      <c r="AB413" s="67">
        <v>1207621.7677859999</v>
      </c>
      <c r="AC413" s="67">
        <v>0</v>
      </c>
      <c r="AD413" s="67">
        <v>0</v>
      </c>
      <c r="AE413" s="67">
        <v>674481.81868200004</v>
      </c>
      <c r="AF413" s="67">
        <v>0</v>
      </c>
      <c r="AG413" s="67"/>
      <c r="AH413" s="67">
        <v>0</v>
      </c>
      <c r="AI413" s="67">
        <v>0</v>
      </c>
      <c r="AJ413" s="67">
        <v>1465015.4884260001</v>
      </c>
      <c r="AK413" s="67">
        <v>0</v>
      </c>
      <c r="AL413" s="67">
        <v>2572639.0445699999</v>
      </c>
      <c r="AM413" s="67">
        <v>2380773.3781019999</v>
      </c>
      <c r="AN413" s="67">
        <v>188635.93</v>
      </c>
      <c r="AO413" s="77">
        <v>44103.229999999996</v>
      </c>
      <c r="AP413" s="78">
        <v>181515.81243399999</v>
      </c>
      <c r="AQ413" s="62">
        <f>+'Приложение №2'!F413-'Приложение №1'!N413</f>
        <v>0</v>
      </c>
      <c r="AR413" s="1">
        <v>147984.43</v>
      </c>
      <c r="AS413" s="1">
        <f t="shared" si="343"/>
        <v>34957.133999999991</v>
      </c>
      <c r="AT413" s="1">
        <f t="shared" si="344"/>
        <v>411260.39999999991</v>
      </c>
      <c r="AU413" s="71">
        <f>+P413+Q413+R413+S413+U413-'Приложение №2'!F413</f>
        <v>0</v>
      </c>
    </row>
    <row r="414" spans="1:47" x14ac:dyDescent="0.25">
      <c r="A414" s="74">
        <f t="shared" ref="A414:B414" si="349">+A413+1</f>
        <v>399</v>
      </c>
      <c r="B414" s="75">
        <f t="shared" si="349"/>
        <v>214</v>
      </c>
      <c r="C414" s="65" t="s">
        <v>107</v>
      </c>
      <c r="D414" s="65" t="s">
        <v>529</v>
      </c>
      <c r="E414" s="66">
        <v>1980</v>
      </c>
      <c r="F414" s="66">
        <v>2009</v>
      </c>
      <c r="G414" s="66" t="s">
        <v>53</v>
      </c>
      <c r="H414" s="66">
        <v>2</v>
      </c>
      <c r="I414" s="66">
        <v>2</v>
      </c>
      <c r="J414" s="67">
        <v>672.9</v>
      </c>
      <c r="K414" s="67">
        <v>610.9</v>
      </c>
      <c r="L414" s="67">
        <v>0</v>
      </c>
      <c r="M414" s="68">
        <v>29</v>
      </c>
      <c r="N414" s="76">
        <f t="shared" si="291"/>
        <v>7322290.1500000004</v>
      </c>
      <c r="O414" s="67"/>
      <c r="P414" s="77">
        <v>2190719.200666667</v>
      </c>
      <c r="Q414" s="77"/>
      <c r="R414" s="77">
        <f t="shared" si="329"/>
        <v>229645.74799999999</v>
      </c>
      <c r="S414" s="77">
        <f t="shared" si="323"/>
        <v>520486.79999999993</v>
      </c>
      <c r="T414" s="77"/>
      <c r="U414" s="77">
        <v>4381438.4013333339</v>
      </c>
      <c r="V414" s="77">
        <f t="shared" si="326"/>
        <v>11986.069978719923</v>
      </c>
      <c r="W414" s="77">
        <f t="shared" si="326"/>
        <v>11986.069978719923</v>
      </c>
      <c r="X414" s="70">
        <v>2023</v>
      </c>
      <c r="Y414" s="71" t="e">
        <f>+#REF!-'[1]Приложение №1'!$P1721</f>
        <v>#REF!</v>
      </c>
      <c r="AA414" s="76">
        <f t="shared" si="327"/>
        <v>11378629.49</v>
      </c>
      <c r="AB414" s="67">
        <v>1424337.5088524399</v>
      </c>
      <c r="AC414" s="67">
        <v>0</v>
      </c>
      <c r="AD414" s="67">
        <v>0</v>
      </c>
      <c r="AE414" s="67">
        <v>760379.17506936006</v>
      </c>
      <c r="AF414" s="67">
        <v>0</v>
      </c>
      <c r="AG414" s="67"/>
      <c r="AH414" s="67">
        <v>334977.14468904003</v>
      </c>
      <c r="AI414" s="67">
        <v>0</v>
      </c>
      <c r="AJ414" s="67">
        <v>1736316.6240672001</v>
      </c>
      <c r="AK414" s="67">
        <v>0</v>
      </c>
      <c r="AL414" s="67">
        <v>2963106.3528674999</v>
      </c>
      <c r="AM414" s="67">
        <v>2745980.9435167201</v>
      </c>
      <c r="AN414" s="67">
        <v>1081828.9410000001</v>
      </c>
      <c r="AO414" s="77">
        <v>113786.29490000001</v>
      </c>
      <c r="AP414" s="78">
        <v>217916.50503774002</v>
      </c>
      <c r="AQ414" s="62">
        <f>+'Приложение №2'!F414-'Приложение №1'!N414</f>
        <v>0</v>
      </c>
      <c r="AR414" s="1">
        <v>185404.37</v>
      </c>
      <c r="AS414" s="1">
        <f t="shared" si="343"/>
        <v>44241.37799999999</v>
      </c>
      <c r="AT414" s="1">
        <f t="shared" si="344"/>
        <v>520486.79999999993</v>
      </c>
      <c r="AU414" s="71">
        <f>+P414+Q414+R414+S414+U414-'Приложение №2'!F414</f>
        <v>0</v>
      </c>
    </row>
    <row r="415" spans="1:47" x14ac:dyDescent="0.25">
      <c r="A415" s="74">
        <f t="shared" ref="A415:B415" si="350">+A414+1</f>
        <v>400</v>
      </c>
      <c r="B415" s="75">
        <f t="shared" si="350"/>
        <v>215</v>
      </c>
      <c r="C415" s="65" t="s">
        <v>447</v>
      </c>
      <c r="D415" s="65" t="s">
        <v>448</v>
      </c>
      <c r="E415" s="66">
        <v>1978</v>
      </c>
      <c r="F415" s="66">
        <v>2012</v>
      </c>
      <c r="G415" s="66" t="s">
        <v>45</v>
      </c>
      <c r="H415" s="66">
        <v>2</v>
      </c>
      <c r="I415" s="66">
        <v>2</v>
      </c>
      <c r="J415" s="67">
        <v>490.77</v>
      </c>
      <c r="K415" s="67">
        <v>455.77</v>
      </c>
      <c r="L415" s="67">
        <v>0</v>
      </c>
      <c r="M415" s="68">
        <v>12</v>
      </c>
      <c r="N415" s="76">
        <f t="shared" si="291"/>
        <v>16858412.730000004</v>
      </c>
      <c r="O415" s="67"/>
      <c r="P415" s="77">
        <v>4726214.1316666668</v>
      </c>
      <c r="Q415" s="77">
        <v>809042.81499999994</v>
      </c>
      <c r="R415" s="77">
        <f t="shared" si="329"/>
        <v>229955.52000000002</v>
      </c>
      <c r="S415" s="77">
        <f t="shared" si="323"/>
        <v>1640771.9999999998</v>
      </c>
      <c r="T415" s="77"/>
      <c r="U415" s="77">
        <v>9452428.2633333355</v>
      </c>
      <c r="V415" s="77">
        <f t="shared" si="326"/>
        <v>36988.860017113904</v>
      </c>
      <c r="W415" s="77">
        <f t="shared" si="326"/>
        <v>36988.860017113904</v>
      </c>
      <c r="X415" s="70">
        <v>2023</v>
      </c>
      <c r="Y415" s="71" t="e">
        <f>+#REF!-'[1]Приложение №1'!$P1273</f>
        <v>#REF!</v>
      </c>
      <c r="AA415" s="76">
        <f t="shared" si="327"/>
        <v>16858412.73</v>
      </c>
      <c r="AB415" s="67">
        <v>1683565.8969639998</v>
      </c>
      <c r="AC415" s="67">
        <v>1040219.4703179998</v>
      </c>
      <c r="AD415" s="67">
        <v>488517.72999399999</v>
      </c>
      <c r="AE415" s="67">
        <v>423331.30508199998</v>
      </c>
      <c r="AF415" s="67">
        <v>0</v>
      </c>
      <c r="AG415" s="67"/>
      <c r="AH415" s="67">
        <v>147640.393614</v>
      </c>
      <c r="AI415" s="67">
        <v>0</v>
      </c>
      <c r="AJ415" s="67">
        <v>4805741.3532099994</v>
      </c>
      <c r="AK415" s="67">
        <v>0</v>
      </c>
      <c r="AL415" s="67">
        <v>4013795.9746779995</v>
      </c>
      <c r="AM415" s="67">
        <v>3549227.0136119998</v>
      </c>
      <c r="AN415" s="67">
        <v>314486.54000000004</v>
      </c>
      <c r="AO415" s="67">
        <v>38674.67</v>
      </c>
      <c r="AP415" s="78">
        <v>353212.38252800005</v>
      </c>
      <c r="AQ415" s="62">
        <f>+'Приложение №2'!F415-'Приложение №1'!N415</f>
        <v>0</v>
      </c>
      <c r="AR415" s="1">
        <v>183466.98</v>
      </c>
      <c r="AS415" s="1">
        <f>+(K415*10+L415*20)*12*0.85</f>
        <v>46488.539999999994</v>
      </c>
      <c r="AT415" s="1">
        <f>+(K415*10+L415*20)*12*30</f>
        <v>1640771.9999999998</v>
      </c>
      <c r="AU415" s="71">
        <f>+P415+Q415+R415+S415+U415-'Приложение №2'!F415</f>
        <v>0</v>
      </c>
    </row>
    <row r="416" spans="1:47" x14ac:dyDescent="0.25">
      <c r="A416" s="74">
        <f t="shared" ref="A416:B416" si="351">+A415+1</f>
        <v>401</v>
      </c>
      <c r="B416" s="75">
        <f t="shared" si="351"/>
        <v>216</v>
      </c>
      <c r="C416" s="65" t="s">
        <v>263</v>
      </c>
      <c r="D416" s="65" t="s">
        <v>264</v>
      </c>
      <c r="E416" s="66">
        <v>1981</v>
      </c>
      <c r="F416" s="66">
        <v>2012</v>
      </c>
      <c r="G416" s="66" t="s">
        <v>53</v>
      </c>
      <c r="H416" s="66">
        <v>2</v>
      </c>
      <c r="I416" s="66">
        <v>2</v>
      </c>
      <c r="J416" s="67">
        <v>1102.5</v>
      </c>
      <c r="K416" s="67">
        <v>953.1</v>
      </c>
      <c r="L416" s="67">
        <v>0</v>
      </c>
      <c r="M416" s="68">
        <v>51</v>
      </c>
      <c r="N416" s="76">
        <f t="shared" si="291"/>
        <v>6014146.3692001188</v>
      </c>
      <c r="O416" s="67"/>
      <c r="P416" s="77">
        <v>1550168.3224000398</v>
      </c>
      <c r="Q416" s="77">
        <v>210000</v>
      </c>
      <c r="R416" s="77">
        <f t="shared" si="329"/>
        <v>341600.20199999999</v>
      </c>
      <c r="S416" s="77">
        <f t="shared" si="323"/>
        <v>812041.2</v>
      </c>
      <c r="T416" s="77"/>
      <c r="U416" s="77">
        <v>3100336.6448000791</v>
      </c>
      <c r="V416" s="77">
        <f t="shared" si="326"/>
        <v>6310.0895700347482</v>
      </c>
      <c r="W416" s="77">
        <f t="shared" si="326"/>
        <v>6310.0895700347482</v>
      </c>
      <c r="X416" s="70">
        <v>2023</v>
      </c>
      <c r="Y416" s="71" t="e">
        <f>+#REF!-'[1]Приложение №1'!$P1276</f>
        <v>#REF!</v>
      </c>
      <c r="AA416" s="76">
        <f t="shared" si="327"/>
        <v>7994669.5200000005</v>
      </c>
      <c r="AB416" s="67">
        <v>0</v>
      </c>
      <c r="AC416" s="67">
        <v>0</v>
      </c>
      <c r="AD416" s="67">
        <v>0</v>
      </c>
      <c r="AE416" s="67">
        <v>0</v>
      </c>
      <c r="AF416" s="67">
        <v>0</v>
      </c>
      <c r="AG416" s="67"/>
      <c r="AH416" s="67">
        <v>0</v>
      </c>
      <c r="AI416" s="67">
        <v>0</v>
      </c>
      <c r="AJ416" s="67">
        <v>2946332.8479479998</v>
      </c>
      <c r="AK416" s="67">
        <v>0</v>
      </c>
      <c r="AL416" s="67">
        <v>0</v>
      </c>
      <c r="AM416" s="67">
        <v>4750816.3680600002</v>
      </c>
      <c r="AN416" s="67">
        <v>105837.82</v>
      </c>
      <c r="AO416" s="77">
        <v>23361.42</v>
      </c>
      <c r="AP416" s="78">
        <v>168321.06399200001</v>
      </c>
      <c r="AQ416" s="62">
        <f>+'Приложение №2'!F416-'Приложение №1'!N416</f>
        <v>0</v>
      </c>
      <c r="AR416" s="79">
        <v>272576.7</v>
      </c>
      <c r="AS416" s="1">
        <f>+(K416*7.1+L416*19.5)*12*0.85</f>
        <v>69023.501999999993</v>
      </c>
      <c r="AT416" s="1">
        <f>+(K416*7.1+L416*19.5)*12*10</f>
        <v>812041.2</v>
      </c>
      <c r="AU416" s="71">
        <f>+P416+Q416+R416+S416+U416-'Приложение №2'!F416</f>
        <v>0</v>
      </c>
    </row>
    <row r="417" spans="1:47" x14ac:dyDescent="0.25">
      <c r="A417" s="74">
        <f t="shared" ref="A417:B417" si="352">+A416+1</f>
        <v>402</v>
      </c>
      <c r="B417" s="75">
        <f t="shared" si="352"/>
        <v>217</v>
      </c>
      <c r="C417" s="65" t="s">
        <v>111</v>
      </c>
      <c r="D417" s="65" t="s">
        <v>269</v>
      </c>
      <c r="E417" s="66">
        <v>1987</v>
      </c>
      <c r="F417" s="66">
        <v>1987</v>
      </c>
      <c r="G417" s="66" t="s">
        <v>45</v>
      </c>
      <c r="H417" s="66">
        <v>2</v>
      </c>
      <c r="I417" s="66">
        <v>2</v>
      </c>
      <c r="J417" s="67">
        <v>910.2</v>
      </c>
      <c r="K417" s="67">
        <v>782.4</v>
      </c>
      <c r="L417" s="67">
        <v>0</v>
      </c>
      <c r="M417" s="68">
        <v>32</v>
      </c>
      <c r="N417" s="76">
        <f t="shared" si="291"/>
        <v>771939.31</v>
      </c>
      <c r="O417" s="67"/>
      <c r="P417" s="77"/>
      <c r="Q417" s="77"/>
      <c r="R417" s="77">
        <f t="shared" si="329"/>
        <v>398587.43</v>
      </c>
      <c r="S417" s="77">
        <f>+'Приложение №2'!F417-'Приложение №1'!R417</f>
        <v>373351.88000000006</v>
      </c>
      <c r="T417" s="77"/>
      <c r="U417" s="77">
        <v>0</v>
      </c>
      <c r="V417" s="77">
        <f t="shared" si="326"/>
        <v>986.62999744376293</v>
      </c>
      <c r="W417" s="77">
        <f t="shared" si="326"/>
        <v>986.62999744376293</v>
      </c>
      <c r="X417" s="70">
        <v>2023</v>
      </c>
      <c r="Y417" s="71" t="e">
        <f>+#REF!-'[1]Приложение №1'!$P893</f>
        <v>#REF!</v>
      </c>
      <c r="AA417" s="76">
        <f t="shared" si="327"/>
        <v>1452392.59</v>
      </c>
      <c r="AB417" s="67">
        <v>0</v>
      </c>
      <c r="AC417" s="67">
        <v>0</v>
      </c>
      <c r="AD417" s="67">
        <v>672323.62980174005</v>
      </c>
      <c r="AE417" s="67">
        <v>572666.75863487995</v>
      </c>
      <c r="AF417" s="67">
        <v>0</v>
      </c>
      <c r="AG417" s="67"/>
      <c r="AH417" s="67">
        <v>0</v>
      </c>
      <c r="AI417" s="67">
        <v>0</v>
      </c>
      <c r="AJ417" s="67">
        <v>0</v>
      </c>
      <c r="AK417" s="67">
        <v>0</v>
      </c>
      <c r="AL417" s="67">
        <v>0</v>
      </c>
      <c r="AM417" s="67">
        <v>0</v>
      </c>
      <c r="AN417" s="67">
        <v>165652.85740000004</v>
      </c>
      <c r="AO417" s="77">
        <v>14523.925900000002</v>
      </c>
      <c r="AP417" s="78">
        <v>27225.418263380001</v>
      </c>
      <c r="AQ417" s="62">
        <f>+'Приложение №2'!F417-'Приложение №1'!N417</f>
        <v>0</v>
      </c>
      <c r="AR417" s="1">
        <v>318782.63</v>
      </c>
      <c r="AS417" s="1">
        <f>+(K417*10+L417*20)*12*0.85</f>
        <v>79804.800000000003</v>
      </c>
      <c r="AT417" s="1">
        <f>+(K417*10+L417*20)*12*30</f>
        <v>2816640</v>
      </c>
    </row>
    <row r="418" spans="1:47" x14ac:dyDescent="0.25">
      <c r="A418" s="74">
        <f t="shared" ref="A418:B418" si="353">+A417+1</f>
        <v>403</v>
      </c>
      <c r="B418" s="75">
        <f t="shared" si="353"/>
        <v>218</v>
      </c>
      <c r="C418" s="65" t="s">
        <v>111</v>
      </c>
      <c r="D418" s="65" t="s">
        <v>533</v>
      </c>
      <c r="E418" s="66">
        <v>1969</v>
      </c>
      <c r="F418" s="66">
        <v>2009</v>
      </c>
      <c r="G418" s="66" t="s">
        <v>45</v>
      </c>
      <c r="H418" s="66">
        <v>4</v>
      </c>
      <c r="I418" s="66">
        <v>4</v>
      </c>
      <c r="J418" s="67">
        <v>2719.1</v>
      </c>
      <c r="K418" s="67">
        <v>2367.3000000000002</v>
      </c>
      <c r="L418" s="67">
        <v>192</v>
      </c>
      <c r="M418" s="68">
        <v>120</v>
      </c>
      <c r="N418" s="76">
        <f t="shared" si="291"/>
        <v>6685589.7934019994</v>
      </c>
      <c r="O418" s="67"/>
      <c r="P418" s="77">
        <v>671332.44824866671</v>
      </c>
      <c r="Q418" s="77"/>
      <c r="R418" s="77">
        <f t="shared" si="329"/>
        <v>0</v>
      </c>
      <c r="S418" s="77">
        <f>+AT418</f>
        <v>4671592.4486559993</v>
      </c>
      <c r="T418" s="77"/>
      <c r="U418" s="77">
        <v>1342664.8964973334</v>
      </c>
      <c r="V418" s="77">
        <f t="shared" ref="V418:W419" si="354">$N418/($K418+$L418)</f>
        <v>2612.272806393154</v>
      </c>
      <c r="W418" s="77">
        <f t="shared" si="354"/>
        <v>2612.272806393154</v>
      </c>
      <c r="X418" s="70">
        <v>2023</v>
      </c>
      <c r="Y418" s="71" t="e">
        <f>+#REF!-'[1]Приложение №1'!$P1945</f>
        <v>#REF!</v>
      </c>
      <c r="AA418" s="76">
        <f t="shared" si="320"/>
        <v>14067048.463401999</v>
      </c>
      <c r="AB418" s="67">
        <v>0</v>
      </c>
      <c r="AC418" s="67">
        <v>0</v>
      </c>
      <c r="AD418" s="67">
        <v>0</v>
      </c>
      <c r="AE418" s="67">
        <v>0</v>
      </c>
      <c r="AF418" s="67">
        <v>850099.92968124012</v>
      </c>
      <c r="AG418" s="67"/>
      <c r="AH418" s="67">
        <v>0</v>
      </c>
      <c r="AI418" s="67">
        <v>0</v>
      </c>
      <c r="AJ418" s="67">
        <v>0</v>
      </c>
      <c r="AK418" s="67">
        <v>0</v>
      </c>
      <c r="AL418" s="67">
        <v>6122487.8099999996</v>
      </c>
      <c r="AM418" s="67">
        <v>6280344.04</v>
      </c>
      <c r="AN418" s="67">
        <v>592071.17800000007</v>
      </c>
      <c r="AO418" s="77">
        <v>53956.358600000007</v>
      </c>
      <c r="AP418" s="78">
        <v>168089.14712076</v>
      </c>
      <c r="AQ418" s="62">
        <f>+'Приложение №2'!F418-'Приложение №1'!N418</f>
        <v>0</v>
      </c>
      <c r="AR418" s="71">
        <f>882910.83-R197</f>
        <v>-280632.59999999998</v>
      </c>
      <c r="AS418" s="1">
        <f>+(K418*10+L418*20)*12*0.85</f>
        <v>280632.59999999998</v>
      </c>
      <c r="AT418" s="1">
        <f>+(K418*10+L418*20)*12*30-S197</f>
        <v>4671592.4486559993</v>
      </c>
      <c r="AU418" s="71">
        <f>+P418+Q418+R418+S418+U418-'Приложение №2'!F418</f>
        <v>0</v>
      </c>
    </row>
    <row r="419" spans="1:47" x14ac:dyDescent="0.25">
      <c r="A419" s="74">
        <f t="shared" ref="A419:B419" si="355">+A418+1</f>
        <v>404</v>
      </c>
      <c r="B419" s="75">
        <f t="shared" si="355"/>
        <v>219</v>
      </c>
      <c r="C419" s="65" t="s">
        <v>111</v>
      </c>
      <c r="D419" s="65" t="s">
        <v>275</v>
      </c>
      <c r="E419" s="66">
        <v>1985</v>
      </c>
      <c r="F419" s="66">
        <v>2011</v>
      </c>
      <c r="G419" s="66" t="s">
        <v>45</v>
      </c>
      <c r="H419" s="66">
        <v>5</v>
      </c>
      <c r="I419" s="66">
        <v>2</v>
      </c>
      <c r="J419" s="67">
        <v>1696.6</v>
      </c>
      <c r="K419" s="67">
        <v>1448.8</v>
      </c>
      <c r="L419" s="67">
        <v>89.7</v>
      </c>
      <c r="M419" s="68">
        <v>58</v>
      </c>
      <c r="N419" s="76">
        <f t="shared" si="291"/>
        <v>1591787.2693380001</v>
      </c>
      <c r="O419" s="67"/>
      <c r="P419" s="77"/>
      <c r="Q419" s="77"/>
      <c r="R419" s="77">
        <f t="shared" si="329"/>
        <v>0</v>
      </c>
      <c r="S419" s="77">
        <f>+'Приложение №2'!F419-'Приложение №1'!R419</f>
        <v>1591787.2693380001</v>
      </c>
      <c r="T419" s="77"/>
      <c r="U419" s="77">
        <v>0</v>
      </c>
      <c r="V419" s="77">
        <f t="shared" si="354"/>
        <v>1034.6358591732208</v>
      </c>
      <c r="W419" s="77">
        <f t="shared" si="354"/>
        <v>1034.6358591732208</v>
      </c>
      <c r="X419" s="70">
        <v>2023</v>
      </c>
      <c r="Y419" s="71" t="e">
        <f>+#REF!-'[1]Приложение №1'!$P1233</f>
        <v>#REF!</v>
      </c>
      <c r="AA419" s="76">
        <f t="shared" si="320"/>
        <v>6417929.1893379986</v>
      </c>
      <c r="AB419" s="67">
        <v>2736613.7104324196</v>
      </c>
      <c r="AC419" s="67">
        <v>0</v>
      </c>
      <c r="AD419" s="67">
        <v>1280803.3788694199</v>
      </c>
      <c r="AE419" s="67">
        <v>849765.59</v>
      </c>
      <c r="AF419" s="67">
        <v>511029.86662728002</v>
      </c>
      <c r="AG419" s="67"/>
      <c r="AH419" s="67">
        <v>140523.24640871998</v>
      </c>
      <c r="AI419" s="67">
        <v>0</v>
      </c>
      <c r="AJ419" s="67">
        <v>0</v>
      </c>
      <c r="AK419" s="67">
        <v>0</v>
      </c>
      <c r="AL419" s="67">
        <v>0</v>
      </c>
      <c r="AM419" s="67">
        <v>0</v>
      </c>
      <c r="AN419" s="67">
        <v>731735.25000000012</v>
      </c>
      <c r="AO419" s="77">
        <v>56969.515600000006</v>
      </c>
      <c r="AP419" s="78">
        <v>110488.63140016003</v>
      </c>
      <c r="AQ419" s="62">
        <f>+'Приложение №2'!F419-'Приложение №1'!N419</f>
        <v>0</v>
      </c>
      <c r="AR419" s="71">
        <f>660207.23-R192</f>
        <v>-166076.40000000002</v>
      </c>
      <c r="AS419" s="1">
        <f>+(K419*10+L419*20)*12*0.85</f>
        <v>166076.4</v>
      </c>
      <c r="AT419" s="1">
        <f>+(K419*10+L419*20)*12*30-S192</f>
        <v>5150099.4472892797</v>
      </c>
    </row>
    <row r="420" spans="1:47" x14ac:dyDescent="0.25">
      <c r="D420" s="84">
        <v>2024</v>
      </c>
      <c r="E420" s="66"/>
      <c r="F420" s="66"/>
      <c r="G420" s="66"/>
      <c r="H420" s="66"/>
      <c r="I420" s="66"/>
      <c r="J420" s="85">
        <f>SUM(J421:J687)</f>
        <v>1051287.2100000004</v>
      </c>
      <c r="K420" s="85">
        <f t="shared" ref="K420:U420" si="356">SUM(K421:K687)</f>
        <v>872918.95000000065</v>
      </c>
      <c r="L420" s="85">
        <f t="shared" si="356"/>
        <v>21912.26</v>
      </c>
      <c r="M420" s="85">
        <f t="shared" si="356"/>
        <v>37333</v>
      </c>
      <c r="N420" s="85">
        <f t="shared" si="291"/>
        <v>3994696111.0274744</v>
      </c>
      <c r="O420" s="85">
        <f t="shared" si="356"/>
        <v>0</v>
      </c>
      <c r="P420" s="85">
        <f t="shared" si="356"/>
        <v>449210200.00126904</v>
      </c>
      <c r="Q420" s="85">
        <f t="shared" si="356"/>
        <v>0</v>
      </c>
      <c r="R420" s="85">
        <f t="shared" si="356"/>
        <v>419491405.7441386</v>
      </c>
      <c r="S420" s="85">
        <f t="shared" si="356"/>
        <v>1664018446.0094719</v>
      </c>
      <c r="T420" s="85"/>
      <c r="U420" s="85">
        <f t="shared" si="356"/>
        <v>1461976059.2725952</v>
      </c>
      <c r="V420" s="67"/>
      <c r="W420" s="67"/>
      <c r="X420" s="70"/>
      <c r="AQ420" s="62">
        <f>+'Приложение №2'!F420-'Приложение №1'!N420</f>
        <v>-1.7690658569335938E-4</v>
      </c>
      <c r="AU420" s="71">
        <f>+P420+Q420+R420+S420+U420-'Приложение №2'!F420</f>
        <v>1.7690658569335938E-4</v>
      </c>
    </row>
    <row r="421" spans="1:47" s="81" customFormat="1" x14ac:dyDescent="0.25">
      <c r="A421" s="74">
        <f>+A419+1</f>
        <v>405</v>
      </c>
      <c r="B421" s="75">
        <f t="shared" ref="B421" si="357">+B420+1</f>
        <v>1</v>
      </c>
      <c r="C421" s="65" t="s">
        <v>55</v>
      </c>
      <c r="D421" s="65" t="s">
        <v>698</v>
      </c>
      <c r="E421" s="66" t="s">
        <v>624</v>
      </c>
      <c r="F421" s="66"/>
      <c r="G421" s="66" t="s">
        <v>579</v>
      </c>
      <c r="H421" s="66" t="s">
        <v>577</v>
      </c>
      <c r="I421" s="66" t="s">
        <v>581</v>
      </c>
      <c r="J421" s="67">
        <v>11221.5</v>
      </c>
      <c r="K421" s="67">
        <v>7479.4</v>
      </c>
      <c r="L421" s="67">
        <v>56.5</v>
      </c>
      <c r="M421" s="68">
        <v>285</v>
      </c>
      <c r="N421" s="76">
        <f t="shared" si="291"/>
        <v>10774080</v>
      </c>
      <c r="O421" s="67">
        <v>0</v>
      </c>
      <c r="P421" s="77"/>
      <c r="Q421" s="77">
        <v>0</v>
      </c>
      <c r="R421" s="77">
        <f t="shared" si="329"/>
        <v>5408883.8411999997</v>
      </c>
      <c r="S421" s="77">
        <f>+'Приложение №2'!F421-'Приложение №1'!R421</f>
        <v>5365196.1588000003</v>
      </c>
      <c r="T421" s="77"/>
      <c r="U421" s="77">
        <v>0</v>
      </c>
      <c r="V421" s="77">
        <f>N421/K421</f>
        <v>1440.5005749124261</v>
      </c>
      <c r="W421" s="77">
        <v>1172.2830200640003</v>
      </c>
      <c r="X421" s="70" t="s">
        <v>625</v>
      </c>
      <c r="Y421" s="81">
        <v>3494459.14</v>
      </c>
      <c r="Z421" s="81">
        <f>+(K421*12.08+L421*20.47)*12</f>
        <v>1098092.4839999999</v>
      </c>
      <c r="AB421" s="82">
        <f>+N421-'[4]Приложение № 2'!E422</f>
        <v>-8105802.6000000015</v>
      </c>
      <c r="AE421" s="82">
        <f>+N421-'[4]Приложение № 2'!E422</f>
        <v>-8105802.6000000015</v>
      </c>
      <c r="AQ421" s="62">
        <f>+'Приложение №2'!F421-'Приложение №1'!N421</f>
        <v>0</v>
      </c>
      <c r="AR421" s="81">
        <v>4382013.0599999996</v>
      </c>
      <c r="AS421" s="1">
        <f>+(K421*13.29+L421*22.52)*12*0.85</f>
        <v>1026870.7811999999</v>
      </c>
      <c r="AT421" s="1">
        <f>+(K421*13.29+L421*22.52)*12*30</f>
        <v>36242498.159999996</v>
      </c>
    </row>
    <row r="422" spans="1:47" x14ac:dyDescent="0.25">
      <c r="A422" s="90">
        <f>+A421+1</f>
        <v>406</v>
      </c>
      <c r="B422" s="91">
        <f>+B421+1</f>
        <v>2</v>
      </c>
      <c r="C422" s="75" t="s">
        <v>55</v>
      </c>
      <c r="D422" s="65" t="s">
        <v>645</v>
      </c>
      <c r="E422" s="66">
        <v>1995</v>
      </c>
      <c r="F422" s="66">
        <v>2013</v>
      </c>
      <c r="G422" s="66" t="s">
        <v>52</v>
      </c>
      <c r="H422" s="66">
        <v>9</v>
      </c>
      <c r="I422" s="66">
        <v>4</v>
      </c>
      <c r="J422" s="67">
        <v>9107.2000000000007</v>
      </c>
      <c r="K422" s="67">
        <v>6630.4</v>
      </c>
      <c r="L422" s="67">
        <v>133</v>
      </c>
      <c r="M422" s="68">
        <v>270</v>
      </c>
      <c r="N422" s="76">
        <f t="shared" si="291"/>
        <v>3109557.33</v>
      </c>
      <c r="O422" s="67"/>
      <c r="P422" s="77"/>
      <c r="Q422" s="77"/>
      <c r="R422" s="77">
        <f>+'Приложение №2'!F422</f>
        <v>3109557.33</v>
      </c>
      <c r="S422" s="77">
        <f>+'Приложение №2'!F422-'Приложение №1'!R422</f>
        <v>0</v>
      </c>
      <c r="T422" s="77"/>
      <c r="U422" s="77">
        <v>0</v>
      </c>
      <c r="V422" s="77">
        <f t="shared" ref="V422:W422" si="358">$N422/($K422+$L422)</f>
        <v>459.76244640269692</v>
      </c>
      <c r="W422" s="77">
        <f t="shared" si="358"/>
        <v>459.76244640269692</v>
      </c>
      <c r="X422" s="70" t="s">
        <v>625</v>
      </c>
      <c r="AA422" s="76">
        <f t="shared" ref="AA422" si="359">SUM(AB422:AP422)</f>
        <v>3109557.33</v>
      </c>
      <c r="AB422" s="77">
        <v>0</v>
      </c>
      <c r="AC422" s="77">
        <v>0</v>
      </c>
      <c r="AD422" s="77">
        <v>0</v>
      </c>
      <c r="AE422" s="77">
        <v>0</v>
      </c>
      <c r="AF422" s="77">
        <v>0</v>
      </c>
      <c r="AG422" s="77">
        <v>0</v>
      </c>
      <c r="AH422" s="77"/>
      <c r="AI422" s="77">
        <v>3010386.5700000003</v>
      </c>
      <c r="AJ422" s="77">
        <v>0</v>
      </c>
      <c r="AK422" s="77">
        <v>0</v>
      </c>
      <c r="AL422" s="77">
        <v>0</v>
      </c>
      <c r="AM422" s="77">
        <v>0</v>
      </c>
      <c r="AN422" s="67">
        <v>55593.51</v>
      </c>
      <c r="AO422" s="67">
        <v>43577.25</v>
      </c>
      <c r="AP422" s="72"/>
      <c r="AQ422" s="62">
        <f>+'Приложение №2'!F422-'Приложение №1'!N422</f>
        <v>0</v>
      </c>
      <c r="AR422" s="1">
        <v>4177595.39</v>
      </c>
      <c r="AS422" s="1">
        <f>+(K422*13.29+L422*22.52)*12*0.85</f>
        <v>929354.39519999991</v>
      </c>
      <c r="AT422" s="1">
        <f>+(K422*13.29+L422*22.52)*12*30</f>
        <v>32800743.359999999</v>
      </c>
    </row>
    <row r="423" spans="1:47" s="92" customFormat="1" x14ac:dyDescent="0.25">
      <c r="A423" s="90">
        <f t="shared" ref="A423:A486" si="360">+A422+1</f>
        <v>407</v>
      </c>
      <c r="B423" s="91">
        <f t="shared" ref="B423:B486" si="361">+B422+1</f>
        <v>3</v>
      </c>
      <c r="C423" s="65" t="s">
        <v>55</v>
      </c>
      <c r="D423" s="65" t="s">
        <v>56</v>
      </c>
      <c r="E423" s="66">
        <v>1993</v>
      </c>
      <c r="F423" s="66">
        <v>2013</v>
      </c>
      <c r="G423" s="66" t="s">
        <v>52</v>
      </c>
      <c r="H423" s="66">
        <v>9</v>
      </c>
      <c r="I423" s="66">
        <v>1</v>
      </c>
      <c r="J423" s="67">
        <v>4027.7</v>
      </c>
      <c r="K423" s="67">
        <v>2709.1</v>
      </c>
      <c r="L423" s="67">
        <v>0</v>
      </c>
      <c r="M423" s="68">
        <v>88</v>
      </c>
      <c r="N423" s="76">
        <f t="shared" si="291"/>
        <v>5182418.4879168002</v>
      </c>
      <c r="O423" s="67"/>
      <c r="P423" s="77"/>
      <c r="Q423" s="77"/>
      <c r="R423" s="77">
        <f t="shared" ref="R423:R485" si="362">+AR423+AS423</f>
        <v>1176330.4378</v>
      </c>
      <c r="S423" s="77">
        <f>+'Приложение №2'!F423-'Приложение №1'!R423</f>
        <v>4006088.0501168002</v>
      </c>
      <c r="T423" s="77"/>
      <c r="U423" s="77">
        <v>0</v>
      </c>
      <c r="V423" s="77">
        <f t="shared" ref="V423:W426" si="363">$N423/($K423+$L423)</f>
        <v>1912.966848</v>
      </c>
      <c r="W423" s="77">
        <f t="shared" si="363"/>
        <v>1912.966848</v>
      </c>
      <c r="X423" s="70" t="s">
        <v>625</v>
      </c>
      <c r="Y423" s="71" t="e">
        <f>+#REF!-'[1]Приложение №1'!$P358</f>
        <v>#REF!</v>
      </c>
      <c r="AA423" s="76">
        <f t="shared" ref="AA423:AA479" si="364">SUM(AB423:AP423)</f>
        <v>5182418.4879168002</v>
      </c>
      <c r="AB423" s="67">
        <v>0</v>
      </c>
      <c r="AC423" s="67">
        <v>0</v>
      </c>
      <c r="AD423" s="67">
        <v>0</v>
      </c>
      <c r="AE423" s="67">
        <v>0</v>
      </c>
      <c r="AF423" s="67">
        <v>0</v>
      </c>
      <c r="AG423" s="67"/>
      <c r="AH423" s="67">
        <v>0</v>
      </c>
      <c r="AI423" s="67">
        <v>0</v>
      </c>
      <c r="AJ423" s="67">
        <v>0</v>
      </c>
      <c r="AK423" s="67">
        <v>4513648.1117250882</v>
      </c>
      <c r="AL423" s="67">
        <v>0</v>
      </c>
      <c r="AM423" s="67">
        <v>0</v>
      </c>
      <c r="AN423" s="67">
        <v>518241.84879168007</v>
      </c>
      <c r="AO423" s="77">
        <v>51824.184879168002</v>
      </c>
      <c r="AP423" s="78">
        <v>98704.342520863371</v>
      </c>
      <c r="AQ423" s="62">
        <f>+'Приложение №2'!F423-'Приложение №1'!N423</f>
        <v>0</v>
      </c>
      <c r="AR423" s="92">
        <f>1639601.14-830510.88</f>
        <v>809090.25999999989</v>
      </c>
      <c r="AS423" s="1">
        <f>+(K423*13.29+L423*22.52)*12*0.85</f>
        <v>367240.17779999995</v>
      </c>
      <c r="AT423" s="1">
        <f>+(K423*13.29+L423*22.52)*12*30-2624808.09</f>
        <v>10336609.949999999</v>
      </c>
    </row>
    <row r="424" spans="1:47" s="92" customFormat="1" x14ac:dyDescent="0.25">
      <c r="A424" s="90">
        <f t="shared" si="360"/>
        <v>408</v>
      </c>
      <c r="B424" s="91">
        <f t="shared" si="361"/>
        <v>4</v>
      </c>
      <c r="C424" s="65" t="s">
        <v>55</v>
      </c>
      <c r="D424" s="65" t="s">
        <v>57</v>
      </c>
      <c r="E424" s="66">
        <v>1993</v>
      </c>
      <c r="F424" s="66">
        <v>2013</v>
      </c>
      <c r="G424" s="66" t="s">
        <v>52</v>
      </c>
      <c r="H424" s="66">
        <v>9</v>
      </c>
      <c r="I424" s="66">
        <v>1</v>
      </c>
      <c r="J424" s="67">
        <v>4065.2</v>
      </c>
      <c r="K424" s="67">
        <v>2715.9</v>
      </c>
      <c r="L424" s="67">
        <v>0</v>
      </c>
      <c r="M424" s="68">
        <v>97</v>
      </c>
      <c r="N424" s="76">
        <f t="shared" si="291"/>
        <v>7671098.7621156182</v>
      </c>
      <c r="O424" s="67"/>
      <c r="P424" s="77"/>
      <c r="Q424" s="77"/>
      <c r="R424" s="77">
        <f t="shared" si="362"/>
        <v>589460.89140000008</v>
      </c>
      <c r="S424" s="77">
        <f>+'Приложение №2'!F424-'Приложение №1'!R424</f>
        <v>7081637.8707156181</v>
      </c>
      <c r="T424" s="77"/>
      <c r="U424" s="77">
        <v>0</v>
      </c>
      <c r="V424" s="77">
        <f t="shared" si="363"/>
        <v>2824.5144379821122</v>
      </c>
      <c r="W424" s="77">
        <f t="shared" si="363"/>
        <v>2824.5144379821122</v>
      </c>
      <c r="X424" s="70" t="s">
        <v>625</v>
      </c>
      <c r="Y424" s="71" t="e">
        <f>+#REF!-'[1]Приложение №1'!$P359</f>
        <v>#REF!</v>
      </c>
      <c r="AA424" s="76">
        <f t="shared" si="364"/>
        <v>7671098.7621156182</v>
      </c>
      <c r="AB424" s="67">
        <v>0</v>
      </c>
      <c r="AC424" s="67">
        <v>0</v>
      </c>
      <c r="AD424" s="67">
        <v>0</v>
      </c>
      <c r="AE424" s="67">
        <v>0</v>
      </c>
      <c r="AF424" s="67">
        <v>0</v>
      </c>
      <c r="AG424" s="67"/>
      <c r="AH424" s="67">
        <v>0</v>
      </c>
      <c r="AI424" s="67">
        <v>0</v>
      </c>
      <c r="AJ424" s="67">
        <v>0</v>
      </c>
      <c r="AK424" s="67">
        <v>4524977.6333963946</v>
      </c>
      <c r="AL424" s="67"/>
      <c r="AM424" s="67">
        <v>0</v>
      </c>
      <c r="AN424" s="67">
        <v>2437984.2294369629</v>
      </c>
      <c r="AO424" s="77">
        <v>243798.42294369626</v>
      </c>
      <c r="AP424" s="78">
        <v>464338.47633856395</v>
      </c>
      <c r="AQ424" s="62">
        <f>+'Приложение №2'!F424-'Приложение №1'!N424</f>
        <v>0</v>
      </c>
      <c r="AR424" s="92">
        <f>1655027.12-955818.8-238954.7-238954.7008</f>
        <v>221298.91920000006</v>
      </c>
      <c r="AS424" s="1">
        <f>+(K424*13.29+L424*22.52)*12*0.85</f>
        <v>368161.97220000002</v>
      </c>
      <c r="AT424" s="1">
        <f>+(K424*13.29+L424*22.52)*12*30-785411.714-946514.09-915077.42</f>
        <v>10346948.736000001</v>
      </c>
    </row>
    <row r="425" spans="1:47" s="93" customFormat="1" x14ac:dyDescent="0.25">
      <c r="A425" s="90">
        <f t="shared" si="360"/>
        <v>409</v>
      </c>
      <c r="B425" s="91">
        <f t="shared" si="361"/>
        <v>5</v>
      </c>
      <c r="C425" s="65" t="s">
        <v>55</v>
      </c>
      <c r="D425" s="65" t="s">
        <v>58</v>
      </c>
      <c r="E425" s="66">
        <v>1991</v>
      </c>
      <c r="F425" s="66">
        <v>2015</v>
      </c>
      <c r="G425" s="66" t="s">
        <v>52</v>
      </c>
      <c r="H425" s="66">
        <v>5</v>
      </c>
      <c r="I425" s="66">
        <v>5</v>
      </c>
      <c r="J425" s="67">
        <v>11474.2</v>
      </c>
      <c r="K425" s="67">
        <v>7083.1</v>
      </c>
      <c r="L425" s="67">
        <v>86.5</v>
      </c>
      <c r="M425" s="68">
        <v>178</v>
      </c>
      <c r="N425" s="76">
        <f t="shared" si="291"/>
        <v>12331740.678400001</v>
      </c>
      <c r="O425" s="67"/>
      <c r="P425" s="77"/>
      <c r="Q425" s="77"/>
      <c r="R425" s="77">
        <f t="shared" si="362"/>
        <v>4371092.4799999995</v>
      </c>
      <c r="S425" s="77">
        <f>+'Приложение №2'!F425-'Приложение №1'!R425</f>
        <v>7960648.198400001</v>
      </c>
      <c r="T425" s="77"/>
      <c r="U425" s="77">
        <v>0</v>
      </c>
      <c r="V425" s="77">
        <f t="shared" si="363"/>
        <v>1720.0039999999999</v>
      </c>
      <c r="W425" s="77">
        <f t="shared" si="363"/>
        <v>1720.0039999999999</v>
      </c>
      <c r="X425" s="70" t="s">
        <v>625</v>
      </c>
      <c r="Y425" s="71" t="e">
        <f>+#REF!-'[1]Приложение №1'!$P360</f>
        <v>#REF!</v>
      </c>
      <c r="AA425" s="76">
        <f t="shared" si="364"/>
        <v>12331740.678400001</v>
      </c>
      <c r="AB425" s="67">
        <v>0</v>
      </c>
      <c r="AC425" s="67">
        <v>0</v>
      </c>
      <c r="AD425" s="67">
        <v>0</v>
      </c>
      <c r="AE425" s="67">
        <v>0</v>
      </c>
      <c r="AF425" s="67">
        <v>0</v>
      </c>
      <c r="AG425" s="67"/>
      <c r="AH425" s="67">
        <v>0</v>
      </c>
      <c r="AI425" s="67">
        <v>0</v>
      </c>
      <c r="AJ425" s="67">
        <v>0</v>
      </c>
      <c r="AK425" s="67">
        <v>10740378.870815193</v>
      </c>
      <c r="AL425" s="67">
        <v>0</v>
      </c>
      <c r="AM425" s="67">
        <v>0</v>
      </c>
      <c r="AN425" s="67">
        <v>1233174.0678400001</v>
      </c>
      <c r="AO425" s="77">
        <v>123317.40678400001</v>
      </c>
      <c r="AP425" s="78">
        <v>234870.33296080641</v>
      </c>
      <c r="AQ425" s="62">
        <f>+'Приложение №2'!F425-'Приложение №1'!N425</f>
        <v>0</v>
      </c>
      <c r="AR425" s="93">
        <v>3630970.28</v>
      </c>
      <c r="AS425" s="1">
        <f>+(K425*10+L425*20)*12*0.85</f>
        <v>740122.2</v>
      </c>
      <c r="AT425" s="1">
        <f>+(K425*10+L425*20)*12*30</f>
        <v>26121960</v>
      </c>
    </row>
    <row r="426" spans="1:47" s="93" customFormat="1" x14ac:dyDescent="0.25">
      <c r="A426" s="90">
        <f t="shared" si="360"/>
        <v>410</v>
      </c>
      <c r="B426" s="91">
        <f t="shared" si="361"/>
        <v>6</v>
      </c>
      <c r="C426" s="65" t="s">
        <v>55</v>
      </c>
      <c r="D426" s="65" t="s">
        <v>59</v>
      </c>
      <c r="E426" s="66">
        <v>1993</v>
      </c>
      <c r="F426" s="66">
        <v>2013</v>
      </c>
      <c r="G426" s="66" t="s">
        <v>52</v>
      </c>
      <c r="H426" s="66">
        <v>9</v>
      </c>
      <c r="I426" s="66">
        <v>5</v>
      </c>
      <c r="J426" s="67">
        <v>19441.7</v>
      </c>
      <c r="K426" s="67">
        <v>13168.6</v>
      </c>
      <c r="L426" s="67">
        <v>0</v>
      </c>
      <c r="M426" s="68">
        <v>478</v>
      </c>
      <c r="N426" s="76">
        <f t="shared" si="291"/>
        <v>35897392.059609599</v>
      </c>
      <c r="O426" s="67"/>
      <c r="P426" s="77"/>
      <c r="Q426" s="77"/>
      <c r="R426" s="77">
        <f t="shared" si="362"/>
        <v>3473973.696</v>
      </c>
      <c r="S426" s="77">
        <f>+'Приложение №2'!F426-'Приложение №1'!R426</f>
        <v>32423418.363609601</v>
      </c>
      <c r="T426" s="77"/>
      <c r="U426" s="77">
        <v>0</v>
      </c>
      <c r="V426" s="77">
        <f t="shared" si="363"/>
        <v>2725.9839360000001</v>
      </c>
      <c r="W426" s="77">
        <f t="shared" si="363"/>
        <v>2725.9839360000001</v>
      </c>
      <c r="X426" s="70" t="s">
        <v>625</v>
      </c>
      <c r="Y426" s="71" t="e">
        <f>+#REF!-'[1]Приложение №1'!$P361</f>
        <v>#REF!</v>
      </c>
      <c r="AA426" s="76">
        <f t="shared" si="364"/>
        <v>35897392.059609599</v>
      </c>
      <c r="AB426" s="67">
        <v>0</v>
      </c>
      <c r="AC426" s="67">
        <v>0</v>
      </c>
      <c r="AD426" s="67">
        <v>9324692.0449531022</v>
      </c>
      <c r="AE426" s="67">
        <v>0</v>
      </c>
      <c r="AF426" s="67">
        <v>0</v>
      </c>
      <c r="AG426" s="67"/>
      <c r="AH426" s="67">
        <v>0</v>
      </c>
      <c r="AI426" s="67">
        <v>0</v>
      </c>
      <c r="AJ426" s="67">
        <v>0</v>
      </c>
      <c r="AK426" s="67">
        <v>21940285.15893212</v>
      </c>
      <c r="AL426" s="67">
        <v>0</v>
      </c>
      <c r="AM426" s="67">
        <v>0</v>
      </c>
      <c r="AN426" s="67">
        <v>3589739.2059609606</v>
      </c>
      <c r="AO426" s="77">
        <v>358973.92059609608</v>
      </c>
      <c r="AP426" s="78">
        <v>683701.72916732461</v>
      </c>
      <c r="AQ426" s="62">
        <f>+'Приложение №2'!F426-'Приложение №1'!N426</f>
        <v>0</v>
      </c>
      <c r="AR426" s="93">
        <f>8212024.3-4892369.7628-1630789.92</f>
        <v>1688864.6172000002</v>
      </c>
      <c r="AS426" s="1">
        <f>+(K426*13.29+L426*22.52)*12*0.85</f>
        <v>1785109.0787999998</v>
      </c>
      <c r="AT426" s="1">
        <f>+(K426*13.29+L426*22.52)*12*30-2885417.2772-5487600.1</f>
        <v>54630832.462799989</v>
      </c>
    </row>
    <row r="427" spans="1:47" s="81" customFormat="1" x14ac:dyDescent="0.25">
      <c r="A427" s="90">
        <f t="shared" si="360"/>
        <v>411</v>
      </c>
      <c r="B427" s="91">
        <f t="shared" si="361"/>
        <v>7</v>
      </c>
      <c r="C427" s="65" t="s">
        <v>55</v>
      </c>
      <c r="D427" s="65" t="s">
        <v>699</v>
      </c>
      <c r="E427" s="66" t="s">
        <v>626</v>
      </c>
      <c r="F427" s="66"/>
      <c r="G427" s="66" t="s">
        <v>576</v>
      </c>
      <c r="H427" s="66" t="s">
        <v>585</v>
      </c>
      <c r="I427" s="66" t="s">
        <v>585</v>
      </c>
      <c r="J427" s="67">
        <v>4119.1000000000004</v>
      </c>
      <c r="K427" s="67">
        <v>2444.1</v>
      </c>
      <c r="L427" s="67">
        <v>0</v>
      </c>
      <c r="M427" s="68">
        <v>95</v>
      </c>
      <c r="N427" s="76">
        <f t="shared" si="291"/>
        <v>28543137.430465601</v>
      </c>
      <c r="O427" s="67">
        <v>0</v>
      </c>
      <c r="P427" s="77">
        <v>3678482.7385679903</v>
      </c>
      <c r="Q427" s="77">
        <v>0</v>
      </c>
      <c r="R427" s="77">
        <f t="shared" si="362"/>
        <v>1358792.65</v>
      </c>
      <c r="S427" s="77">
        <f t="shared" ref="S427:S485" si="365">+AT427</f>
        <v>8798760</v>
      </c>
      <c r="T427" s="77"/>
      <c r="U427" s="77">
        <f>+'Приложение №2'!F427-'Приложение №1'!P427-'Приложение №1'!R427-'Приложение №1'!S427</f>
        <v>14707102.04189761</v>
      </c>
      <c r="V427" s="77">
        <v>6184.2</v>
      </c>
      <c r="W427" s="77">
        <v>6184.2</v>
      </c>
      <c r="X427" s="70" t="s">
        <v>625</v>
      </c>
      <c r="Y427" s="81">
        <v>889128.05</v>
      </c>
      <c r="Z427" s="81">
        <f>+(K427*9.1+L427*18.19)*12</f>
        <v>266895.71999999997</v>
      </c>
      <c r="AB427" s="82">
        <f>+N427-'[4]Приложение № 2'!E427</f>
        <v>2588597.3046640009</v>
      </c>
      <c r="AE427" s="82">
        <f>+N427-'[4]Приложение № 2'!E427</f>
        <v>2588597.3046640009</v>
      </c>
      <c r="AQ427" s="62">
        <f>+'Приложение №2'!F427-'Приложение №1'!N427</f>
        <v>0</v>
      </c>
      <c r="AR427" s="81">
        <v>1109494.45</v>
      </c>
      <c r="AS427" s="1">
        <f t="shared" ref="AS427:AS434" si="366">+(K427*10+L427*20)*12*0.85</f>
        <v>249298.19999999998</v>
      </c>
      <c r="AT427" s="1">
        <f>+(K427*10+L427*20)*12*30</f>
        <v>8798760</v>
      </c>
      <c r="AU427" s="71">
        <f>+P427+Q427+R427+S427+U427-'Приложение №2'!F427</f>
        <v>0</v>
      </c>
    </row>
    <row r="428" spans="1:47" s="81" customFormat="1" x14ac:dyDescent="0.25">
      <c r="A428" s="90">
        <f t="shared" si="360"/>
        <v>412</v>
      </c>
      <c r="B428" s="91">
        <f t="shared" si="361"/>
        <v>8</v>
      </c>
      <c r="C428" s="65" t="s">
        <v>55</v>
      </c>
      <c r="D428" s="65" t="s">
        <v>700</v>
      </c>
      <c r="E428" s="66" t="s">
        <v>590</v>
      </c>
      <c r="F428" s="66"/>
      <c r="G428" s="66" t="s">
        <v>576</v>
      </c>
      <c r="H428" s="66" t="s">
        <v>585</v>
      </c>
      <c r="I428" s="66" t="s">
        <v>585</v>
      </c>
      <c r="J428" s="67">
        <v>4123.1000000000004</v>
      </c>
      <c r="K428" s="67">
        <v>2311.3000000000002</v>
      </c>
      <c r="L428" s="67">
        <v>144.80000000000001</v>
      </c>
      <c r="M428" s="68">
        <v>100</v>
      </c>
      <c r="N428" s="76">
        <f t="shared" si="291"/>
        <v>23900645.508189511</v>
      </c>
      <c r="O428" s="67">
        <v>0</v>
      </c>
      <c r="P428" s="77">
        <v>3283800.1961900308</v>
      </c>
      <c r="Q428" s="77">
        <v>0</v>
      </c>
      <c r="R428" s="77">
        <f t="shared" si="362"/>
        <v>1407729.76</v>
      </c>
      <c r="S428" s="77">
        <f t="shared" si="365"/>
        <v>9363240</v>
      </c>
      <c r="T428" s="77"/>
      <c r="U428" s="77">
        <f>+'Приложение №2'!F428-'Приложение №1'!P428-'Приложение №1'!R428-'Приложение №1'!S428</f>
        <v>9845875.5519994795</v>
      </c>
      <c r="V428" s="77">
        <v>5426.66</v>
      </c>
      <c r="W428" s="77">
        <v>5426.66</v>
      </c>
      <c r="X428" s="70" t="s">
        <v>625</v>
      </c>
      <c r="Y428" s="81">
        <v>889790.81</v>
      </c>
      <c r="Z428" s="81">
        <f>+(K428*9.1+L428*18.19)*12</f>
        <v>284000.90400000004</v>
      </c>
      <c r="AB428" s="82">
        <f>+N428-'[4]Приложение № 2'!E428</f>
        <v>-2053894.61761209</v>
      </c>
      <c r="AE428" s="82">
        <f>+N428-'[4]Приложение № 2'!E428</f>
        <v>-2053894.61761209</v>
      </c>
      <c r="AQ428" s="62">
        <f>+'Приложение №2'!F428-'Приложение №1'!N428</f>
        <v>0</v>
      </c>
      <c r="AR428" s="81">
        <v>1142437.96</v>
      </c>
      <c r="AS428" s="1">
        <f t="shared" si="366"/>
        <v>265291.8</v>
      </c>
      <c r="AT428" s="1">
        <f>+(K428*10+L428*20)*12*30</f>
        <v>9363240</v>
      </c>
      <c r="AU428" s="71">
        <f>+P428+Q428+R428+S428+U428-'Приложение №2'!F428</f>
        <v>0</v>
      </c>
    </row>
    <row r="429" spans="1:47" x14ac:dyDescent="0.25">
      <c r="A429" s="90">
        <f t="shared" si="360"/>
        <v>413</v>
      </c>
      <c r="B429" s="91">
        <f t="shared" si="361"/>
        <v>9</v>
      </c>
      <c r="C429" s="65" t="s">
        <v>61</v>
      </c>
      <c r="D429" s="65" t="s">
        <v>124</v>
      </c>
      <c r="E429" s="66">
        <v>1998</v>
      </c>
      <c r="F429" s="66">
        <v>1998</v>
      </c>
      <c r="G429" s="66" t="s">
        <v>45</v>
      </c>
      <c r="H429" s="66">
        <v>5</v>
      </c>
      <c r="I429" s="66">
        <v>4</v>
      </c>
      <c r="J429" s="67">
        <v>4979.8</v>
      </c>
      <c r="K429" s="67">
        <v>4317</v>
      </c>
      <c r="L429" s="67">
        <v>0</v>
      </c>
      <c r="M429" s="68">
        <v>170</v>
      </c>
      <c r="N429" s="76">
        <f t="shared" si="291"/>
        <v>27698101.323736891</v>
      </c>
      <c r="O429" s="67"/>
      <c r="P429" s="77">
        <f>2734503.06343422+6339.1</f>
        <v>2740842.16343422</v>
      </c>
      <c r="Q429" s="77"/>
      <c r="R429" s="77">
        <f t="shared" si="362"/>
        <v>1218889.07</v>
      </c>
      <c r="S429" s="77">
        <f t="shared" si="365"/>
        <v>15541200</v>
      </c>
      <c r="T429" s="77"/>
      <c r="U429" s="77">
        <f>8203509.19030267-6339.1</f>
        <v>8197170.0903026704</v>
      </c>
      <c r="V429" s="77">
        <f t="shared" ref="V429:W434" si="367">$N429/($K429+$L429)</f>
        <v>6416.053121087999</v>
      </c>
      <c r="W429" s="77">
        <f t="shared" si="367"/>
        <v>6416.053121087999</v>
      </c>
      <c r="X429" s="70" t="s">
        <v>625</v>
      </c>
      <c r="Y429" s="71" t="e">
        <f>+#REF!-'[1]Приложение №1'!$P1316</f>
        <v>#REF!</v>
      </c>
      <c r="AA429" s="76">
        <f t="shared" ref="AA429:AA434" si="368">SUM(AB429:AP429)</f>
        <v>27698101.323736895</v>
      </c>
      <c r="AB429" s="67">
        <v>12131968.210906873</v>
      </c>
      <c r="AC429" s="67">
        <v>5844352.9357768334</v>
      </c>
      <c r="AD429" s="67">
        <v>3569164.9191403314</v>
      </c>
      <c r="AE429" s="67">
        <v>2405162.5578562059</v>
      </c>
      <c r="AF429" s="67">
        <v>0</v>
      </c>
      <c r="AG429" s="67"/>
      <c r="AH429" s="67">
        <v>391844.91901863407</v>
      </c>
      <c r="AI429" s="67">
        <v>0</v>
      </c>
      <c r="AJ429" s="67">
        <v>0</v>
      </c>
      <c r="AK429" s="67">
        <v>0</v>
      </c>
      <c r="AL429" s="67">
        <v>0</v>
      </c>
      <c r="AM429" s="67">
        <v>0</v>
      </c>
      <c r="AN429" s="67">
        <v>2546305.7359043118</v>
      </c>
      <c r="AO429" s="77">
        <v>276981.01323736901</v>
      </c>
      <c r="AP429" s="78">
        <v>532321.03189633763</v>
      </c>
      <c r="AQ429" s="62">
        <f>+'Приложение №2'!F429-'Приложение №1'!N429</f>
        <v>0</v>
      </c>
      <c r="AR429" s="1">
        <f>2097119.29-1318564.22</f>
        <v>778555.07000000007</v>
      </c>
      <c r="AS429" s="1">
        <f t="shared" si="366"/>
        <v>440334</v>
      </c>
      <c r="AT429" s="1">
        <f>+(K429*10+L429*20)*12*30</f>
        <v>15541200</v>
      </c>
      <c r="AU429" s="71">
        <f>+P429+Q429+R429+S429+U429-'Приложение №2'!F429</f>
        <v>0</v>
      </c>
    </row>
    <row r="430" spans="1:47" x14ac:dyDescent="0.25">
      <c r="A430" s="90">
        <f t="shared" si="360"/>
        <v>414</v>
      </c>
      <c r="B430" s="91">
        <f t="shared" si="361"/>
        <v>10</v>
      </c>
      <c r="C430" s="65" t="s">
        <v>61</v>
      </c>
      <c r="D430" s="65" t="s">
        <v>280</v>
      </c>
      <c r="E430" s="66">
        <v>1990</v>
      </c>
      <c r="F430" s="66">
        <v>1990</v>
      </c>
      <c r="G430" s="66" t="s">
        <v>45</v>
      </c>
      <c r="H430" s="66">
        <v>5</v>
      </c>
      <c r="I430" s="66">
        <v>6</v>
      </c>
      <c r="J430" s="67">
        <v>5208.7</v>
      </c>
      <c r="K430" s="67">
        <v>4614</v>
      </c>
      <c r="L430" s="67">
        <v>0</v>
      </c>
      <c r="M430" s="68">
        <v>157</v>
      </c>
      <c r="N430" s="76">
        <f t="shared" si="291"/>
        <v>23557459.618968241</v>
      </c>
      <c r="O430" s="67"/>
      <c r="P430" s="77">
        <v>3299198.8272420606</v>
      </c>
      <c r="Q430" s="77"/>
      <c r="R430" s="77">
        <f t="shared" si="362"/>
        <v>0</v>
      </c>
      <c r="S430" s="77">
        <f t="shared" si="365"/>
        <v>12816434.26896384</v>
      </c>
      <c r="T430" s="77"/>
      <c r="U430" s="77">
        <f>+'Приложение №2'!F430-'Приложение №1'!P430-'Приложение №1'!Q430-'Приложение №1'!R430-'Приложение №1'!S430</f>
        <v>7441826.5227623396</v>
      </c>
      <c r="V430" s="77">
        <f t="shared" si="367"/>
        <v>5105.6479451599998</v>
      </c>
      <c r="W430" s="77">
        <f t="shared" si="367"/>
        <v>5105.6479451599998</v>
      </c>
      <c r="X430" s="70" t="s">
        <v>625</v>
      </c>
      <c r="Y430" s="71" t="e">
        <f>+#REF!-'[1]Приложение №1'!$P912</f>
        <v>#REF!</v>
      </c>
      <c r="AA430" s="76">
        <f t="shared" si="368"/>
        <v>29603700.840000004</v>
      </c>
      <c r="AB430" s="67">
        <v>12966620.036643</v>
      </c>
      <c r="AC430" s="67">
        <v>6246443.2957088398</v>
      </c>
      <c r="AD430" s="67">
        <v>3814719.10351812</v>
      </c>
      <c r="AE430" s="67">
        <v>2570628.0509279999</v>
      </c>
      <c r="AF430" s="67">
        <v>0</v>
      </c>
      <c r="AG430" s="67"/>
      <c r="AH430" s="67">
        <v>418822.00892279996</v>
      </c>
      <c r="AI430" s="67">
        <v>0</v>
      </c>
      <c r="AJ430" s="67">
        <v>0</v>
      </c>
      <c r="AK430" s="67">
        <v>0</v>
      </c>
      <c r="AL430" s="67">
        <v>0</v>
      </c>
      <c r="AM430" s="67">
        <v>0</v>
      </c>
      <c r="AN430" s="67">
        <v>2721487.1549999998</v>
      </c>
      <c r="AO430" s="77">
        <v>296037.00840000005</v>
      </c>
      <c r="AP430" s="78">
        <v>568944.18087924004</v>
      </c>
      <c r="AQ430" s="62">
        <f>+'Приложение №2'!F430-'Приложение №1'!N430</f>
        <v>0</v>
      </c>
      <c r="AR430" s="71">
        <f>2233749.27-R23</f>
        <v>-470628</v>
      </c>
      <c r="AS430" s="1">
        <f t="shared" si="366"/>
        <v>470628</v>
      </c>
      <c r="AT430" s="1">
        <f>+(K430*10+L430*20)*12*30-S23</f>
        <v>12816434.26896384</v>
      </c>
      <c r="AU430" s="71">
        <f>+P430+Q430+R430+S430+U430-'Приложение №2'!F430</f>
        <v>0</v>
      </c>
    </row>
    <row r="431" spans="1:47" x14ac:dyDescent="0.25">
      <c r="A431" s="90">
        <f t="shared" si="360"/>
        <v>415</v>
      </c>
      <c r="B431" s="91">
        <f t="shared" si="361"/>
        <v>11</v>
      </c>
      <c r="C431" s="65" t="s">
        <v>61</v>
      </c>
      <c r="D431" s="65" t="s">
        <v>456</v>
      </c>
      <c r="E431" s="66">
        <v>1996</v>
      </c>
      <c r="F431" s="66">
        <v>1996</v>
      </c>
      <c r="G431" s="66" t="s">
        <v>45</v>
      </c>
      <c r="H431" s="66">
        <v>5</v>
      </c>
      <c r="I431" s="66">
        <v>4</v>
      </c>
      <c r="J431" s="67">
        <v>3635.6</v>
      </c>
      <c r="K431" s="67">
        <v>3085</v>
      </c>
      <c r="L431" s="67">
        <v>0</v>
      </c>
      <c r="M431" s="68">
        <v>99</v>
      </c>
      <c r="N431" s="76">
        <f t="shared" si="291"/>
        <v>19793523.878556482</v>
      </c>
      <c r="O431" s="67"/>
      <c r="P431" s="77">
        <v>1728310.2671391205</v>
      </c>
      <c r="Q431" s="77"/>
      <c r="R431" s="77">
        <f t="shared" si="362"/>
        <v>1774282.81</v>
      </c>
      <c r="S431" s="77">
        <f t="shared" si="365"/>
        <v>11106000</v>
      </c>
      <c r="T431" s="77"/>
      <c r="U431" s="77">
        <v>5184930.8014173619</v>
      </c>
      <c r="V431" s="77">
        <f t="shared" si="367"/>
        <v>6416.0531210880008</v>
      </c>
      <c r="W431" s="77">
        <f t="shared" si="367"/>
        <v>6416.0531210880008</v>
      </c>
      <c r="X431" s="70" t="s">
        <v>625</v>
      </c>
      <c r="Y431" s="71" t="e">
        <f>+#REF!-'[1]Приложение №1'!$P1319</f>
        <v>#REF!</v>
      </c>
      <c r="AA431" s="76">
        <f t="shared" si="368"/>
        <v>19793523.878556482</v>
      </c>
      <c r="AB431" s="67">
        <v>8669706.261442598</v>
      </c>
      <c r="AC431" s="67">
        <v>4176471.8107184474</v>
      </c>
      <c r="AD431" s="67">
        <v>2550584.6132842074</v>
      </c>
      <c r="AE431" s="67">
        <v>1718769.1663160517</v>
      </c>
      <c r="AF431" s="67">
        <v>0</v>
      </c>
      <c r="AG431" s="67"/>
      <c r="AH431" s="67">
        <v>280018.89626418491</v>
      </c>
      <c r="AI431" s="67">
        <v>0</v>
      </c>
      <c r="AJ431" s="67">
        <v>0</v>
      </c>
      <c r="AK431" s="67">
        <v>0</v>
      </c>
      <c r="AL431" s="67">
        <v>0</v>
      </c>
      <c r="AM431" s="67">
        <v>0</v>
      </c>
      <c r="AN431" s="67">
        <v>1819632.4288313186</v>
      </c>
      <c r="AO431" s="77">
        <v>197935.23878556484</v>
      </c>
      <c r="AP431" s="78">
        <v>380405.46291410743</v>
      </c>
      <c r="AQ431" s="62">
        <f>+'Приложение №2'!F431-'Приложение №1'!N431</f>
        <v>0</v>
      </c>
      <c r="AR431" s="1">
        <v>1459612.81</v>
      </c>
      <c r="AS431" s="1">
        <f t="shared" si="366"/>
        <v>314670</v>
      </c>
      <c r="AT431" s="1">
        <f>+(K431*10+L431*20)*12*30</f>
        <v>11106000</v>
      </c>
      <c r="AU431" s="71">
        <f>+P431+Q431+R431+S431+U431-'Приложение №2'!F431</f>
        <v>0</v>
      </c>
    </row>
    <row r="432" spans="1:47" x14ac:dyDescent="0.25">
      <c r="A432" s="90">
        <f t="shared" si="360"/>
        <v>416</v>
      </c>
      <c r="B432" s="91">
        <f t="shared" si="361"/>
        <v>12</v>
      </c>
      <c r="C432" s="65" t="s">
        <v>61</v>
      </c>
      <c r="D432" s="65" t="s">
        <v>457</v>
      </c>
      <c r="E432" s="66">
        <v>1996</v>
      </c>
      <c r="F432" s="66">
        <v>1996</v>
      </c>
      <c r="G432" s="66" t="s">
        <v>45</v>
      </c>
      <c r="H432" s="66">
        <v>5</v>
      </c>
      <c r="I432" s="66">
        <v>3</v>
      </c>
      <c r="J432" s="67">
        <v>4938</v>
      </c>
      <c r="K432" s="67">
        <v>4205.3999999999996</v>
      </c>
      <c r="L432" s="67">
        <v>368.1</v>
      </c>
      <c r="M432" s="68">
        <v>156</v>
      </c>
      <c r="N432" s="76">
        <f t="shared" si="291"/>
        <v>29391548.49505841</v>
      </c>
      <c r="O432" s="67"/>
      <c r="P432" s="77">
        <v>3325117.073269573</v>
      </c>
      <c r="Q432" s="77"/>
      <c r="R432" s="77">
        <v>893007.83000000007</v>
      </c>
      <c r="S432" s="77"/>
      <c r="T432" s="77"/>
      <c r="U432" s="77">
        <f>+'Приложение №2'!F432-'Приложение №1'!P432-'Приложение №1'!Q432-'Приложение №1'!R432-'Приложение №1'!S432</f>
        <v>25173423.591788836</v>
      </c>
      <c r="V432" s="77">
        <f t="shared" si="367"/>
        <v>6426.4892303615197</v>
      </c>
      <c r="W432" s="77">
        <f t="shared" si="367"/>
        <v>6426.4892303615197</v>
      </c>
      <c r="X432" s="70" t="s">
        <v>625</v>
      </c>
      <c r="Y432" s="71" t="e">
        <f>+#REF!-'[1]Приложение №1'!$P1321</f>
        <v>#REF!</v>
      </c>
      <c r="AA432" s="76">
        <f t="shared" si="368"/>
        <v>50568335.216347866</v>
      </c>
      <c r="AB432" s="67">
        <v>24697562.248763699</v>
      </c>
      <c r="AC432" s="67">
        <v>11897597.152070316</v>
      </c>
      <c r="AD432" s="67">
        <v>7265900.4074313128</v>
      </c>
      <c r="AE432" s="67">
        <v>0</v>
      </c>
      <c r="AF432" s="67">
        <v>0</v>
      </c>
      <c r="AG432" s="67"/>
      <c r="AH432" s="67">
        <v>797695.3212442582</v>
      </c>
      <c r="AI432" s="67">
        <v>0</v>
      </c>
      <c r="AJ432" s="67">
        <v>0</v>
      </c>
      <c r="AK432" s="67">
        <v>0</v>
      </c>
      <c r="AL432" s="67">
        <v>0</v>
      </c>
      <c r="AM432" s="67">
        <v>0</v>
      </c>
      <c r="AN432" s="67">
        <v>4427300.209259402</v>
      </c>
      <c r="AO432" s="77">
        <v>505683.35216347867</v>
      </c>
      <c r="AP432" s="78">
        <v>976596.5254153948</v>
      </c>
      <c r="AQ432" s="62">
        <f>+'Приложение №2'!F432-'Приложение №1'!N432</f>
        <v>0</v>
      </c>
      <c r="AR432" s="1">
        <v>45757.05</v>
      </c>
      <c r="AS432" s="1">
        <f t="shared" si="366"/>
        <v>504043.2</v>
      </c>
      <c r="AT432" s="1">
        <f>+(K432*10+L432*20)*12*30</f>
        <v>17789760</v>
      </c>
      <c r="AU432" s="71">
        <f>+P432+Q432+R432+S432+U432-'Приложение №2'!F432</f>
        <v>0</v>
      </c>
    </row>
    <row r="433" spans="1:47" x14ac:dyDescent="0.25">
      <c r="A433" s="90">
        <f t="shared" si="360"/>
        <v>417</v>
      </c>
      <c r="B433" s="91">
        <f t="shared" si="361"/>
        <v>13</v>
      </c>
      <c r="C433" s="65" t="s">
        <v>61</v>
      </c>
      <c r="D433" s="65" t="s">
        <v>281</v>
      </c>
      <c r="E433" s="66">
        <v>1989</v>
      </c>
      <c r="F433" s="66">
        <v>2012</v>
      </c>
      <c r="G433" s="66" t="s">
        <v>45</v>
      </c>
      <c r="H433" s="66">
        <v>5</v>
      </c>
      <c r="I433" s="66">
        <v>4</v>
      </c>
      <c r="J433" s="67">
        <v>5759.5</v>
      </c>
      <c r="K433" s="67">
        <v>4865.3999999999996</v>
      </c>
      <c r="L433" s="67">
        <v>0</v>
      </c>
      <c r="M433" s="68">
        <v>161</v>
      </c>
      <c r="N433" s="76">
        <f t="shared" ref="N433:N494" si="369">SUM(O433:U433)</f>
        <v>8177166.6029773997</v>
      </c>
      <c r="O433" s="67"/>
      <c r="P433" s="77"/>
      <c r="Q433" s="77"/>
      <c r="R433" s="77">
        <f t="shared" si="362"/>
        <v>0</v>
      </c>
      <c r="S433" s="77">
        <f>+'Приложение №2'!F433-'Приложение №1'!R433</f>
        <v>8177166.6029773997</v>
      </c>
      <c r="T433" s="77"/>
      <c r="U433" s="77">
        <v>0</v>
      </c>
      <c r="V433" s="77">
        <f t="shared" si="367"/>
        <v>1680.6771494589141</v>
      </c>
      <c r="W433" s="77">
        <f t="shared" si="367"/>
        <v>1680.6771494589141</v>
      </c>
      <c r="X433" s="70" t="s">
        <v>625</v>
      </c>
      <c r="Y433" s="71" t="e">
        <f>+#REF!-'[1]Приложение №1'!$P913</f>
        <v>#REF!</v>
      </c>
      <c r="AA433" s="76">
        <f t="shared" si="368"/>
        <v>7839473.0600000015</v>
      </c>
      <c r="AB433" s="67">
        <v>0</v>
      </c>
      <c r="AC433" s="67">
        <v>0</v>
      </c>
      <c r="AD433" s="67">
        <v>4022569.2098600399</v>
      </c>
      <c r="AE433" s="67">
        <v>2710692.1801008</v>
      </c>
      <c r="AF433" s="67">
        <v>0</v>
      </c>
      <c r="AG433" s="67"/>
      <c r="AH433" s="67">
        <v>0</v>
      </c>
      <c r="AI433" s="67">
        <v>0</v>
      </c>
      <c r="AJ433" s="67">
        <v>0</v>
      </c>
      <c r="AK433" s="67">
        <v>0</v>
      </c>
      <c r="AL433" s="67">
        <v>0</v>
      </c>
      <c r="AM433" s="67">
        <v>0</v>
      </c>
      <c r="AN433" s="67">
        <v>880574.14999999991</v>
      </c>
      <c r="AO433" s="77">
        <v>78394.730599999995</v>
      </c>
      <c r="AP433" s="78">
        <v>147242.78943916</v>
      </c>
      <c r="AQ433" s="62">
        <f>+'Приложение №2'!F433-'Приложение №1'!N433</f>
        <v>0</v>
      </c>
      <c r="AR433" s="71">
        <f>2384141.34-R24</f>
        <v>-496270.79999999981</v>
      </c>
      <c r="AS433" s="1">
        <f t="shared" si="366"/>
        <v>496270.8</v>
      </c>
      <c r="AT433" s="1">
        <f>+(K433*10+L433*20)*12*30-S24</f>
        <v>12296036.467042623</v>
      </c>
    </row>
    <row r="434" spans="1:47" x14ac:dyDescent="0.25">
      <c r="A434" s="90">
        <f t="shared" si="360"/>
        <v>418</v>
      </c>
      <c r="B434" s="91">
        <f t="shared" si="361"/>
        <v>14</v>
      </c>
      <c r="C434" s="65" t="s">
        <v>61</v>
      </c>
      <c r="D434" s="65" t="s">
        <v>125</v>
      </c>
      <c r="E434" s="66">
        <v>1993</v>
      </c>
      <c r="F434" s="66">
        <v>2012</v>
      </c>
      <c r="G434" s="66" t="s">
        <v>45</v>
      </c>
      <c r="H434" s="66">
        <v>3</v>
      </c>
      <c r="I434" s="66">
        <v>1</v>
      </c>
      <c r="J434" s="67">
        <v>1090</v>
      </c>
      <c r="K434" s="67">
        <v>938</v>
      </c>
      <c r="L434" s="67">
        <v>0</v>
      </c>
      <c r="M434" s="68">
        <v>33</v>
      </c>
      <c r="N434" s="76">
        <f t="shared" si="369"/>
        <v>792318.11290502013</v>
      </c>
      <c r="O434" s="67"/>
      <c r="P434" s="77"/>
      <c r="Q434" s="77"/>
      <c r="R434" s="77">
        <f t="shared" si="362"/>
        <v>209328.8962152999</v>
      </c>
      <c r="S434" s="77">
        <f>+'Приложение №2'!F434-'Приложение №1'!R434</f>
        <v>582989.21668972028</v>
      </c>
      <c r="T434" s="77"/>
      <c r="U434" s="77">
        <v>5.8207660913467407E-11</v>
      </c>
      <c r="V434" s="77">
        <f t="shared" si="367"/>
        <v>844.68881972816644</v>
      </c>
      <c r="W434" s="77">
        <f t="shared" si="367"/>
        <v>844.68881972816644</v>
      </c>
      <c r="X434" s="70" t="s">
        <v>625</v>
      </c>
      <c r="Y434" s="71" t="e">
        <f>+#REF!-'[1]Приложение №1'!$P1051</f>
        <v>#REF!</v>
      </c>
      <c r="AA434" s="76">
        <f t="shared" si="368"/>
        <v>1353938.3335296002</v>
      </c>
      <c r="AB434" s="67">
        <v>0</v>
      </c>
      <c r="AC434" s="67">
        <v>0</v>
      </c>
      <c r="AD434" s="67">
        <v>766834.98031195218</v>
      </c>
      <c r="AE434" s="67">
        <v>398482.47555609996</v>
      </c>
      <c r="AF434" s="67">
        <v>0</v>
      </c>
      <c r="AG434" s="67"/>
      <c r="AH434" s="67">
        <v>0</v>
      </c>
      <c r="AI434" s="67">
        <v>0</v>
      </c>
      <c r="AJ434" s="67">
        <v>0</v>
      </c>
      <c r="AK434" s="67">
        <v>0</v>
      </c>
      <c r="AL434" s="67">
        <v>0</v>
      </c>
      <c r="AM434" s="67">
        <v>0</v>
      </c>
      <c r="AN434" s="67">
        <v>149598.36173318402</v>
      </c>
      <c r="AO434" s="77">
        <v>13539.383335296003</v>
      </c>
      <c r="AP434" s="78">
        <v>25483.132593067974</v>
      </c>
      <c r="AQ434" s="62">
        <f>+'Приложение №2'!F434-'Приложение №1'!N434</f>
        <v>0</v>
      </c>
      <c r="AR434" s="71">
        <f>502001.62-R22</f>
        <v>113652.8962152999</v>
      </c>
      <c r="AS434" s="1">
        <f t="shared" si="366"/>
        <v>95676</v>
      </c>
      <c r="AT434" s="1">
        <f>+(K434*10+L434*20)*12*30</f>
        <v>3376800</v>
      </c>
    </row>
    <row r="435" spans="1:47" x14ac:dyDescent="0.25">
      <c r="A435" s="94">
        <f t="shared" si="360"/>
        <v>419</v>
      </c>
      <c r="B435" s="95">
        <f t="shared" si="361"/>
        <v>15</v>
      </c>
      <c r="C435" s="65" t="s">
        <v>546</v>
      </c>
      <c r="D435" s="65" t="s">
        <v>127</v>
      </c>
      <c r="E435" s="66">
        <v>1996</v>
      </c>
      <c r="F435" s="66">
        <v>1996</v>
      </c>
      <c r="G435" s="66" t="s">
        <v>548</v>
      </c>
      <c r="H435" s="66">
        <v>9</v>
      </c>
      <c r="I435" s="66">
        <v>2</v>
      </c>
      <c r="J435" s="67">
        <v>5868.8</v>
      </c>
      <c r="K435" s="67">
        <v>4891.7</v>
      </c>
      <c r="L435" s="67">
        <v>97.2</v>
      </c>
      <c r="M435" s="68">
        <v>176</v>
      </c>
      <c r="N435" s="69">
        <f t="shared" si="369"/>
        <v>2958991.3246209477</v>
      </c>
      <c r="O435" s="67"/>
      <c r="P435" s="67">
        <v>954427.62897640141</v>
      </c>
      <c r="Q435" s="67"/>
      <c r="R435" s="67">
        <f t="shared" si="362"/>
        <v>0</v>
      </c>
      <c r="S435" s="67">
        <f>+'Приложение №2'!F435-'Приложение №1'!P435</f>
        <v>2004563.6956445463</v>
      </c>
      <c r="T435" s="67"/>
      <c r="U435" s="67">
        <v>0</v>
      </c>
      <c r="V435" s="67">
        <f t="shared" ref="V435:W453" si="370">$N435/($K435+$L435)</f>
        <v>593.1149801801896</v>
      </c>
      <c r="W435" s="67">
        <f t="shared" si="370"/>
        <v>593.1149801801896</v>
      </c>
      <c r="X435" s="70" t="s">
        <v>625</v>
      </c>
      <c r="Y435" s="71" t="e">
        <f>+#REF!-'[1]Приложение №1'!$P1473</f>
        <v>#REF!</v>
      </c>
      <c r="AA435" s="69">
        <f t="shared" si="364"/>
        <v>26916272.679462254</v>
      </c>
      <c r="AB435" s="67">
        <v>11954408.568709729</v>
      </c>
      <c r="AC435" s="67">
        <v>4782903.5702124871</v>
      </c>
      <c r="AD435" s="67">
        <v>3532642.5089277923</v>
      </c>
      <c r="AE435" s="67">
        <v>2257520.5141524919</v>
      </c>
      <c r="AF435" s="67">
        <v>0</v>
      </c>
      <c r="AG435" s="67"/>
      <c r="AH435" s="67">
        <v>531117.68749178003</v>
      </c>
      <c r="AI435" s="67">
        <v>0</v>
      </c>
      <c r="AJ435" s="67"/>
      <c r="AK435" s="67">
        <v>0</v>
      </c>
      <c r="AL435" s="67">
        <v>0</v>
      </c>
      <c r="AM435" s="67">
        <v>0</v>
      </c>
      <c r="AN435" s="67">
        <v>2917548.1015033424</v>
      </c>
      <c r="AO435" s="67">
        <v>321479.91337035975</v>
      </c>
      <c r="AP435" s="72">
        <v>618651.81509427261</v>
      </c>
      <c r="AQ435" s="62">
        <f>+'Приложение №2'!F435-'Приложение №1'!N435</f>
        <v>0</v>
      </c>
      <c r="AR435" s="71">
        <f>3041149.84-R25-R238</f>
        <v>-685436.29739999981</v>
      </c>
      <c r="AS435" s="1">
        <f>+(K435*13.29+L435*22.52)*12*0.85</f>
        <v>685436.29739999981</v>
      </c>
      <c r="AT435" s="1">
        <f>+(K435*13.29+L435*22.52)*12*30-2665031.47-S25-S238</f>
        <v>11797151.496211041</v>
      </c>
      <c r="AU435" s="71">
        <f>+P435+Q435+R435+S435+U435-'Приложение №2'!F435</f>
        <v>0</v>
      </c>
    </row>
    <row r="436" spans="1:47" x14ac:dyDescent="0.25">
      <c r="A436" s="90">
        <f t="shared" si="360"/>
        <v>420</v>
      </c>
      <c r="B436" s="91">
        <f t="shared" si="361"/>
        <v>16</v>
      </c>
      <c r="C436" s="65" t="s">
        <v>546</v>
      </c>
      <c r="D436" s="65" t="s">
        <v>129</v>
      </c>
      <c r="E436" s="66">
        <v>1986</v>
      </c>
      <c r="F436" s="66">
        <v>2017</v>
      </c>
      <c r="G436" s="66" t="s">
        <v>548</v>
      </c>
      <c r="H436" s="66">
        <v>9</v>
      </c>
      <c r="I436" s="66">
        <v>1</v>
      </c>
      <c r="J436" s="67">
        <v>3148.9</v>
      </c>
      <c r="K436" s="67">
        <v>2682.6</v>
      </c>
      <c r="L436" s="67">
        <v>0</v>
      </c>
      <c r="M436" s="68">
        <v>112</v>
      </c>
      <c r="N436" s="76">
        <f t="shared" si="369"/>
        <v>26465244.890867088</v>
      </c>
      <c r="O436" s="67"/>
      <c r="P436" s="77">
        <v>3488737.6475839727</v>
      </c>
      <c r="Q436" s="77"/>
      <c r="R436" s="77">
        <f t="shared" si="362"/>
        <v>0</v>
      </c>
      <c r="S436" s="77">
        <f t="shared" si="365"/>
        <v>12510294.300531197</v>
      </c>
      <c r="T436" s="77"/>
      <c r="U436" s="77">
        <v>10466212.942751918</v>
      </c>
      <c r="V436" s="77">
        <f t="shared" si="370"/>
        <v>9865.5203499840045</v>
      </c>
      <c r="W436" s="77">
        <f t="shared" si="370"/>
        <v>9865.5203499840045</v>
      </c>
      <c r="X436" s="70" t="s">
        <v>625</v>
      </c>
      <c r="Y436" s="71" t="e">
        <f>+#REF!-'[1]Приложение №1'!$P1278</f>
        <v>#REF!</v>
      </c>
      <c r="AA436" s="76">
        <f t="shared" si="364"/>
        <v>9697051.4923279285</v>
      </c>
      <c r="AB436" s="67">
        <v>6428049.5552969025</v>
      </c>
      <c r="AC436" s="67">
        <v>0</v>
      </c>
      <c r="AD436" s="67">
        <v>1899550.3606906722</v>
      </c>
      <c r="AE436" s="67">
        <v>0</v>
      </c>
      <c r="AF436" s="67">
        <v>0</v>
      </c>
      <c r="AG436" s="67"/>
      <c r="AH436" s="67">
        <v>285589.26987220609</v>
      </c>
      <c r="AI436" s="67">
        <v>0</v>
      </c>
      <c r="AJ436" s="67">
        <v>0</v>
      </c>
      <c r="AK436" s="67">
        <v>0</v>
      </c>
      <c r="AL436" s="67">
        <v>0</v>
      </c>
      <c r="AM436" s="67">
        <v>0</v>
      </c>
      <c r="AN436" s="67">
        <v>798538.78870673361</v>
      </c>
      <c r="AO436" s="77">
        <v>96970.51492327929</v>
      </c>
      <c r="AP436" s="78">
        <v>188353.00283813541</v>
      </c>
      <c r="AQ436" s="62">
        <f>+'Приложение №2'!F436-'Приложение №1'!N436</f>
        <v>0</v>
      </c>
      <c r="AR436" s="71">
        <f>1493014.61-R213</f>
        <v>-363647.89079999994</v>
      </c>
      <c r="AS436" s="1">
        <f>+(K436*13.29+L436*22.52)*12*0.85</f>
        <v>363647.89079999994</v>
      </c>
      <c r="AT436" s="1">
        <f>+(K436*13.29+L436*22.52)*12*30-S213</f>
        <v>12510294.300531197</v>
      </c>
      <c r="AU436" s="71">
        <f>+P436+Q436+R436+S436+U436-'Приложение №2'!F436</f>
        <v>0</v>
      </c>
    </row>
    <row r="437" spans="1:47" x14ac:dyDescent="0.25">
      <c r="A437" s="90">
        <f t="shared" si="360"/>
        <v>421</v>
      </c>
      <c r="B437" s="91">
        <f t="shared" si="361"/>
        <v>17</v>
      </c>
      <c r="C437" s="65" t="s">
        <v>546</v>
      </c>
      <c r="D437" s="65" t="s">
        <v>131</v>
      </c>
      <c r="E437" s="66">
        <v>1980</v>
      </c>
      <c r="F437" s="66">
        <v>2010</v>
      </c>
      <c r="G437" s="66" t="s">
        <v>548</v>
      </c>
      <c r="H437" s="66">
        <v>5</v>
      </c>
      <c r="I437" s="66">
        <v>3</v>
      </c>
      <c r="J437" s="67">
        <v>5185</v>
      </c>
      <c r="K437" s="67">
        <v>4409.6000000000004</v>
      </c>
      <c r="L437" s="67">
        <v>0</v>
      </c>
      <c r="M437" s="68">
        <v>182</v>
      </c>
      <c r="N437" s="76">
        <f t="shared" si="369"/>
        <v>16412801.434398726</v>
      </c>
      <c r="O437" s="67"/>
      <c r="P437" s="77"/>
      <c r="Q437" s="77"/>
      <c r="R437" s="77">
        <f t="shared" si="362"/>
        <v>2597732.1900000004</v>
      </c>
      <c r="S437" s="77">
        <f>+'Приложение №2'!F437-'Приложение №1'!R437</f>
        <v>13815069.244398724</v>
      </c>
      <c r="T437" s="77"/>
      <c r="U437" s="77">
        <v>9.3132257461547852E-10</v>
      </c>
      <c r="V437" s="77">
        <f t="shared" si="370"/>
        <v>3722.0612832000011</v>
      </c>
      <c r="W437" s="77">
        <f t="shared" si="370"/>
        <v>3722.0612832000011</v>
      </c>
      <c r="X437" s="70" t="s">
        <v>625</v>
      </c>
      <c r="Y437" s="71" t="e">
        <f>+#REF!-'[1]Приложение №1'!$P562</f>
        <v>#REF!</v>
      </c>
      <c r="AA437" s="76">
        <f t="shared" si="364"/>
        <v>37425881.19748608</v>
      </c>
      <c r="AB437" s="67">
        <v>0</v>
      </c>
      <c r="AC437" s="67">
        <v>0</v>
      </c>
      <c r="AD437" s="67">
        <v>0</v>
      </c>
      <c r="AE437" s="67">
        <v>0</v>
      </c>
      <c r="AF437" s="67">
        <v>0</v>
      </c>
      <c r="AG437" s="67"/>
      <c r="AH437" s="67">
        <v>0</v>
      </c>
      <c r="AI437" s="67">
        <v>0</v>
      </c>
      <c r="AJ437" s="67">
        <v>14455410.735332333</v>
      </c>
      <c r="AK437" s="67">
        <v>0</v>
      </c>
      <c r="AL437" s="67">
        <v>18301425.871979985</v>
      </c>
      <c r="AM437" s="67">
        <v>0</v>
      </c>
      <c r="AN437" s="67">
        <v>3578460.105404621</v>
      </c>
      <c r="AO437" s="77">
        <v>374258.81197486079</v>
      </c>
      <c r="AP437" s="78">
        <v>716325.67279428127</v>
      </c>
      <c r="AQ437" s="62">
        <f>+'Приложение №2'!F437-'Приложение №1'!N437</f>
        <v>0</v>
      </c>
      <c r="AR437" s="1">
        <v>2147952.9900000002</v>
      </c>
      <c r="AS437" s="1">
        <f>+(K437*10+L437*20)*12*0.85</f>
        <v>449779.20000000001</v>
      </c>
      <c r="AT437" s="1">
        <f>+(K437*10+L437*20)*12*30</f>
        <v>15874560</v>
      </c>
    </row>
    <row r="438" spans="1:47" x14ac:dyDescent="0.25">
      <c r="A438" s="90">
        <f t="shared" si="360"/>
        <v>422</v>
      </c>
      <c r="B438" s="91">
        <f t="shared" si="361"/>
        <v>18</v>
      </c>
      <c r="C438" s="65" t="s">
        <v>546</v>
      </c>
      <c r="D438" s="65" t="s">
        <v>133</v>
      </c>
      <c r="E438" s="66">
        <v>1987</v>
      </c>
      <c r="F438" s="66">
        <v>2017</v>
      </c>
      <c r="G438" s="66" t="s">
        <v>548</v>
      </c>
      <c r="H438" s="66">
        <v>9</v>
      </c>
      <c r="I438" s="66">
        <v>5</v>
      </c>
      <c r="J438" s="67">
        <v>12250.3</v>
      </c>
      <c r="K438" s="67">
        <v>9272.1</v>
      </c>
      <c r="L438" s="67">
        <v>330.7</v>
      </c>
      <c r="M438" s="68">
        <v>376</v>
      </c>
      <c r="N438" s="76">
        <f t="shared" si="369"/>
        <v>18369838.047974408</v>
      </c>
      <c r="O438" s="67"/>
      <c r="P438" s="77"/>
      <c r="Q438" s="77"/>
      <c r="R438" s="77">
        <f t="shared" si="362"/>
        <v>7265450.2246000003</v>
      </c>
      <c r="S438" s="77">
        <f>+'Приложение №2'!F438-'Приложение №1'!R438</f>
        <v>11104387.823374407</v>
      </c>
      <c r="T438" s="77"/>
      <c r="U438" s="77">
        <v>0</v>
      </c>
      <c r="V438" s="77">
        <f t="shared" si="370"/>
        <v>1912.9668480000005</v>
      </c>
      <c r="W438" s="77">
        <f t="shared" si="370"/>
        <v>1912.9668480000005</v>
      </c>
      <c r="X438" s="70" t="s">
        <v>625</v>
      </c>
      <c r="Y438" s="71" t="e">
        <f>+#REF!-'[1]Приложение №1'!$P565</f>
        <v>#REF!</v>
      </c>
      <c r="AA438" s="76">
        <f t="shared" si="364"/>
        <v>18369838.047974408</v>
      </c>
      <c r="AB438" s="67">
        <v>0</v>
      </c>
      <c r="AC438" s="67">
        <v>0</v>
      </c>
      <c r="AD438" s="67">
        <v>0</v>
      </c>
      <c r="AE438" s="67">
        <v>0</v>
      </c>
      <c r="AF438" s="67">
        <v>0</v>
      </c>
      <c r="AG438" s="67"/>
      <c r="AH438" s="67">
        <v>0</v>
      </c>
      <c r="AI438" s="67">
        <v>0</v>
      </c>
      <c r="AJ438" s="67">
        <v>0</v>
      </c>
      <c r="AK438" s="67">
        <v>15999283.927235499</v>
      </c>
      <c r="AL438" s="67">
        <v>0</v>
      </c>
      <c r="AM438" s="67">
        <v>0</v>
      </c>
      <c r="AN438" s="67">
        <v>1836983.8047974405</v>
      </c>
      <c r="AO438" s="77">
        <v>183698.38047974405</v>
      </c>
      <c r="AP438" s="78">
        <v>349871.93546172051</v>
      </c>
      <c r="AQ438" s="62">
        <f>+'Приложение №2'!F438-'Приложение №1'!N438</f>
        <v>0</v>
      </c>
      <c r="AR438" s="1">
        <v>5932579.7800000003</v>
      </c>
      <c r="AS438" s="1">
        <f>+(K438*13.29+L438*22.52)*12*0.85</f>
        <v>1332870.4446</v>
      </c>
      <c r="AT438" s="1">
        <f>+(K438*13.29+L438*22.52)*12*30</f>
        <v>47042486.280000001</v>
      </c>
    </row>
    <row r="439" spans="1:47" x14ac:dyDescent="0.25">
      <c r="A439" s="90">
        <f t="shared" si="360"/>
        <v>423</v>
      </c>
      <c r="B439" s="91">
        <f t="shared" si="361"/>
        <v>19</v>
      </c>
      <c r="C439" s="65" t="s">
        <v>546</v>
      </c>
      <c r="D439" s="65" t="s">
        <v>701</v>
      </c>
      <c r="E439" s="66">
        <v>1985</v>
      </c>
      <c r="F439" s="66">
        <v>2011</v>
      </c>
      <c r="G439" s="66" t="s">
        <v>548</v>
      </c>
      <c r="H439" s="66">
        <v>9</v>
      </c>
      <c r="I439" s="66">
        <v>3</v>
      </c>
      <c r="J439" s="67">
        <v>8800.5</v>
      </c>
      <c r="K439" s="67">
        <v>6910.6</v>
      </c>
      <c r="L439" s="67">
        <v>183.5</v>
      </c>
      <c r="M439" s="68">
        <v>280</v>
      </c>
      <c r="N439" s="76">
        <f t="shared" si="369"/>
        <v>10774080</v>
      </c>
      <c r="O439" s="67"/>
      <c r="P439" s="77"/>
      <c r="Q439" s="77"/>
      <c r="R439" s="77">
        <f t="shared" si="362"/>
        <v>5186968.2788000004</v>
      </c>
      <c r="S439" s="77">
        <f>+'Приложение №2'!F439-'Приложение №1'!R439</f>
        <v>5587111.7211999996</v>
      </c>
      <c r="T439" s="77"/>
      <c r="U439" s="77">
        <v>0</v>
      </c>
      <c r="V439" s="77">
        <f t="shared" si="370"/>
        <v>1518.7381063136972</v>
      </c>
      <c r="W439" s="77">
        <f t="shared" si="370"/>
        <v>1518.7381063136972</v>
      </c>
      <c r="X439" s="70" t="s">
        <v>625</v>
      </c>
      <c r="Y439" s="71"/>
      <c r="AA439" s="76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77"/>
      <c r="AP439" s="78"/>
      <c r="AQ439" s="62">
        <f>+'Приложение №2'!F439-'Приложение №1'!N439</f>
        <v>0</v>
      </c>
      <c r="AR439" s="1">
        <v>4208030.4800000004</v>
      </c>
      <c r="AS439" s="1">
        <f>+(K439*13.29+L439*22.52)*12*0.85</f>
        <v>978937.79879999987</v>
      </c>
      <c r="AT439" s="1">
        <f>+(K439*13.29+L439*22.52)*12*30</f>
        <v>34550745.839999996</v>
      </c>
    </row>
    <row r="440" spans="1:47" x14ac:dyDescent="0.25">
      <c r="A440" s="90">
        <f t="shared" si="360"/>
        <v>424</v>
      </c>
      <c r="B440" s="91">
        <f t="shared" si="361"/>
        <v>20</v>
      </c>
      <c r="C440" s="65" t="s">
        <v>546</v>
      </c>
      <c r="D440" s="65" t="s">
        <v>284</v>
      </c>
      <c r="E440" s="66">
        <v>1986</v>
      </c>
      <c r="F440" s="66">
        <v>2017</v>
      </c>
      <c r="G440" s="66" t="s">
        <v>548</v>
      </c>
      <c r="H440" s="66">
        <v>5</v>
      </c>
      <c r="I440" s="66">
        <v>4</v>
      </c>
      <c r="J440" s="67">
        <v>5725</v>
      </c>
      <c r="K440" s="67">
        <v>4803</v>
      </c>
      <c r="L440" s="67">
        <v>0</v>
      </c>
      <c r="M440" s="68">
        <v>190</v>
      </c>
      <c r="N440" s="76">
        <f t="shared" si="369"/>
        <v>15251119.821010942</v>
      </c>
      <c r="O440" s="67"/>
      <c r="P440" s="77"/>
      <c r="Q440" s="77"/>
      <c r="R440" s="77">
        <f t="shared" si="362"/>
        <v>2920980.41</v>
      </c>
      <c r="S440" s="77">
        <f>+'Приложение №2'!F440-'Приложение №1'!R440</f>
        <v>12330139.411010941</v>
      </c>
      <c r="T440" s="77"/>
      <c r="U440" s="77">
        <v>0</v>
      </c>
      <c r="V440" s="77">
        <f t="shared" si="370"/>
        <v>3175.3320468479997</v>
      </c>
      <c r="W440" s="77">
        <f t="shared" si="370"/>
        <v>3175.3320468479997</v>
      </c>
      <c r="X440" s="70" t="s">
        <v>625</v>
      </c>
      <c r="Y440" s="71" t="e">
        <f>+#REF!-'[1]Приложение №1'!$P925</f>
        <v>#REF!</v>
      </c>
      <c r="AA440" s="76">
        <f t="shared" si="364"/>
        <v>15251119.821010942</v>
      </c>
      <c r="AB440" s="67">
        <v>9517364.6367539484</v>
      </c>
      <c r="AC440" s="67">
        <v>0</v>
      </c>
      <c r="AD440" s="67">
        <v>0</v>
      </c>
      <c r="AE440" s="67">
        <v>3840848.923028145</v>
      </c>
      <c r="AF440" s="67">
        <v>0</v>
      </c>
      <c r="AG440" s="67"/>
      <c r="AH440" s="67">
        <v>0</v>
      </c>
      <c r="AI440" s="67">
        <v>0</v>
      </c>
      <c r="AJ440" s="67">
        <v>0</v>
      </c>
      <c r="AK440" s="67">
        <v>0</v>
      </c>
      <c r="AL440" s="67">
        <v>0</v>
      </c>
      <c r="AM440" s="67">
        <v>0</v>
      </c>
      <c r="AN440" s="67">
        <v>1448277.9874216244</v>
      </c>
      <c r="AO440" s="77">
        <v>152511.19821010943</v>
      </c>
      <c r="AP440" s="78">
        <v>292117.07559711509</v>
      </c>
      <c r="AQ440" s="62">
        <f>+'Приложение №2'!F440-'Приложение №1'!N440</f>
        <v>0</v>
      </c>
      <c r="AR440" s="1">
        <v>2431074.41</v>
      </c>
      <c r="AS440" s="1">
        <f>+(K440*10+L440*20)*12*0.85</f>
        <v>489906</v>
      </c>
      <c r="AT440" s="1">
        <f>+(K440*10+L440*20)*12*30</f>
        <v>17290800</v>
      </c>
    </row>
    <row r="441" spans="1:47" x14ac:dyDescent="0.25">
      <c r="A441" s="90">
        <f t="shared" si="360"/>
        <v>425</v>
      </c>
      <c r="B441" s="91">
        <f t="shared" si="361"/>
        <v>21</v>
      </c>
      <c r="C441" s="65" t="s">
        <v>546</v>
      </c>
      <c r="D441" s="65" t="s">
        <v>135</v>
      </c>
      <c r="E441" s="66">
        <v>1984</v>
      </c>
      <c r="F441" s="66">
        <v>2012</v>
      </c>
      <c r="G441" s="66" t="s">
        <v>548</v>
      </c>
      <c r="H441" s="66">
        <v>5</v>
      </c>
      <c r="I441" s="66">
        <v>2</v>
      </c>
      <c r="J441" s="67">
        <v>4407.8500000000004</v>
      </c>
      <c r="K441" s="67">
        <v>2926.4</v>
      </c>
      <c r="L441" s="67">
        <v>802.85</v>
      </c>
      <c r="M441" s="68">
        <v>176</v>
      </c>
      <c r="N441" s="76">
        <f t="shared" si="369"/>
        <v>17594017.8503768</v>
      </c>
      <c r="O441" s="67"/>
      <c r="P441" s="77">
        <v>815475.64037679997</v>
      </c>
      <c r="Q441" s="77"/>
      <c r="R441" s="77">
        <f t="shared" si="362"/>
        <v>1411368.78</v>
      </c>
      <c r="S441" s="77">
        <f>+AT441</f>
        <v>15367173.43</v>
      </c>
      <c r="T441" s="77"/>
      <c r="U441" s="77">
        <v>0</v>
      </c>
      <c r="V441" s="77">
        <f t="shared" si="370"/>
        <v>4717.8434941011728</v>
      </c>
      <c r="W441" s="77">
        <f t="shared" si="370"/>
        <v>4717.8434941011728</v>
      </c>
      <c r="X441" s="70" t="s">
        <v>625</v>
      </c>
      <c r="Y441" s="71" t="e">
        <f>+#REF!-'[1]Приложение №1'!$P926</f>
        <v>#REF!</v>
      </c>
      <c r="AA441" s="76">
        <f t="shared" si="364"/>
        <v>17771005.9203768</v>
      </c>
      <c r="AB441" s="67">
        <v>0</v>
      </c>
      <c r="AC441" s="67">
        <v>0</v>
      </c>
      <c r="AD441" s="67">
        <v>0</v>
      </c>
      <c r="AE441" s="67">
        <v>0</v>
      </c>
      <c r="AF441" s="67">
        <v>0</v>
      </c>
      <c r="AG441" s="67"/>
      <c r="AH441" s="67">
        <v>0</v>
      </c>
      <c r="AI441" s="67">
        <v>0</v>
      </c>
      <c r="AJ441" s="67">
        <v>0</v>
      </c>
      <c r="AK441" s="67">
        <v>0</v>
      </c>
      <c r="AL441" s="67">
        <v>17217505.868378736</v>
      </c>
      <c r="AM441" s="67">
        <v>0</v>
      </c>
      <c r="AN441" s="80">
        <v>152988.07</v>
      </c>
      <c r="AO441" s="67">
        <v>24000</v>
      </c>
      <c r="AP441" s="78">
        <v>376511.98199806357</v>
      </c>
      <c r="AQ441" s="62">
        <f>+'Приложение №2'!F441-'Приложение №1'!N441</f>
        <v>0</v>
      </c>
      <c r="AR441" s="1">
        <f>2257544.33-1308449.75</f>
        <v>949094.58000000007</v>
      </c>
      <c r="AS441" s="1">
        <f>+(K441*10+L441*20)*12*0.85</f>
        <v>462274.2</v>
      </c>
      <c r="AT441" s="1">
        <f>+(K441*10+L441*20)*12*30-948386.57</f>
        <v>15367173.43</v>
      </c>
      <c r="AU441" s="71">
        <f>+P441+Q441+R441+S441+U441-'Приложение №2'!F441</f>
        <v>0</v>
      </c>
    </row>
    <row r="442" spans="1:47" x14ac:dyDescent="0.25">
      <c r="A442" s="90">
        <f t="shared" si="360"/>
        <v>426</v>
      </c>
      <c r="B442" s="91">
        <f t="shared" si="361"/>
        <v>22</v>
      </c>
      <c r="C442" s="65" t="s">
        <v>546</v>
      </c>
      <c r="D442" s="65" t="s">
        <v>285</v>
      </c>
      <c r="E442" s="66">
        <v>1988</v>
      </c>
      <c r="F442" s="66">
        <v>2016</v>
      </c>
      <c r="G442" s="66" t="s">
        <v>548</v>
      </c>
      <c r="H442" s="66">
        <v>5</v>
      </c>
      <c r="I442" s="66">
        <v>2</v>
      </c>
      <c r="J442" s="67">
        <v>4465.5</v>
      </c>
      <c r="K442" s="67">
        <v>2917.5</v>
      </c>
      <c r="L442" s="67">
        <v>873</v>
      </c>
      <c r="M442" s="68">
        <v>169</v>
      </c>
      <c r="N442" s="76">
        <f t="shared" si="369"/>
        <v>18062880.724324796</v>
      </c>
      <c r="O442" s="67"/>
      <c r="P442" s="77">
        <v>3571794.2067385912</v>
      </c>
      <c r="Q442" s="77"/>
      <c r="R442" s="77">
        <f t="shared" si="362"/>
        <v>0</v>
      </c>
      <c r="S442" s="77">
        <f>+AT442</f>
        <v>9086067.899076201</v>
      </c>
      <c r="T442" s="77"/>
      <c r="U442" s="77">
        <f>+'Приложение №2'!F442-'Приложение №1'!P442-'Приложение №1'!Q442-'Приложение №1'!R442-'Приложение №1'!S442</f>
        <v>5405018.6185100041</v>
      </c>
      <c r="V442" s="77">
        <f t="shared" si="370"/>
        <v>4765.3029215999986</v>
      </c>
      <c r="W442" s="77">
        <f t="shared" si="370"/>
        <v>4765.3029215999986</v>
      </c>
      <c r="X442" s="70" t="s">
        <v>625</v>
      </c>
      <c r="Y442" s="71" t="e">
        <f>+#REF!-'[1]Приложение №1'!$P1285</f>
        <v>#REF!</v>
      </c>
      <c r="AA442" s="76">
        <f t="shared" si="364"/>
        <v>40635058.08237657</v>
      </c>
      <c r="AB442" s="67">
        <v>7511049.4806612218</v>
      </c>
      <c r="AC442" s="67">
        <v>3214895.5638655713</v>
      </c>
      <c r="AD442" s="67">
        <v>0</v>
      </c>
      <c r="AE442" s="67">
        <v>3031175.8989669341</v>
      </c>
      <c r="AF442" s="67">
        <v>0</v>
      </c>
      <c r="AG442" s="67"/>
      <c r="AH442" s="67">
        <v>311848.52041429107</v>
      </c>
      <c r="AI442" s="67">
        <v>0</v>
      </c>
      <c r="AJ442" s="67">
        <v>0</v>
      </c>
      <c r="AK442" s="67">
        <v>5678337.1610445483</v>
      </c>
      <c r="AL442" s="67">
        <v>15731938.21837358</v>
      </c>
      <c r="AM442" s="67">
        <v>0</v>
      </c>
      <c r="AN442" s="67">
        <v>3973603.431119387</v>
      </c>
      <c r="AO442" s="77">
        <v>406350.58082376578</v>
      </c>
      <c r="AP442" s="78">
        <v>775859.22710727528</v>
      </c>
      <c r="AQ442" s="62">
        <f>+'Приложение №2'!F442-'Приложение №1'!N442</f>
        <v>0</v>
      </c>
      <c r="AR442" s="71">
        <f>1790670.12-R30</f>
        <v>-475677</v>
      </c>
      <c r="AS442" s="1">
        <f>+(K442*10+L442*20)*12*0.85</f>
        <v>475677</v>
      </c>
      <c r="AT442" s="1">
        <f>+(K442*10+L442*20)*12*30-S30</f>
        <v>9086067.899076201</v>
      </c>
      <c r="AU442" s="71">
        <f>+P442+Q442+R442+S442+U442-'Приложение №2'!F442</f>
        <v>0</v>
      </c>
    </row>
    <row r="443" spans="1:47" x14ac:dyDescent="0.25">
      <c r="A443" s="90">
        <f t="shared" si="360"/>
        <v>427</v>
      </c>
      <c r="B443" s="91">
        <f t="shared" si="361"/>
        <v>23</v>
      </c>
      <c r="C443" s="65" t="s">
        <v>546</v>
      </c>
      <c r="D443" s="65" t="s">
        <v>136</v>
      </c>
      <c r="E443" s="66">
        <v>1987</v>
      </c>
      <c r="F443" s="66">
        <v>2016</v>
      </c>
      <c r="G443" s="66" t="s">
        <v>548</v>
      </c>
      <c r="H443" s="66">
        <v>5</v>
      </c>
      <c r="I443" s="66">
        <v>2</v>
      </c>
      <c r="J443" s="67">
        <v>4414.46</v>
      </c>
      <c r="K443" s="67">
        <v>3063.1</v>
      </c>
      <c r="L443" s="67">
        <v>657.58</v>
      </c>
      <c r="M443" s="68">
        <v>189</v>
      </c>
      <c r="N443" s="76">
        <f t="shared" si="369"/>
        <v>6232128.0560843097</v>
      </c>
      <c r="O443" s="67"/>
      <c r="P443" s="77"/>
      <c r="Q443" s="77"/>
      <c r="R443" s="77"/>
      <c r="S443" s="77">
        <f>+'Приложение №2'!F443</f>
        <v>6232128.0560843097</v>
      </c>
      <c r="T443" s="77"/>
      <c r="U443" s="77"/>
      <c r="V443" s="77">
        <f t="shared" si="370"/>
        <v>1674.9970586248508</v>
      </c>
      <c r="W443" s="77">
        <f t="shared" si="370"/>
        <v>1674.9970586248508</v>
      </c>
      <c r="X443" s="70" t="s">
        <v>625</v>
      </c>
      <c r="Y443" s="71" t="e">
        <f>+#REF!-'[1]Приложение №1'!$P928</f>
        <v>#REF!</v>
      </c>
      <c r="AA443" s="76">
        <f t="shared" si="364"/>
        <v>26328386.425327532</v>
      </c>
      <c r="AB443" s="67">
        <v>7372697.9505887339</v>
      </c>
      <c r="AC443" s="67">
        <v>0</v>
      </c>
      <c r="AD443" s="67">
        <v>0</v>
      </c>
      <c r="AE443" s="67">
        <v>0</v>
      </c>
      <c r="AF443" s="67">
        <v>0</v>
      </c>
      <c r="AG443" s="67"/>
      <c r="AH443" s="67">
        <v>306104.35376204841</v>
      </c>
      <c r="AI443" s="67">
        <v>0</v>
      </c>
      <c r="AJ443" s="67">
        <v>0</v>
      </c>
      <c r="AK443" s="67">
        <v>0</v>
      </c>
      <c r="AL443" s="67">
        <v>15442160.108254375</v>
      </c>
      <c r="AM443" s="67">
        <v>0</v>
      </c>
      <c r="AN443" s="67">
        <v>2438531.5283692107</v>
      </c>
      <c r="AO443" s="77">
        <v>263283.86425327533</v>
      </c>
      <c r="AP443" s="78">
        <v>505608.62009988801</v>
      </c>
      <c r="AQ443" s="62">
        <f>+'Приложение №2'!F443-'Приложение №1'!N443</f>
        <v>0</v>
      </c>
      <c r="AR443" s="1">
        <f>2222014.06-1338393.95</f>
        <v>883620.1100000001</v>
      </c>
      <c r="AS443" s="1">
        <f>+(K443*10+L443*20)*12*0.85</f>
        <v>446582.51999999996</v>
      </c>
      <c r="AT443" s="1">
        <f>+(K443*10+L443*20)*12*30-994515.5</f>
        <v>14767220.499999998</v>
      </c>
      <c r="AU443" s="71">
        <f>+P443+Q443+R443+S443+U443-'Приложение №2'!F443</f>
        <v>0</v>
      </c>
    </row>
    <row r="444" spans="1:47" x14ac:dyDescent="0.25">
      <c r="A444" s="90">
        <f t="shared" si="360"/>
        <v>428</v>
      </c>
      <c r="B444" s="91">
        <f t="shared" si="361"/>
        <v>24</v>
      </c>
      <c r="C444" s="65" t="s">
        <v>546</v>
      </c>
      <c r="D444" s="65" t="s">
        <v>286</v>
      </c>
      <c r="E444" s="66">
        <v>1988</v>
      </c>
      <c r="F444" s="66">
        <v>2016</v>
      </c>
      <c r="G444" s="66" t="s">
        <v>548</v>
      </c>
      <c r="H444" s="66">
        <v>5</v>
      </c>
      <c r="I444" s="66">
        <v>2</v>
      </c>
      <c r="J444" s="67">
        <v>4366.2</v>
      </c>
      <c r="K444" s="67">
        <v>3049.7</v>
      </c>
      <c r="L444" s="67">
        <v>690.8</v>
      </c>
      <c r="M444" s="68">
        <v>194</v>
      </c>
      <c r="N444" s="76">
        <f t="shared" si="369"/>
        <v>17824615.578244798</v>
      </c>
      <c r="O444" s="67"/>
      <c r="P444" s="77"/>
      <c r="Q444" s="77"/>
      <c r="R444" s="77">
        <f t="shared" si="362"/>
        <v>2465449.7200000002</v>
      </c>
      <c r="S444" s="77">
        <f>+'Приложение №2'!F444-'Приложение №1'!R444</f>
        <v>15359165.858244797</v>
      </c>
      <c r="T444" s="77"/>
      <c r="U444" s="77">
        <v>4.6566128730773926E-10</v>
      </c>
      <c r="V444" s="77">
        <f t="shared" si="370"/>
        <v>4765.3029215999995</v>
      </c>
      <c r="W444" s="77">
        <f t="shared" si="370"/>
        <v>4765.3029215999995</v>
      </c>
      <c r="X444" s="70" t="s">
        <v>625</v>
      </c>
      <c r="Y444" s="71" t="e">
        <f>+#REF!-'[1]Приложение №1'!$P929</f>
        <v>#REF!</v>
      </c>
      <c r="AA444" s="76">
        <f t="shared" si="364"/>
        <v>32902312.260541573</v>
      </c>
      <c r="AB444" s="67">
        <v>7411972.189002322</v>
      </c>
      <c r="AC444" s="67">
        <v>0</v>
      </c>
      <c r="AD444" s="67">
        <v>0</v>
      </c>
      <c r="AE444" s="67">
        <v>0</v>
      </c>
      <c r="AF444" s="67">
        <v>0</v>
      </c>
      <c r="AG444" s="67"/>
      <c r="AH444" s="67">
        <v>307734.96652411442</v>
      </c>
      <c r="AI444" s="67">
        <v>0</v>
      </c>
      <c r="AJ444" s="67">
        <v>0</v>
      </c>
      <c r="AK444" s="67">
        <v>5603434.9428537479</v>
      </c>
      <c r="AL444" s="67">
        <v>15524420.23633462</v>
      </c>
      <c r="AM444" s="67">
        <v>0</v>
      </c>
      <c r="AN444" s="67">
        <v>3094889.0411501252</v>
      </c>
      <c r="AO444" s="77">
        <v>329023.12260541564</v>
      </c>
      <c r="AP444" s="78">
        <v>630837.7620712209</v>
      </c>
      <c r="AQ444" s="62">
        <f>+'Приложение №2'!F444-'Приложение №1'!N444</f>
        <v>0</v>
      </c>
      <c r="AR444" s="1">
        <v>2013457.12</v>
      </c>
      <c r="AS444" s="1">
        <f>+(K444*10+L444*20)*12*0.85</f>
        <v>451992.6</v>
      </c>
      <c r="AT444" s="1">
        <f>+(K444*10+L444*20)*12*30</f>
        <v>15952680</v>
      </c>
    </row>
    <row r="445" spans="1:47" x14ac:dyDescent="0.25">
      <c r="A445" s="90">
        <f t="shared" si="360"/>
        <v>429</v>
      </c>
      <c r="B445" s="91">
        <f t="shared" si="361"/>
        <v>25</v>
      </c>
      <c r="C445" s="65" t="s">
        <v>546</v>
      </c>
      <c r="D445" s="65" t="s">
        <v>661</v>
      </c>
      <c r="E445" s="66">
        <v>1985</v>
      </c>
      <c r="F445" s="66">
        <v>2009</v>
      </c>
      <c r="G445" s="66" t="s">
        <v>548</v>
      </c>
      <c r="H445" s="66">
        <v>9</v>
      </c>
      <c r="I445" s="66">
        <v>3</v>
      </c>
      <c r="J445" s="67">
        <v>8711.5</v>
      </c>
      <c r="K445" s="67">
        <v>6698.7</v>
      </c>
      <c r="L445" s="67">
        <v>372.4</v>
      </c>
      <c r="M445" s="68">
        <v>271</v>
      </c>
      <c r="N445" s="76">
        <f t="shared" si="369"/>
        <v>10774080</v>
      </c>
      <c r="O445" s="67"/>
      <c r="P445" s="77"/>
      <c r="Q445" s="77"/>
      <c r="R445" s="77">
        <f t="shared" si="362"/>
        <v>5245848.2142000003</v>
      </c>
      <c r="S445" s="77">
        <f>+'Приложение №2'!F445-'Приложение №1'!R445</f>
        <v>5528231.7857999997</v>
      </c>
      <c r="T445" s="77"/>
      <c r="U445" s="77">
        <v>0</v>
      </c>
      <c r="V445" s="77">
        <f t="shared" si="370"/>
        <v>1523.6780698901161</v>
      </c>
      <c r="W445" s="77">
        <f t="shared" si="370"/>
        <v>1523.6780698901161</v>
      </c>
      <c r="X445" s="70" t="s">
        <v>625</v>
      </c>
      <c r="Y445" s="71"/>
      <c r="AA445" s="76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77"/>
      <c r="AP445" s="78"/>
      <c r="AQ445" s="62">
        <f>+'Приложение №2'!F445-'Приложение №1'!N445</f>
        <v>0</v>
      </c>
      <c r="AR445" s="1">
        <v>4252244.07</v>
      </c>
      <c r="AS445" s="1">
        <f>+(K445*13.29+L445*22.52)*12*0.85</f>
        <v>993604.1442000001</v>
      </c>
      <c r="AT445" s="1">
        <f>+(K445*13.29+L445*22.52)*12*30</f>
        <v>35068381.560000002</v>
      </c>
    </row>
    <row r="446" spans="1:47" x14ac:dyDescent="0.25">
      <c r="A446" s="90">
        <f t="shared" si="360"/>
        <v>430</v>
      </c>
      <c r="B446" s="91">
        <f t="shared" si="361"/>
        <v>26</v>
      </c>
      <c r="C446" s="65" t="s">
        <v>546</v>
      </c>
      <c r="D446" s="65" t="s">
        <v>142</v>
      </c>
      <c r="E446" s="66">
        <v>1981</v>
      </c>
      <c r="F446" s="66">
        <v>2016</v>
      </c>
      <c r="G446" s="66" t="s">
        <v>45</v>
      </c>
      <c r="H446" s="66">
        <v>4</v>
      </c>
      <c r="I446" s="66">
        <v>3</v>
      </c>
      <c r="J446" s="67">
        <v>3910.2</v>
      </c>
      <c r="K446" s="67">
        <v>2262.9</v>
      </c>
      <c r="L446" s="67">
        <v>997.9</v>
      </c>
      <c r="M446" s="68">
        <v>113</v>
      </c>
      <c r="N446" s="76">
        <f t="shared" si="369"/>
        <v>3202831.2274703206</v>
      </c>
      <c r="O446" s="67"/>
      <c r="P446" s="77">
        <v>749476.04747032025</v>
      </c>
      <c r="Q446" s="77"/>
      <c r="R446" s="77">
        <f t="shared" si="362"/>
        <v>557135.78</v>
      </c>
      <c r="S446" s="77">
        <f>+'Приложение №2'!F446-'Приложение №1'!P446-R446</f>
        <v>1896219.4000000006</v>
      </c>
      <c r="T446" s="77"/>
      <c r="U446" s="77">
        <v>0</v>
      </c>
      <c r="V446" s="77">
        <f t="shared" si="370"/>
        <v>982.22253050488234</v>
      </c>
      <c r="W446" s="77">
        <f t="shared" si="370"/>
        <v>982.22253050488234</v>
      </c>
      <c r="X446" s="70" t="s">
        <v>625</v>
      </c>
      <c r="Y446" s="71" t="e">
        <f>+#REF!-'[1]Приложение №1'!$P1497</f>
        <v>#REF!</v>
      </c>
      <c r="AA446" s="76">
        <f t="shared" si="364"/>
        <v>33549604.466355495</v>
      </c>
      <c r="AB446" s="67">
        <v>9163753.0558547936</v>
      </c>
      <c r="AC446" s="67">
        <v>4716823.2</v>
      </c>
      <c r="AD446" s="67">
        <v>2695930.7316036122</v>
      </c>
      <c r="AE446" s="67">
        <v>0</v>
      </c>
      <c r="AF446" s="67">
        <v>0</v>
      </c>
      <c r="AG446" s="67"/>
      <c r="AH446" s="67">
        <v>295975.88879684091</v>
      </c>
      <c r="AI446" s="67">
        <v>0</v>
      </c>
      <c r="AJ446" s="67">
        <v>13238455.132672109</v>
      </c>
      <c r="AK446" s="67">
        <v>0</v>
      </c>
      <c r="AL446" s="67">
        <v>0</v>
      </c>
      <c r="AM446" s="67">
        <v>0</v>
      </c>
      <c r="AN446" s="67">
        <v>2552926.0485136751</v>
      </c>
      <c r="AO446" s="77">
        <v>295470.26754077495</v>
      </c>
      <c r="AP446" s="78">
        <v>590270.14137369313</v>
      </c>
      <c r="AQ446" s="62">
        <f>+'Приложение №2'!F446-'Приложение №1'!N446</f>
        <v>0</v>
      </c>
      <c r="AR446" s="71">
        <f>954415.48-R32</f>
        <v>122748.38000000012</v>
      </c>
      <c r="AS446" s="1">
        <f>+(K446*10+L446*20)*12*0.85</f>
        <v>434387.39999999997</v>
      </c>
      <c r="AT446" s="1">
        <f>+(K446*10+L446*20)*12*30-S32</f>
        <v>2609248.540000001</v>
      </c>
      <c r="AU446" s="71">
        <f>+P446+Q446+R446+S446+U446-'Приложение №2'!F446</f>
        <v>0</v>
      </c>
    </row>
    <row r="447" spans="1:47" x14ac:dyDescent="0.25">
      <c r="A447" s="90">
        <f t="shared" si="360"/>
        <v>431</v>
      </c>
      <c r="B447" s="91">
        <f t="shared" si="361"/>
        <v>27</v>
      </c>
      <c r="C447" s="65" t="s">
        <v>546</v>
      </c>
      <c r="D447" s="65" t="s">
        <v>143</v>
      </c>
      <c r="E447" s="66">
        <v>1992</v>
      </c>
      <c r="F447" s="66">
        <v>2012</v>
      </c>
      <c r="G447" s="66" t="s">
        <v>548</v>
      </c>
      <c r="H447" s="66">
        <v>9</v>
      </c>
      <c r="I447" s="66">
        <v>1</v>
      </c>
      <c r="J447" s="67">
        <v>2875.6</v>
      </c>
      <c r="K447" s="67">
        <v>2101</v>
      </c>
      <c r="L447" s="67">
        <v>375.5</v>
      </c>
      <c r="M447" s="68">
        <v>65</v>
      </c>
      <c r="N447" s="76">
        <f t="shared" si="369"/>
        <v>6549076.5804414051</v>
      </c>
      <c r="O447" s="67"/>
      <c r="P447" s="77"/>
      <c r="Q447" s="77"/>
      <c r="R447" s="77">
        <f t="shared" si="362"/>
        <v>1906247.41</v>
      </c>
      <c r="S447" s="77">
        <f>+'Приложение №2'!F447-'Приложение №1'!R447</f>
        <v>4642829.1704414049</v>
      </c>
      <c r="T447" s="77"/>
      <c r="U447" s="77">
        <v>2.3283064365386963E-10</v>
      </c>
      <c r="V447" s="77">
        <f t="shared" si="370"/>
        <v>2644.4888271517889</v>
      </c>
      <c r="W447" s="77">
        <f t="shared" si="370"/>
        <v>2644.4888271517889</v>
      </c>
      <c r="X447" s="70" t="s">
        <v>625</v>
      </c>
      <c r="Y447" s="71" t="e">
        <f>+#REF!-'[1]Приложение №1'!$P941</f>
        <v>#REF!</v>
      </c>
      <c r="AA447" s="76">
        <f t="shared" si="364"/>
        <v>8952042.0564937461</v>
      </c>
      <c r="AB447" s="67">
        <v>5934192.4713683669</v>
      </c>
      <c r="AC447" s="67">
        <v>0</v>
      </c>
      <c r="AD447" s="67">
        <v>1753610.8507606245</v>
      </c>
      <c r="AE447" s="67">
        <v>0</v>
      </c>
      <c r="AF447" s="67">
        <v>0</v>
      </c>
      <c r="AG447" s="67"/>
      <c r="AH447" s="67">
        <v>263647.88892809901</v>
      </c>
      <c r="AI447" s="67">
        <v>0</v>
      </c>
      <c r="AJ447" s="67">
        <v>0</v>
      </c>
      <c r="AK447" s="67">
        <v>0</v>
      </c>
      <c r="AL447" s="67">
        <v>0</v>
      </c>
      <c r="AM447" s="67">
        <v>0</v>
      </c>
      <c r="AN447" s="67">
        <v>737188.29129658756</v>
      </c>
      <c r="AO447" s="77">
        <v>89520.420564937449</v>
      </c>
      <c r="AP447" s="78">
        <v>173882.1335751295</v>
      </c>
      <c r="AQ447" s="62">
        <f>+'Приложение №2'!F447-'Приложение №1'!N447</f>
        <v>0</v>
      </c>
      <c r="AR447" s="1">
        <v>1535186.2</v>
      </c>
      <c r="AS447" s="1">
        <f>+(K447*13.29+L447*22.52)*12*0.85</f>
        <v>371061.20999999996</v>
      </c>
      <c r="AT447" s="1">
        <f>+(K447*13.29+L447*22.52)*12*30</f>
        <v>13096278</v>
      </c>
    </row>
    <row r="448" spans="1:47" x14ac:dyDescent="0.25">
      <c r="A448" s="90">
        <f t="shared" si="360"/>
        <v>432</v>
      </c>
      <c r="B448" s="91">
        <f t="shared" si="361"/>
        <v>28</v>
      </c>
      <c r="C448" s="65" t="s">
        <v>546</v>
      </c>
      <c r="D448" s="65" t="s">
        <v>138</v>
      </c>
      <c r="E448" s="66">
        <v>1987</v>
      </c>
      <c r="F448" s="66">
        <v>2017</v>
      </c>
      <c r="G448" s="66" t="s">
        <v>548</v>
      </c>
      <c r="H448" s="66">
        <v>9</v>
      </c>
      <c r="I448" s="66">
        <v>5</v>
      </c>
      <c r="J448" s="67">
        <v>12266.2</v>
      </c>
      <c r="K448" s="67">
        <v>9499.7999999999993</v>
      </c>
      <c r="L448" s="67">
        <v>135</v>
      </c>
      <c r="M448" s="68">
        <v>406</v>
      </c>
      <c r="N448" s="76">
        <f t="shared" si="369"/>
        <v>26994578.537321743</v>
      </c>
      <c r="O448" s="67"/>
      <c r="P448" s="77"/>
      <c r="Q448" s="77"/>
      <c r="R448" s="77">
        <f t="shared" si="362"/>
        <v>6968244.9783999994</v>
      </c>
      <c r="S448" s="77">
        <f>+'Приложение №2'!F448-'Приложение №1'!R448</f>
        <v>20026333.558921743</v>
      </c>
      <c r="T448" s="77"/>
      <c r="U448" s="77">
        <v>0</v>
      </c>
      <c r="V448" s="77">
        <f t="shared" si="370"/>
        <v>2801.7788160960004</v>
      </c>
      <c r="W448" s="77">
        <f t="shared" si="370"/>
        <v>2801.7788160960004</v>
      </c>
      <c r="X448" s="70" t="s">
        <v>625</v>
      </c>
      <c r="Y448" s="71" t="e">
        <f>+#REF!-'[1]Приложение №1'!$P568</f>
        <v>#REF!</v>
      </c>
      <c r="AA448" s="76">
        <f t="shared" si="364"/>
        <v>34827835.576784134</v>
      </c>
      <c r="AB448" s="67">
        <v>23086920.098178856</v>
      </c>
      <c r="AC448" s="67">
        <v>0</v>
      </c>
      <c r="AD448" s="67">
        <v>6822406.5515479343</v>
      </c>
      <c r="AE448" s="67">
        <v>0</v>
      </c>
      <c r="AF448" s="67">
        <v>0</v>
      </c>
      <c r="AG448" s="67"/>
      <c r="AH448" s="67">
        <v>1025719.6366825957</v>
      </c>
      <c r="AI448" s="67">
        <v>0</v>
      </c>
      <c r="AJ448" s="67">
        <v>0</v>
      </c>
      <c r="AK448" s="67">
        <v>0</v>
      </c>
      <c r="AL448" s="67">
        <v>0</v>
      </c>
      <c r="AM448" s="67">
        <v>0</v>
      </c>
      <c r="AN448" s="67">
        <v>2868024.1263817325</v>
      </c>
      <c r="AO448" s="77">
        <v>348278.35576784139</v>
      </c>
      <c r="AP448" s="78">
        <v>676486.80822517979</v>
      </c>
      <c r="AQ448" s="62">
        <f>+'Приложение №2'!F448-'Приложение №1'!N448</f>
        <v>0</v>
      </c>
      <c r="AR448" s="1">
        <v>5649461.0499999998</v>
      </c>
      <c r="AS448" s="1">
        <f>+(K448*13.29+L448*22.52)*12*0.85</f>
        <v>1318783.9283999996</v>
      </c>
      <c r="AT448" s="1">
        <f>+(K448*13.29+L448*22.52)*12*30</f>
        <v>46545315.11999999</v>
      </c>
    </row>
    <row r="449" spans="1:47" x14ac:dyDescent="0.25">
      <c r="A449" s="90">
        <f t="shared" si="360"/>
        <v>433</v>
      </c>
      <c r="B449" s="91">
        <f t="shared" si="361"/>
        <v>29</v>
      </c>
      <c r="C449" s="65" t="s">
        <v>546</v>
      </c>
      <c r="D449" s="65" t="s">
        <v>139</v>
      </c>
      <c r="E449" s="66">
        <v>1997</v>
      </c>
      <c r="F449" s="66">
        <v>1997</v>
      </c>
      <c r="G449" s="66" t="s">
        <v>548</v>
      </c>
      <c r="H449" s="66">
        <v>9</v>
      </c>
      <c r="I449" s="66">
        <v>1</v>
      </c>
      <c r="J449" s="67">
        <v>2892.9</v>
      </c>
      <c r="K449" s="67">
        <v>2476.5</v>
      </c>
      <c r="L449" s="67">
        <v>0</v>
      </c>
      <c r="M449" s="68">
        <v>81</v>
      </c>
      <c r="N449" s="76">
        <f t="shared" si="369"/>
        <v>13944890.778066143</v>
      </c>
      <c r="O449" s="67"/>
      <c r="P449" s="77">
        <v>306543.91106614377</v>
      </c>
      <c r="Q449" s="77"/>
      <c r="R449" s="77">
        <f t="shared" si="362"/>
        <v>1789780.267</v>
      </c>
      <c r="S449" s="77">
        <f t="shared" si="365"/>
        <v>11848566.6</v>
      </c>
      <c r="T449" s="77"/>
      <c r="U449" s="77">
        <v>0</v>
      </c>
      <c r="V449" s="77">
        <f t="shared" si="370"/>
        <v>5630.8866456959995</v>
      </c>
      <c r="W449" s="77">
        <f t="shared" si="370"/>
        <v>5630.8866456959995</v>
      </c>
      <c r="X449" s="70" t="s">
        <v>625</v>
      </c>
      <c r="Y449" s="71" t="e">
        <f>+#REF!-'[1]Приложение №1'!$P1334</f>
        <v>#REF!</v>
      </c>
      <c r="AA449" s="76">
        <f t="shared" si="364"/>
        <v>15958327.596498143</v>
      </c>
      <c r="AB449" s="67">
        <v>5934192.4713683669</v>
      </c>
      <c r="AC449" s="67">
        <v>2374242.9576923214</v>
      </c>
      <c r="AD449" s="67">
        <v>1753610.8507606245</v>
      </c>
      <c r="AE449" s="67">
        <v>1120637.726412365</v>
      </c>
      <c r="AF449" s="67">
        <v>0</v>
      </c>
      <c r="AG449" s="67"/>
      <c r="AH449" s="67">
        <v>263647.88892809901</v>
      </c>
      <c r="AI449" s="67">
        <v>0</v>
      </c>
      <c r="AJ449" s="67">
        <v>2597035.6702842941</v>
      </c>
      <c r="AK449" s="67">
        <v>0</v>
      </c>
      <c r="AL449" s="67">
        <v>0</v>
      </c>
      <c r="AM449" s="67">
        <v>0</v>
      </c>
      <c r="AN449" s="67">
        <v>1448276.7490575134</v>
      </c>
      <c r="AO449" s="77">
        <v>159583.27596498144</v>
      </c>
      <c r="AP449" s="78">
        <v>307100.00602957892</v>
      </c>
      <c r="AQ449" s="62">
        <f>+'Приложение №2'!F449-'Приложение №1'!N449</f>
        <v>0</v>
      </c>
      <c r="AR449" s="1">
        <v>1454070.88</v>
      </c>
      <c r="AS449" s="1">
        <f>+(K449*13.29+L449*22.52)*12*0.85</f>
        <v>335709.38699999999</v>
      </c>
      <c r="AT449" s="1">
        <f>+(K449*13.29+L449*22.52)*12*30</f>
        <v>11848566.6</v>
      </c>
      <c r="AU449" s="71">
        <f>+P449+Q449+R449+S449+U449-'Приложение №2'!F449</f>
        <v>0</v>
      </c>
    </row>
    <row r="450" spans="1:47" x14ac:dyDescent="0.25">
      <c r="A450" s="90">
        <f t="shared" si="360"/>
        <v>434</v>
      </c>
      <c r="B450" s="91">
        <f t="shared" si="361"/>
        <v>30</v>
      </c>
      <c r="C450" s="65" t="s">
        <v>546</v>
      </c>
      <c r="D450" s="65" t="s">
        <v>141</v>
      </c>
      <c r="E450" s="66">
        <v>1987</v>
      </c>
      <c r="F450" s="66">
        <v>2016</v>
      </c>
      <c r="G450" s="66" t="s">
        <v>548</v>
      </c>
      <c r="H450" s="66">
        <v>5</v>
      </c>
      <c r="I450" s="66">
        <v>4</v>
      </c>
      <c r="J450" s="67">
        <v>5812.1</v>
      </c>
      <c r="K450" s="67">
        <v>4766.6000000000004</v>
      </c>
      <c r="L450" s="67">
        <v>87</v>
      </c>
      <c r="M450" s="68">
        <v>201</v>
      </c>
      <c r="N450" s="76">
        <f t="shared" si="369"/>
        <v>33797947.446889617</v>
      </c>
      <c r="O450" s="67"/>
      <c r="P450" s="77">
        <v>3288504.7317224042</v>
      </c>
      <c r="Q450" s="77"/>
      <c r="R450" s="77">
        <f t="shared" si="362"/>
        <v>2857768.52</v>
      </c>
      <c r="S450" s="77">
        <f t="shared" si="365"/>
        <v>17786160</v>
      </c>
      <c r="T450" s="77"/>
      <c r="U450" s="77">
        <v>9865514.1951672137</v>
      </c>
      <c r="V450" s="77">
        <f t="shared" si="370"/>
        <v>6963.4801893212489</v>
      </c>
      <c r="W450" s="77">
        <f t="shared" si="370"/>
        <v>6963.4801893212489</v>
      </c>
      <c r="X450" s="70" t="s">
        <v>625</v>
      </c>
      <c r="Y450" s="71" t="e">
        <f>+#REF!-'[1]Приложение №1'!$P570</f>
        <v>#REF!</v>
      </c>
      <c r="AA450" s="76">
        <f t="shared" si="364"/>
        <v>8348211.4144000001</v>
      </c>
      <c r="AB450" s="67">
        <v>0</v>
      </c>
      <c r="AC450" s="67">
        <v>0</v>
      </c>
      <c r="AD450" s="67">
        <v>0</v>
      </c>
      <c r="AE450" s="67">
        <v>0</v>
      </c>
      <c r="AF450" s="67">
        <v>0</v>
      </c>
      <c r="AG450" s="67"/>
      <c r="AH450" s="67">
        <v>0</v>
      </c>
      <c r="AI450" s="67">
        <v>0</v>
      </c>
      <c r="AJ450" s="67">
        <v>0</v>
      </c>
      <c r="AK450" s="67">
        <v>7270908.124217337</v>
      </c>
      <c r="AL450" s="67">
        <v>0</v>
      </c>
      <c r="AM450" s="67">
        <v>0</v>
      </c>
      <c r="AN450" s="67">
        <v>834821.14144000004</v>
      </c>
      <c r="AO450" s="77">
        <v>83482.114144000006</v>
      </c>
      <c r="AP450" s="78">
        <v>159000.0345986624</v>
      </c>
      <c r="AQ450" s="62">
        <f>+'Приложение №2'!F450-'Приложение №1'!N450</f>
        <v>0</v>
      </c>
      <c r="AR450" s="1">
        <v>2353827.3199999998</v>
      </c>
      <c r="AS450" s="1">
        <f>+(K450*10+L450*20)*12*0.85</f>
        <v>503941.2</v>
      </c>
      <c r="AT450" s="1">
        <f>+(K450*10+L450*20)*12*30</f>
        <v>17786160</v>
      </c>
      <c r="AU450" s="71">
        <f>+P450+Q450+R450+S450+U450-'Приложение №2'!F450</f>
        <v>0</v>
      </c>
    </row>
    <row r="451" spans="1:47" x14ac:dyDescent="0.25">
      <c r="A451" s="90">
        <f t="shared" si="360"/>
        <v>435</v>
      </c>
      <c r="B451" s="91">
        <f t="shared" si="361"/>
        <v>31</v>
      </c>
      <c r="C451" s="65" t="s">
        <v>547</v>
      </c>
      <c r="D451" s="65" t="s">
        <v>642</v>
      </c>
      <c r="E451" s="66">
        <v>1991</v>
      </c>
      <c r="F451" s="66">
        <v>2007</v>
      </c>
      <c r="G451" s="66" t="s">
        <v>548</v>
      </c>
      <c r="H451" s="66">
        <v>9</v>
      </c>
      <c r="I451" s="66">
        <v>5</v>
      </c>
      <c r="J451" s="67">
        <v>17171.8</v>
      </c>
      <c r="K451" s="67">
        <v>14377.5</v>
      </c>
      <c r="L451" s="67">
        <v>279.60000000000002</v>
      </c>
      <c r="M451" s="68">
        <v>500</v>
      </c>
      <c r="N451" s="76">
        <f>SUM(O451:U451)</f>
        <v>17956800</v>
      </c>
      <c r="O451" s="67"/>
      <c r="P451" s="77"/>
      <c r="Q451" s="77"/>
      <c r="R451" s="77">
        <v>10240482.563399998</v>
      </c>
      <c r="U451" s="77">
        <f>+'Приложение №2'!F451-'Приложение №1'!R451</f>
        <v>7716317.4366000015</v>
      </c>
      <c r="V451" s="77">
        <f t="shared" si="370"/>
        <v>1225.1263892584482</v>
      </c>
      <c r="W451" s="77">
        <f t="shared" si="370"/>
        <v>1225.1263892584482</v>
      </c>
      <c r="X451" s="70" t="s">
        <v>625</v>
      </c>
      <c r="Y451" s="71" t="e">
        <f>+#REF!-'[1]Приложение №1'!$P174</f>
        <v>#REF!</v>
      </c>
      <c r="AA451" s="76">
        <f t="shared" si="364"/>
        <v>41065952.285400696</v>
      </c>
      <c r="AB451" s="67">
        <v>35121361.789660126</v>
      </c>
      <c r="AC451" s="67">
        <v>0</v>
      </c>
      <c r="AD451" s="67">
        <v>0</v>
      </c>
      <c r="AE451" s="67">
        <v>0</v>
      </c>
      <c r="AF451" s="67">
        <v>0</v>
      </c>
      <c r="AG451" s="67"/>
      <c r="AH451" s="67">
        <v>1560393.0841138863</v>
      </c>
      <c r="AI451" s="67">
        <v>0</v>
      </c>
      <c r="AJ451" s="67">
        <v>0</v>
      </c>
      <c r="AK451" s="67">
        <v>0</v>
      </c>
      <c r="AL451" s="67">
        <v>0</v>
      </c>
      <c r="AM451" s="67">
        <v>0</v>
      </c>
      <c r="AN451" s="67">
        <v>3171382.2027939623</v>
      </c>
      <c r="AO451" s="77">
        <v>410659.52285400691</v>
      </c>
      <c r="AP451" s="78">
        <v>802155.68597870832</v>
      </c>
      <c r="AQ451" s="62">
        <f>+'Приложение №2'!F451-'Приложение №1'!N451</f>
        <v>0</v>
      </c>
      <c r="AS451" s="1">
        <f>+(K451*13.29+L451*22.52)*12*0.85</f>
        <v>2013210.3833999995</v>
      </c>
      <c r="AT451" s="1">
        <f>+(K451*13.29+L451*22.52)*12*30</f>
        <v>71054484.11999999</v>
      </c>
    </row>
    <row r="452" spans="1:47" x14ac:dyDescent="0.25">
      <c r="A452" s="90">
        <f t="shared" si="360"/>
        <v>436</v>
      </c>
      <c r="B452" s="91">
        <f t="shared" si="361"/>
        <v>32</v>
      </c>
      <c r="C452" s="65" t="s">
        <v>547</v>
      </c>
      <c r="D452" s="65" t="s">
        <v>643</v>
      </c>
      <c r="E452" s="66">
        <v>1992</v>
      </c>
      <c r="F452" s="66">
        <v>2008</v>
      </c>
      <c r="G452" s="66" t="s">
        <v>548</v>
      </c>
      <c r="H452" s="66">
        <v>9</v>
      </c>
      <c r="I452" s="66">
        <v>5</v>
      </c>
      <c r="J452" s="67">
        <v>17240</v>
      </c>
      <c r="K452" s="67">
        <v>14274.3</v>
      </c>
      <c r="L452" s="67">
        <v>432.6</v>
      </c>
      <c r="M452" s="68">
        <v>518</v>
      </c>
      <c r="N452" s="76">
        <f>SUM(O452:U452)</f>
        <v>17956800</v>
      </c>
      <c r="O452" s="67"/>
      <c r="P452" s="77"/>
      <c r="Q452" s="77"/>
      <c r="R452" s="77">
        <v>7749271.8798000002</v>
      </c>
      <c r="U452" s="77">
        <f>+'Приложение №2'!F452-'Приложение №1'!R452</f>
        <v>10207528.120200001</v>
      </c>
      <c r="V452" s="77">
        <f t="shared" si="370"/>
        <v>1220.9779083287438</v>
      </c>
      <c r="W452" s="77">
        <f t="shared" si="370"/>
        <v>1220.9779083287438</v>
      </c>
      <c r="X452" s="70" t="s">
        <v>625</v>
      </c>
      <c r="Y452" s="71" t="e">
        <f>+#REF!-'[1]Приложение №1'!$P175</f>
        <v>#REF!</v>
      </c>
      <c r="AA452" s="76">
        <f t="shared" si="364"/>
        <v>41205480.870442264</v>
      </c>
      <c r="AB452" s="67">
        <v>35240692.613433242</v>
      </c>
      <c r="AC452" s="67">
        <v>0</v>
      </c>
      <c r="AD452" s="67">
        <v>0</v>
      </c>
      <c r="AE452" s="67">
        <v>0</v>
      </c>
      <c r="AF452" s="67">
        <v>0</v>
      </c>
      <c r="AG452" s="67"/>
      <c r="AH452" s="67">
        <v>1565694.7860596243</v>
      </c>
      <c r="AI452" s="67">
        <v>0</v>
      </c>
      <c r="AJ452" s="67">
        <v>0</v>
      </c>
      <c r="AK452" s="67">
        <v>0</v>
      </c>
      <c r="AL452" s="67">
        <v>0</v>
      </c>
      <c r="AM452" s="67">
        <v>0</v>
      </c>
      <c r="AN452" s="67">
        <v>3182157.5153523218</v>
      </c>
      <c r="AO452" s="77">
        <v>412054.80870442267</v>
      </c>
      <c r="AP452" s="78">
        <v>804881.14689265017</v>
      </c>
      <c r="AQ452" s="62">
        <f>+'Приложение №2'!F452-'Приложение №1'!N452</f>
        <v>0</v>
      </c>
      <c r="AR452" s="1">
        <v>620</v>
      </c>
      <c r="AS452" s="1">
        <f>+(K452*13.29+L452*22.52)*12*0.85</f>
        <v>2034365.5098000001</v>
      </c>
      <c r="AT452" s="1">
        <f>+(K452*13.29+L452*22.52)*12*30</f>
        <v>71801135.640000001</v>
      </c>
    </row>
    <row r="453" spans="1:47" x14ac:dyDescent="0.25">
      <c r="A453" s="90">
        <f t="shared" si="360"/>
        <v>437</v>
      </c>
      <c r="B453" s="91">
        <f t="shared" si="361"/>
        <v>33</v>
      </c>
      <c r="C453" s="65" t="s">
        <v>546</v>
      </c>
      <c r="D453" s="65" t="s">
        <v>290</v>
      </c>
      <c r="E453" s="66">
        <v>1990</v>
      </c>
      <c r="F453" s="66">
        <v>2017</v>
      </c>
      <c r="G453" s="66" t="s">
        <v>548</v>
      </c>
      <c r="H453" s="66">
        <v>10</v>
      </c>
      <c r="I453" s="66">
        <v>1</v>
      </c>
      <c r="J453" s="67">
        <v>3578</v>
      </c>
      <c r="K453" s="67">
        <v>3068.1</v>
      </c>
      <c r="L453" s="67">
        <v>0</v>
      </c>
      <c r="M453" s="68">
        <v>111</v>
      </c>
      <c r="N453" s="76">
        <f t="shared" si="369"/>
        <v>1784474.7361573754</v>
      </c>
      <c r="O453" s="67"/>
      <c r="P453" s="77"/>
      <c r="Q453" s="77"/>
      <c r="R453" s="77">
        <f>+'Приложение №2'!F453-'Приложение №1'!S453</f>
        <v>396132.87615737529</v>
      </c>
      <c r="S453" s="77">
        <v>1388341.86</v>
      </c>
      <c r="T453" s="77"/>
      <c r="U453" s="77">
        <v>0</v>
      </c>
      <c r="V453" s="77">
        <f t="shared" si="370"/>
        <v>581.6220905959309</v>
      </c>
      <c r="W453" s="77">
        <f t="shared" si="370"/>
        <v>581.6220905959309</v>
      </c>
      <c r="X453" s="70" t="s">
        <v>625</v>
      </c>
      <c r="Y453" s="71" t="e">
        <f>+#REF!-'[1]Приложение №1'!$P1311</f>
        <v>#REF!</v>
      </c>
      <c r="AA453" s="76">
        <f t="shared" si="364"/>
        <v>16117442.631482774</v>
      </c>
      <c r="AB453" s="67">
        <v>7351785.1489623599</v>
      </c>
      <c r="AC453" s="67">
        <v>2941415.2305656415</v>
      </c>
      <c r="AD453" s="67">
        <v>2172523.0976049546</v>
      </c>
      <c r="AE453" s="67">
        <v>1388341.8568163847</v>
      </c>
      <c r="AF453" s="67">
        <v>0</v>
      </c>
      <c r="AG453" s="67"/>
      <c r="AH453" s="67">
        <v>326629.55300638021</v>
      </c>
      <c r="AI453" s="67">
        <v>0</v>
      </c>
      <c r="AJ453" s="67">
        <v>0</v>
      </c>
      <c r="AK453" s="67">
        <v>0</v>
      </c>
      <c r="AL453" s="67">
        <v>0</v>
      </c>
      <c r="AM453" s="67">
        <v>0</v>
      </c>
      <c r="AN453" s="67">
        <v>1465470.2417960668</v>
      </c>
      <c r="AO453" s="77">
        <v>161174.42631482772</v>
      </c>
      <c r="AP453" s="78">
        <v>310103.07641615823</v>
      </c>
      <c r="AQ453" s="62">
        <f>+'Приложение №2'!F453-'Приложение №1'!N453</f>
        <v>0</v>
      </c>
      <c r="AR453" s="71">
        <f>2001885.98-R36</f>
        <v>574111.25541356532</v>
      </c>
      <c r="AS453" s="1">
        <f>+(K453*13.29+L453*22.52)*12*0.85</f>
        <v>415905.49979999999</v>
      </c>
      <c r="AT453" s="1">
        <f>+(K453*13.29+L453*22.52)*12*30-S36</f>
        <v>14679017.640000001</v>
      </c>
    </row>
    <row r="454" spans="1:47" x14ac:dyDescent="0.25">
      <c r="A454" s="90">
        <f t="shared" si="360"/>
        <v>438</v>
      </c>
      <c r="B454" s="91">
        <f t="shared" si="361"/>
        <v>34</v>
      </c>
      <c r="C454" s="65" t="s">
        <v>546</v>
      </c>
      <c r="D454" s="65" t="s">
        <v>62</v>
      </c>
      <c r="E454" s="66">
        <v>1990</v>
      </c>
      <c r="F454" s="66">
        <v>2017</v>
      </c>
      <c r="G454" s="66" t="s">
        <v>548</v>
      </c>
      <c r="H454" s="66">
        <v>9</v>
      </c>
      <c r="I454" s="66">
        <v>1</v>
      </c>
      <c r="J454" s="67">
        <v>3216.7</v>
      </c>
      <c r="K454" s="67">
        <v>2758.3</v>
      </c>
      <c r="L454" s="67">
        <v>0</v>
      </c>
      <c r="M454" s="68">
        <v>101</v>
      </c>
      <c r="N454" s="76">
        <f t="shared" si="369"/>
        <v>1483080.5638396803</v>
      </c>
      <c r="O454" s="67"/>
      <c r="P454" s="77"/>
      <c r="Q454" s="77"/>
      <c r="R454" s="77">
        <f>+AR454+AS454</f>
        <v>593438.376403342</v>
      </c>
      <c r="S454" s="77">
        <f>+'Приложение №2'!F454-'Приложение №1'!R454</f>
        <v>889642.18743633828</v>
      </c>
      <c r="T454" s="77"/>
      <c r="U454" s="77">
        <v>0</v>
      </c>
      <c r="V454" s="77">
        <f t="shared" ref="V454:W459" si="371">$N454/($K454+$L454)</f>
        <v>537.67920960000004</v>
      </c>
      <c r="W454" s="77">
        <f t="shared" si="371"/>
        <v>537.67920960000004</v>
      </c>
      <c r="X454" s="70" t="s">
        <v>625</v>
      </c>
      <c r="Y454" s="71" t="e">
        <f>+#REF!-'[1]Приложение №1'!$P1312</f>
        <v>#REF!</v>
      </c>
      <c r="AA454" s="76">
        <f t="shared" si="364"/>
        <v>15264572.541393431</v>
      </c>
      <c r="AB454" s="67">
        <v>8237660.7623945801</v>
      </c>
      <c r="AC454" s="67">
        <v>3295849.9656590605</v>
      </c>
      <c r="AD454" s="67">
        <v>0</v>
      </c>
      <c r="AE454" s="67">
        <v>1555634.312885293</v>
      </c>
      <c r="AF454" s="67">
        <v>0</v>
      </c>
      <c r="AG454" s="67"/>
      <c r="AH454" s="67">
        <v>365987.77006138454</v>
      </c>
      <c r="AI454" s="67">
        <v>0</v>
      </c>
      <c r="AJ454" s="67">
        <v>0</v>
      </c>
      <c r="AK454" s="67">
        <v>0</v>
      </c>
      <c r="AL454" s="67">
        <v>0</v>
      </c>
      <c r="AM454" s="67">
        <v>0</v>
      </c>
      <c r="AN454" s="67">
        <v>1362557.5016525821</v>
      </c>
      <c r="AO454" s="77">
        <v>152645.7254139343</v>
      </c>
      <c r="AP454" s="78">
        <v>294236.50332659599</v>
      </c>
      <c r="AQ454" s="62">
        <f>+'Приложение №2'!F454-'Приложение №1'!N454</f>
        <v>0</v>
      </c>
      <c r="AR454" s="71">
        <f>1661335.31-R39</f>
        <v>219528.74500334193</v>
      </c>
      <c r="AS454" s="1">
        <f>+(K454*13.29+L454*22.52)*12*0.85</f>
        <v>373909.63140000001</v>
      </c>
      <c r="AT454" s="1">
        <f>+(K454*13.29+L454*22.52)*12*30-S39</f>
        <v>13196810.52</v>
      </c>
    </row>
    <row r="455" spans="1:47" x14ac:dyDescent="0.25">
      <c r="A455" s="90">
        <f t="shared" si="360"/>
        <v>439</v>
      </c>
      <c r="B455" s="91">
        <f t="shared" si="361"/>
        <v>35</v>
      </c>
      <c r="C455" s="65" t="s">
        <v>546</v>
      </c>
      <c r="D455" s="65" t="s">
        <v>294</v>
      </c>
      <c r="E455" s="66">
        <v>1988</v>
      </c>
      <c r="F455" s="66">
        <v>2016</v>
      </c>
      <c r="G455" s="66" t="s">
        <v>548</v>
      </c>
      <c r="H455" s="66">
        <v>5</v>
      </c>
      <c r="I455" s="66">
        <v>6</v>
      </c>
      <c r="J455" s="67">
        <v>5149.1000000000004</v>
      </c>
      <c r="K455" s="67">
        <v>4753.8</v>
      </c>
      <c r="L455" s="67">
        <v>0</v>
      </c>
      <c r="M455" s="68">
        <v>197</v>
      </c>
      <c r="N455" s="76">
        <f t="shared" si="369"/>
        <v>22487460.02870208</v>
      </c>
      <c r="O455" s="67"/>
      <c r="P455" s="77">
        <v>2733720.5987020801</v>
      </c>
      <c r="Q455" s="77"/>
      <c r="R455" s="77">
        <f t="shared" si="362"/>
        <v>2640059.4300000002</v>
      </c>
      <c r="S455" s="77">
        <f t="shared" si="365"/>
        <v>17113680</v>
      </c>
      <c r="T455" s="77"/>
      <c r="U455" s="77">
        <v>0</v>
      </c>
      <c r="V455" s="77">
        <f t="shared" si="371"/>
        <v>4730.4177770840333</v>
      </c>
      <c r="W455" s="77">
        <f t="shared" si="371"/>
        <v>4730.4177770840333</v>
      </c>
      <c r="X455" s="70" t="s">
        <v>625</v>
      </c>
      <c r="Y455" s="71" t="e">
        <f>+#REF!-'[1]Приложение №1'!$P951</f>
        <v>#REF!</v>
      </c>
      <c r="AA455" s="76">
        <f t="shared" si="364"/>
        <v>22653297.02870208</v>
      </c>
      <c r="AB455" s="67">
        <v>0</v>
      </c>
      <c r="AC455" s="67">
        <v>0</v>
      </c>
      <c r="AD455" s="67">
        <v>0</v>
      </c>
      <c r="AE455" s="67">
        <v>0</v>
      </c>
      <c r="AF455" s="67">
        <v>0</v>
      </c>
      <c r="AG455" s="67"/>
      <c r="AH455" s="67">
        <v>0</v>
      </c>
      <c r="AI455" s="67">
        <v>0</v>
      </c>
      <c r="AJ455" s="67">
        <v>0</v>
      </c>
      <c r="AK455" s="67">
        <v>0</v>
      </c>
      <c r="AL455" s="67">
        <v>22006228.384087857</v>
      </c>
      <c r="AM455" s="67">
        <v>0</v>
      </c>
      <c r="AN455" s="67">
        <v>141837</v>
      </c>
      <c r="AO455" s="67">
        <v>24000</v>
      </c>
      <c r="AP455" s="78">
        <v>481231.6446142245</v>
      </c>
      <c r="AQ455" s="62">
        <f>+'Приложение №2'!F455-'Приложение №1'!N455</f>
        <v>0</v>
      </c>
      <c r="AR455" s="1">
        <v>2155171.83</v>
      </c>
      <c r="AS455" s="1">
        <f>+(K455*10+L455*20)*12*0.85</f>
        <v>484887.6</v>
      </c>
      <c r="AT455" s="1">
        <f>+(K455*10+L455*20)*12*30</f>
        <v>17113680</v>
      </c>
      <c r="AU455" s="71">
        <f>+P455+Q455+R455+S455+U455-'Приложение №2'!F455</f>
        <v>0</v>
      </c>
    </row>
    <row r="456" spans="1:47" x14ac:dyDescent="0.25">
      <c r="A456" s="90">
        <f t="shared" si="360"/>
        <v>440</v>
      </c>
      <c r="B456" s="91">
        <f t="shared" si="361"/>
        <v>36</v>
      </c>
      <c r="C456" s="65" t="s">
        <v>546</v>
      </c>
      <c r="D456" s="65" t="s">
        <v>295</v>
      </c>
      <c r="E456" s="66">
        <v>1994</v>
      </c>
      <c r="F456" s="66">
        <v>2017</v>
      </c>
      <c r="G456" s="66" t="s">
        <v>548</v>
      </c>
      <c r="H456" s="66">
        <v>10</v>
      </c>
      <c r="I456" s="66">
        <v>1</v>
      </c>
      <c r="J456" s="67">
        <v>3265.2</v>
      </c>
      <c r="K456" s="67">
        <v>2805.8</v>
      </c>
      <c r="L456" s="67">
        <v>0</v>
      </c>
      <c r="M456" s="68">
        <v>90</v>
      </c>
      <c r="N456" s="76">
        <f t="shared" si="369"/>
        <v>3419863.41420834</v>
      </c>
      <c r="O456" s="67"/>
      <c r="P456" s="77"/>
      <c r="Q456" s="77"/>
      <c r="R456" s="77">
        <f t="shared" si="362"/>
        <v>2102986.0463999999</v>
      </c>
      <c r="S456" s="77">
        <f>+'Приложение №2'!F456-'Приложение №1'!R456</f>
        <v>1316877.3678083401</v>
      </c>
      <c r="T456" s="77"/>
      <c r="U456" s="77">
        <v>0</v>
      </c>
      <c r="V456" s="77">
        <f t="shared" si="371"/>
        <v>1218.8550196765057</v>
      </c>
      <c r="W456" s="77">
        <f t="shared" si="371"/>
        <v>1218.8550196765057</v>
      </c>
      <c r="X456" s="70" t="s">
        <v>625</v>
      </c>
      <c r="Y456" s="71" t="e">
        <f>+#REF!-'[1]Приложение №1'!$P954</f>
        <v>#REF!</v>
      </c>
      <c r="AA456" s="76">
        <f t="shared" si="364"/>
        <v>3340785.3491203776</v>
      </c>
      <c r="AB456" s="67">
        <v>0</v>
      </c>
      <c r="AC456" s="67">
        <v>0</v>
      </c>
      <c r="AD456" s="67">
        <v>0</v>
      </c>
      <c r="AE456" s="67">
        <v>0</v>
      </c>
      <c r="AF456" s="67">
        <v>0</v>
      </c>
      <c r="AG456" s="67"/>
      <c r="AH456" s="67">
        <v>0</v>
      </c>
      <c r="AI456" s="67">
        <v>0</v>
      </c>
      <c r="AJ456" s="67">
        <v>2942363.2883842816</v>
      </c>
      <c r="AK456" s="67">
        <v>0</v>
      </c>
      <c r="AL456" s="67">
        <v>0</v>
      </c>
      <c r="AM456" s="67">
        <v>0</v>
      </c>
      <c r="AN456" s="67">
        <v>300670.68142083398</v>
      </c>
      <c r="AO456" s="77">
        <v>33407.853491203779</v>
      </c>
      <c r="AP456" s="78">
        <v>64343.525824058474</v>
      </c>
      <c r="AQ456" s="62">
        <f>+'Приложение №2'!F456-'Приложение №1'!N456</f>
        <v>0</v>
      </c>
      <c r="AR456" s="1">
        <v>1722637.41</v>
      </c>
      <c r="AS456" s="1">
        <f>+(K456*13.29+L456*22.52)*12*0.85</f>
        <v>380348.63640000002</v>
      </c>
      <c r="AT456" s="1">
        <f>+(K456*13.29+L456*22.52)*12*30</f>
        <v>13424069.520000001</v>
      </c>
    </row>
    <row r="457" spans="1:47" x14ac:dyDescent="0.25">
      <c r="A457" s="90">
        <f t="shared" si="360"/>
        <v>441</v>
      </c>
      <c r="B457" s="91">
        <f t="shared" si="361"/>
        <v>37</v>
      </c>
      <c r="C457" s="65" t="s">
        <v>546</v>
      </c>
      <c r="D457" s="65" t="s">
        <v>296</v>
      </c>
      <c r="E457" s="66">
        <v>1989</v>
      </c>
      <c r="F457" s="66">
        <v>2017</v>
      </c>
      <c r="G457" s="66" t="s">
        <v>548</v>
      </c>
      <c r="H457" s="66">
        <v>10</v>
      </c>
      <c r="I457" s="66">
        <v>1</v>
      </c>
      <c r="J457" s="67">
        <v>3562.9</v>
      </c>
      <c r="K457" s="67">
        <v>3064.4</v>
      </c>
      <c r="L457" s="67">
        <v>0</v>
      </c>
      <c r="M457" s="68">
        <v>120</v>
      </c>
      <c r="N457" s="76">
        <f t="shared" si="369"/>
        <v>12883949.472139198</v>
      </c>
      <c r="O457" s="67"/>
      <c r="P457" s="77"/>
      <c r="Q457" s="77"/>
      <c r="R457" s="77">
        <f t="shared" si="362"/>
        <v>2214058.7752</v>
      </c>
      <c r="S457" s="77">
        <f>+'Приложение №2'!F457-'Приложение №1'!R457</f>
        <v>10669890.696939198</v>
      </c>
      <c r="T457" s="77"/>
      <c r="U457" s="77">
        <v>0</v>
      </c>
      <c r="V457" s="77">
        <f t="shared" si="371"/>
        <v>4204.3954679999997</v>
      </c>
      <c r="W457" s="77">
        <f t="shared" si="371"/>
        <v>4204.3954679999997</v>
      </c>
      <c r="X457" s="70" t="s">
        <v>625</v>
      </c>
      <c r="Y457" s="71" t="e">
        <f>+#REF!-'[1]Приложение №1'!$P955</f>
        <v>#REF!</v>
      </c>
      <c r="AA457" s="76">
        <f t="shared" si="364"/>
        <v>21469720.476183783</v>
      </c>
      <c r="AB457" s="67">
        <v>7342919.2042241972</v>
      </c>
      <c r="AC457" s="67">
        <v>2937868.0070875632</v>
      </c>
      <c r="AD457" s="67">
        <v>0</v>
      </c>
      <c r="AE457" s="67">
        <v>0</v>
      </c>
      <c r="AF457" s="67">
        <v>0</v>
      </c>
      <c r="AG457" s="67"/>
      <c r="AH457" s="67">
        <v>326235.65145619493</v>
      </c>
      <c r="AI457" s="67">
        <v>0</v>
      </c>
      <c r="AJ457" s="67">
        <v>3213549.8114351672</v>
      </c>
      <c r="AK457" s="67">
        <v>5105615.6190507403</v>
      </c>
      <c r="AL457" s="67">
        <v>0</v>
      </c>
      <c r="AM457" s="67">
        <v>0</v>
      </c>
      <c r="AN457" s="67">
        <v>1914957.5722048364</v>
      </c>
      <c r="AO457" s="77">
        <v>214697.20476183784</v>
      </c>
      <c r="AP457" s="78">
        <v>413877.40596324624</v>
      </c>
      <c r="AQ457" s="62">
        <f>+'Приложение №2'!F457-'Приложение №1'!N457</f>
        <v>0</v>
      </c>
      <c r="AR457" s="1">
        <v>1798654.84</v>
      </c>
      <c r="AS457" s="1">
        <f>+(K457*13.29+L457*22.52)*12*0.85</f>
        <v>415403.93520000001</v>
      </c>
      <c r="AT457" s="1">
        <f>+(K457*13.29+L457*22.52)*12*30</f>
        <v>14661315.359999999</v>
      </c>
    </row>
    <row r="458" spans="1:47" x14ac:dyDescent="0.25">
      <c r="A458" s="90">
        <f t="shared" si="360"/>
        <v>442</v>
      </c>
      <c r="B458" s="91">
        <f t="shared" si="361"/>
        <v>38</v>
      </c>
      <c r="C458" s="65" t="s">
        <v>546</v>
      </c>
      <c r="D458" s="65" t="s">
        <v>144</v>
      </c>
      <c r="E458" s="66">
        <v>1989</v>
      </c>
      <c r="F458" s="66">
        <v>2016</v>
      </c>
      <c r="G458" s="66" t="s">
        <v>548</v>
      </c>
      <c r="H458" s="66">
        <v>5</v>
      </c>
      <c r="I458" s="66">
        <v>4</v>
      </c>
      <c r="J458" s="67">
        <v>5827.1</v>
      </c>
      <c r="K458" s="67">
        <v>4881.1000000000004</v>
      </c>
      <c r="L458" s="67">
        <v>0</v>
      </c>
      <c r="M458" s="68">
        <v>218</v>
      </c>
      <c r="N458" s="76">
        <f t="shared" si="369"/>
        <v>20671116.862985976</v>
      </c>
      <c r="O458" s="67"/>
      <c r="P458" s="77">
        <v>307410.88298597606</v>
      </c>
      <c r="Q458" s="77"/>
      <c r="R458" s="77">
        <f t="shared" si="362"/>
        <v>2791745.98</v>
      </c>
      <c r="S458" s="77">
        <f t="shared" si="365"/>
        <v>17571960</v>
      </c>
      <c r="T458" s="77"/>
      <c r="U458" s="77">
        <v>0</v>
      </c>
      <c r="V458" s="77">
        <f t="shared" si="371"/>
        <v>4234.930008192001</v>
      </c>
      <c r="W458" s="77">
        <f t="shared" si="371"/>
        <v>4234.930008192001</v>
      </c>
      <c r="X458" s="70" t="s">
        <v>625</v>
      </c>
      <c r="Y458" s="71" t="e">
        <f>+#REF!-'[1]Приложение №1'!$P573</f>
        <v>#REF!</v>
      </c>
      <c r="AA458" s="76">
        <f>SUM(AB458:AP458)</f>
        <v>20671116.862985976</v>
      </c>
      <c r="AB458" s="67">
        <v>9672123.3663251549</v>
      </c>
      <c r="AC458" s="67">
        <v>4139883.059433911</v>
      </c>
      <c r="AD458" s="67">
        <v>0</v>
      </c>
      <c r="AE458" s="67">
        <v>3903303.7014767192</v>
      </c>
      <c r="AF458" s="67">
        <v>0</v>
      </c>
      <c r="AG458" s="67"/>
      <c r="AH458" s="67">
        <v>401573.35786682391</v>
      </c>
      <c r="AI458" s="67">
        <v>0</v>
      </c>
      <c r="AJ458" s="67">
        <v>0</v>
      </c>
      <c r="AK458" s="67">
        <v>0</v>
      </c>
      <c r="AL458" s="67">
        <v>0</v>
      </c>
      <c r="AM458" s="67">
        <v>0</v>
      </c>
      <c r="AN458" s="67">
        <v>1951342.6603252462</v>
      </c>
      <c r="AO458" s="77">
        <v>206711.16862985978</v>
      </c>
      <c r="AP458" s="78">
        <v>396179.54892826063</v>
      </c>
      <c r="AQ458" s="62">
        <f>+'Приложение №2'!F458-'Приложение №1'!N458</f>
        <v>0</v>
      </c>
      <c r="AR458" s="1">
        <v>2293873.7799999998</v>
      </c>
      <c r="AS458" s="1">
        <f>+(K458*10+L458*20)*12*0.85</f>
        <v>497872.2</v>
      </c>
      <c r="AT458" s="1">
        <f>+(K458*10+L458*20)*12*30</f>
        <v>17571960</v>
      </c>
      <c r="AU458" s="71">
        <f>+P458+Q458+R458+S458+U458-'Приложение №2'!F458</f>
        <v>0</v>
      </c>
    </row>
    <row r="459" spans="1:47" x14ac:dyDescent="0.25">
      <c r="A459" s="90">
        <f t="shared" si="360"/>
        <v>443</v>
      </c>
      <c r="B459" s="91">
        <f t="shared" si="361"/>
        <v>39</v>
      </c>
      <c r="C459" s="65" t="s">
        <v>546</v>
      </c>
      <c r="D459" s="65" t="s">
        <v>702</v>
      </c>
      <c r="E459" s="66">
        <v>1994</v>
      </c>
      <c r="F459" s="66">
        <v>1994</v>
      </c>
      <c r="G459" s="66" t="s">
        <v>548</v>
      </c>
      <c r="H459" s="66">
        <v>10</v>
      </c>
      <c r="I459" s="66">
        <v>1</v>
      </c>
      <c r="J459" s="67">
        <v>4860.7</v>
      </c>
      <c r="K459" s="67">
        <v>4172.6000000000004</v>
      </c>
      <c r="L459" s="67"/>
      <c r="M459" s="68">
        <v>165</v>
      </c>
      <c r="N459" s="76">
        <f>SUM(O459:U459)</f>
        <v>3591360</v>
      </c>
      <c r="O459" s="67"/>
      <c r="P459" s="77"/>
      <c r="Q459" s="77"/>
      <c r="R459" s="77">
        <v>2136734.9907999998</v>
      </c>
      <c r="U459" s="77">
        <f>+'Приложение №2'!F459-'Приложение №1'!R459</f>
        <v>1454625.0092000002</v>
      </c>
      <c r="V459" s="77">
        <f t="shared" si="371"/>
        <v>860.7007621147485</v>
      </c>
      <c r="W459" s="77">
        <f t="shared" si="371"/>
        <v>860.7007621147485</v>
      </c>
      <c r="X459" s="70" t="s">
        <v>625</v>
      </c>
      <c r="Y459" s="71"/>
      <c r="AA459" s="76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77"/>
      <c r="AP459" s="78"/>
      <c r="AQ459" s="62">
        <f>+'Приложение №2'!F459-'Приложение №1'!N459</f>
        <v>0</v>
      </c>
      <c r="AS459" s="1">
        <f>+(K459*13.29+L459*22.52)*12*0.85</f>
        <v>565629.31079999998</v>
      </c>
      <c r="AT459" s="1">
        <f>+(K459*13.29+L459*22.52)*12*30</f>
        <v>19963387.440000001</v>
      </c>
    </row>
    <row r="460" spans="1:47" x14ac:dyDescent="0.25">
      <c r="A460" s="90">
        <f t="shared" si="360"/>
        <v>444</v>
      </c>
      <c r="B460" s="91">
        <f t="shared" si="361"/>
        <v>40</v>
      </c>
      <c r="C460" s="65" t="s">
        <v>546</v>
      </c>
      <c r="D460" s="65" t="s">
        <v>64</v>
      </c>
      <c r="E460" s="66">
        <v>1994</v>
      </c>
      <c r="F460" s="66">
        <v>1994</v>
      </c>
      <c r="G460" s="66" t="s">
        <v>548</v>
      </c>
      <c r="H460" s="66">
        <v>10</v>
      </c>
      <c r="I460" s="66">
        <v>1</v>
      </c>
      <c r="J460" s="67">
        <v>3200.9</v>
      </c>
      <c r="K460" s="67">
        <v>2754.1</v>
      </c>
      <c r="L460" s="67">
        <v>0</v>
      </c>
      <c r="M460" s="68">
        <v>107</v>
      </c>
      <c r="N460" s="76">
        <f t="shared" si="369"/>
        <v>14289103.204273488</v>
      </c>
      <c r="O460" s="67"/>
      <c r="P460" s="77">
        <v>1140762.2226702368</v>
      </c>
      <c r="Q460" s="77"/>
      <c r="R460" s="77">
        <f t="shared" si="362"/>
        <v>1820318.1178000001</v>
      </c>
      <c r="S460" s="77">
        <f>+'Приложение №2'!F460-'Приложение №1'!P460-'Приложение №1'!Q460-'Приложение №1'!R460</f>
        <v>11328022.863803253</v>
      </c>
      <c r="T460" s="77"/>
      <c r="U460" s="77"/>
      <c r="V460" s="77">
        <f t="shared" ref="V460:W475" si="372">$N460/($K460+$L460)</f>
        <v>5188.3022418479677</v>
      </c>
      <c r="W460" s="77">
        <f t="shared" si="372"/>
        <v>5188.3022418479677</v>
      </c>
      <c r="X460" s="70" t="s">
        <v>625</v>
      </c>
      <c r="Y460" s="71" t="e">
        <f>+#REF!-'[1]Приложение №1'!$P957</f>
        <v>#REF!</v>
      </c>
      <c r="AA460" s="76">
        <f t="shared" si="364"/>
        <v>19454250.558480944</v>
      </c>
      <c r="AB460" s="67">
        <v>0</v>
      </c>
      <c r="AC460" s="67">
        <v>0</v>
      </c>
      <c r="AD460" s="67">
        <v>0</v>
      </c>
      <c r="AE460" s="67">
        <v>0</v>
      </c>
      <c r="AF460" s="67">
        <v>0</v>
      </c>
      <c r="AG460" s="67"/>
      <c r="AH460" s="67">
        <v>0</v>
      </c>
      <c r="AI460" s="67">
        <v>0</v>
      </c>
      <c r="AJ460" s="67">
        <v>0</v>
      </c>
      <c r="AK460" s="67">
        <v>0</v>
      </c>
      <c r="AL460" s="67">
        <v>18910849.804207452</v>
      </c>
      <c r="AM460" s="67">
        <v>0</v>
      </c>
      <c r="AN460" s="67">
        <v>105858.77</v>
      </c>
      <c r="AO460" s="67">
        <v>24000</v>
      </c>
      <c r="AP460" s="78">
        <v>413541.98427349224</v>
      </c>
      <c r="AQ460" s="62">
        <f>+'Приложение №2'!F460-'Приложение №1'!N460</f>
        <v>0</v>
      </c>
      <c r="AR460" s="1">
        <f>1634745.79-187767.96</f>
        <v>1446977.83</v>
      </c>
      <c r="AS460" s="1">
        <f>+(K460*13.29+L460*22.52)*12*0.85</f>
        <v>373340.28779999993</v>
      </c>
      <c r="AT460" s="1">
        <f>+(K460*13.29+L460*22.52)*12*30-105832.49</f>
        <v>13070883.549999997</v>
      </c>
      <c r="AU460" s="71">
        <f>+P460+Q460+R460+S460+U460-'Приложение №2'!F460</f>
        <v>0</v>
      </c>
    </row>
    <row r="461" spans="1:47" x14ac:dyDescent="0.25">
      <c r="A461" s="90">
        <f t="shared" si="360"/>
        <v>445</v>
      </c>
      <c r="B461" s="91">
        <f t="shared" si="361"/>
        <v>41</v>
      </c>
      <c r="C461" s="65" t="s">
        <v>546</v>
      </c>
      <c r="D461" s="65" t="s">
        <v>297</v>
      </c>
      <c r="E461" s="66">
        <v>1995</v>
      </c>
      <c r="F461" s="66">
        <v>2010</v>
      </c>
      <c r="G461" s="66" t="s">
        <v>52</v>
      </c>
      <c r="H461" s="66">
        <v>9</v>
      </c>
      <c r="I461" s="66">
        <v>1</v>
      </c>
      <c r="J461" s="67">
        <v>2996.5</v>
      </c>
      <c r="K461" s="67">
        <v>2483</v>
      </c>
      <c r="L461" s="67">
        <v>76.599999999999994</v>
      </c>
      <c r="M461" s="68">
        <v>83</v>
      </c>
      <c r="N461" s="76">
        <f t="shared" si="369"/>
        <v>31268352.669177826</v>
      </c>
      <c r="O461" s="67"/>
      <c r="P461" s="77">
        <v>3090162.8634445257</v>
      </c>
      <c r="Q461" s="77"/>
      <c r="R461" s="77">
        <f t="shared" si="362"/>
        <v>437725.94620000001</v>
      </c>
      <c r="S461" s="77">
        <f t="shared" si="365"/>
        <v>11763848.455755198</v>
      </c>
      <c r="T461" s="77"/>
      <c r="U461" s="77">
        <v>15976615.403778102</v>
      </c>
      <c r="V461" s="77">
        <f t="shared" si="372"/>
        <v>12216.109028433282</v>
      </c>
      <c r="W461" s="77">
        <f t="shared" si="372"/>
        <v>12216.109028433282</v>
      </c>
      <c r="X461" s="70" t="s">
        <v>625</v>
      </c>
      <c r="Y461" s="71" t="e">
        <f>+#REF!-'[1]Приложение №1'!$P1320</f>
        <v>#REF!</v>
      </c>
      <c r="AA461" s="76">
        <f t="shared" si="364"/>
        <v>13446173.905525668</v>
      </c>
      <c r="AB461" s="67">
        <v>6133316.7977849664</v>
      </c>
      <c r="AC461" s="67">
        <v>2453911.6795918704</v>
      </c>
      <c r="AD461" s="67">
        <v>1812454.0010526525</v>
      </c>
      <c r="AE461" s="67">
        <v>1158241.1970624225</v>
      </c>
      <c r="AF461" s="67">
        <v>0</v>
      </c>
      <c r="AG461" s="67"/>
      <c r="AH461" s="67">
        <v>272494.70482550462</v>
      </c>
      <c r="AI461" s="67">
        <v>0</v>
      </c>
      <c r="AJ461" s="67">
        <v>0</v>
      </c>
      <c r="AK461" s="67">
        <v>0</v>
      </c>
      <c r="AL461" s="67">
        <v>0</v>
      </c>
      <c r="AM461" s="67">
        <v>0</v>
      </c>
      <c r="AN461" s="67">
        <v>1222586.4968225325</v>
      </c>
      <c r="AO461" s="77">
        <v>134461.73905525671</v>
      </c>
      <c r="AP461" s="78">
        <v>258707.28933046467</v>
      </c>
      <c r="AQ461" s="62">
        <f>+'Приложение №2'!F461-'Приложение №1'!N461</f>
        <v>0</v>
      </c>
      <c r="AR461" s="71">
        <f>1427710.38-R223</f>
        <v>83540.105800000019</v>
      </c>
      <c r="AS461" s="1">
        <f>+(K461*13.29+L461*22.52)*12*0.85</f>
        <v>354185.84039999999</v>
      </c>
      <c r="AT461" s="1">
        <f>+(K461*13.29+L461*22.52)*12*30-S223</f>
        <v>11763848.455755198</v>
      </c>
      <c r="AU461" s="71">
        <f>+P461+Q461+R461+S461+U461-'Приложение №2'!F461</f>
        <v>0</v>
      </c>
    </row>
    <row r="462" spans="1:47" x14ac:dyDescent="0.25">
      <c r="A462" s="90">
        <f t="shared" si="360"/>
        <v>446</v>
      </c>
      <c r="B462" s="91">
        <f t="shared" si="361"/>
        <v>42</v>
      </c>
      <c r="C462" s="65" t="s">
        <v>546</v>
      </c>
      <c r="D462" s="65" t="s">
        <v>146</v>
      </c>
      <c r="E462" s="66">
        <v>1994</v>
      </c>
      <c r="F462" s="66">
        <v>1994</v>
      </c>
      <c r="G462" s="66" t="s">
        <v>548</v>
      </c>
      <c r="H462" s="66">
        <v>10</v>
      </c>
      <c r="I462" s="66">
        <v>1</v>
      </c>
      <c r="J462" s="67">
        <v>3182.1</v>
      </c>
      <c r="K462" s="67">
        <v>2454.1999999999998</v>
      </c>
      <c r="L462" s="67">
        <v>310</v>
      </c>
      <c r="M462" s="68">
        <v>81</v>
      </c>
      <c r="N462" s="76">
        <f t="shared" si="369"/>
        <v>7744677.0034525627</v>
      </c>
      <c r="O462" s="67"/>
      <c r="P462" s="77"/>
      <c r="Q462" s="77"/>
      <c r="R462" s="77">
        <f t="shared" si="362"/>
        <v>734966.65359999985</v>
      </c>
      <c r="S462" s="77">
        <f>+'Приложение №2'!F462-'Приложение №1'!R462</f>
        <v>7009710.3498525629</v>
      </c>
      <c r="T462" s="77"/>
      <c r="U462" s="77">
        <v>0</v>
      </c>
      <c r="V462" s="77">
        <f t="shared" si="372"/>
        <v>2801.7788160959999</v>
      </c>
      <c r="W462" s="77">
        <f t="shared" si="372"/>
        <v>2801.7788160959999</v>
      </c>
      <c r="X462" s="70" t="s">
        <v>625</v>
      </c>
      <c r="Y462" s="71" t="e">
        <f>+#REF!-'[1]Приложение №1'!$P576</f>
        <v>#REF!</v>
      </c>
      <c r="AA462" s="76">
        <f t="shared" si="364"/>
        <v>9992018.8381021637</v>
      </c>
      <c r="AB462" s="67">
        <v>6623579.5797926262</v>
      </c>
      <c r="AC462" s="67">
        <v>0</v>
      </c>
      <c r="AD462" s="67">
        <v>1957331.3602554079</v>
      </c>
      <c r="AE462" s="67">
        <v>0</v>
      </c>
      <c r="AF462" s="67">
        <v>0</v>
      </c>
      <c r="AG462" s="67"/>
      <c r="AH462" s="67">
        <v>294276.39595196897</v>
      </c>
      <c r="AI462" s="67">
        <v>0</v>
      </c>
      <c r="AJ462" s="67">
        <v>0</v>
      </c>
      <c r="AK462" s="67">
        <v>0</v>
      </c>
      <c r="AL462" s="67">
        <v>0</v>
      </c>
      <c r="AM462" s="67">
        <v>0</v>
      </c>
      <c r="AN462" s="67">
        <v>822828.94197537948</v>
      </c>
      <c r="AO462" s="77">
        <v>99920.188381021639</v>
      </c>
      <c r="AP462" s="78">
        <v>194082.37174575933</v>
      </c>
      <c r="AQ462" s="62">
        <f>+'Приложение №2'!F462-'Приложение №1'!N462</f>
        <v>0</v>
      </c>
      <c r="AR462" s="1">
        <f>1768426.79-363720.72-1073634.1</f>
        <v>331071.96999999997</v>
      </c>
      <c r="AS462" s="1">
        <f>+(K462*13.29+L462*22.52)*12*0.85</f>
        <v>403894.68359999993</v>
      </c>
      <c r="AT462" s="1">
        <f>+(K462*13.29+L462*22.52)*12*30-166487.48-2093121.55</f>
        <v>11995497.449999997</v>
      </c>
    </row>
    <row r="463" spans="1:47" x14ac:dyDescent="0.25">
      <c r="A463" s="90">
        <f t="shared" si="360"/>
        <v>447</v>
      </c>
      <c r="B463" s="91">
        <f t="shared" si="361"/>
        <v>43</v>
      </c>
      <c r="C463" s="65" t="s">
        <v>546</v>
      </c>
      <c r="D463" s="65" t="s">
        <v>65</v>
      </c>
      <c r="E463" s="66">
        <v>1990</v>
      </c>
      <c r="F463" s="66">
        <v>1990</v>
      </c>
      <c r="G463" s="66" t="s">
        <v>548</v>
      </c>
      <c r="H463" s="66">
        <v>5</v>
      </c>
      <c r="I463" s="66">
        <v>8</v>
      </c>
      <c r="J463" s="67">
        <v>7467.3</v>
      </c>
      <c r="K463" s="67">
        <v>6613.1</v>
      </c>
      <c r="L463" s="67">
        <v>0</v>
      </c>
      <c r="M463" s="68">
        <v>290</v>
      </c>
      <c r="N463" s="76">
        <f t="shared" si="369"/>
        <v>5748786.9180518407</v>
      </c>
      <c r="O463" s="67"/>
      <c r="P463" s="77">
        <v>1268562.6795129601</v>
      </c>
      <c r="Q463" s="77"/>
      <c r="R463" s="77">
        <f>+AS463</f>
        <v>674536.2</v>
      </c>
      <c r="S463" s="77">
        <f>+'Приложение №2'!F463-'Приложение №1'!P463-R463</f>
        <v>3805688.0385388806</v>
      </c>
      <c r="T463" s="77"/>
      <c r="U463" s="77">
        <f>+'Приложение №2'!F463-'Приложение №1'!P463-'Приложение №1'!Q463-'Приложение №1'!R463-'Приложение №1'!S463</f>
        <v>0</v>
      </c>
      <c r="V463" s="77">
        <f>$N463/($K463+$L463)</f>
        <v>869.30288640000003</v>
      </c>
      <c r="W463" s="77">
        <f>$N463/($K463+$L463)</f>
        <v>869.30288640000003</v>
      </c>
      <c r="X463" s="70" t="s">
        <v>625</v>
      </c>
      <c r="Y463" s="71" t="e">
        <f>+#REF!-'[1]Приложение №1'!$P367</f>
        <v>#REF!</v>
      </c>
      <c r="AA463" s="76">
        <f>SUM(AB463:AP463)</f>
        <v>55317447.938477099</v>
      </c>
      <c r="AB463" s="67">
        <v>0</v>
      </c>
      <c r="AC463" s="67">
        <v>0</v>
      </c>
      <c r="AD463" s="67">
        <v>5006928.9614249235</v>
      </c>
      <c r="AE463" s="67">
        <v>0</v>
      </c>
      <c r="AF463" s="67">
        <v>0</v>
      </c>
      <c r="AG463" s="67"/>
      <c r="AH463" s="67">
        <v>0</v>
      </c>
      <c r="AI463" s="67">
        <v>0</v>
      </c>
      <c r="AJ463" s="67">
        <v>0</v>
      </c>
      <c r="AK463" s="67">
        <v>0</v>
      </c>
      <c r="AL463" s="67">
        <v>43172023.590383455</v>
      </c>
      <c r="AM463" s="67">
        <v>0</v>
      </c>
      <c r="AN463" s="67">
        <v>5531744.793847709</v>
      </c>
      <c r="AO463" s="77">
        <v>553174.47938477097</v>
      </c>
      <c r="AP463" s="78">
        <v>1053576.1134362346</v>
      </c>
      <c r="AQ463" s="62">
        <f>+'Приложение №2'!F463-'Приложение №1'!N463</f>
        <v>0</v>
      </c>
      <c r="AR463" s="71">
        <f>3256134.06-R43</f>
        <v>-674536.19999999972</v>
      </c>
      <c r="AS463" s="1">
        <f>+(K463*10+L463*20)*12*0.85</f>
        <v>674536.2</v>
      </c>
      <c r="AT463" s="1">
        <f>+(K463*10+L463*20)*12*30-S43</f>
        <v>12226804.236777296</v>
      </c>
      <c r="AU463" s="71">
        <f>+P463+Q463+R463+S463+U463-'Приложение №2'!F463</f>
        <v>0</v>
      </c>
    </row>
    <row r="464" spans="1:47" x14ac:dyDescent="0.25">
      <c r="A464" s="90">
        <f t="shared" si="360"/>
        <v>448</v>
      </c>
      <c r="B464" s="91">
        <f t="shared" si="361"/>
        <v>44</v>
      </c>
      <c r="C464" s="65" t="s">
        <v>547</v>
      </c>
      <c r="D464" s="65" t="s">
        <v>644</v>
      </c>
      <c r="E464" s="66">
        <v>1994</v>
      </c>
      <c r="F464" s="66">
        <v>2005</v>
      </c>
      <c r="G464" s="66" t="s">
        <v>548</v>
      </c>
      <c r="H464" s="66">
        <v>10</v>
      </c>
      <c r="I464" s="66">
        <v>1</v>
      </c>
      <c r="J464" s="67">
        <v>3221.8</v>
      </c>
      <c r="K464" s="67">
        <v>2772.9</v>
      </c>
      <c r="L464" s="67">
        <v>0</v>
      </c>
      <c r="M464" s="68">
        <v>100</v>
      </c>
      <c r="N464" s="76">
        <f t="shared" si="369"/>
        <v>3591360</v>
      </c>
      <c r="O464" s="67"/>
      <c r="P464" s="77">
        <v>803867.80544999999</v>
      </c>
      <c r="Q464" s="77"/>
      <c r="R464" s="77">
        <v>1683337.5082</v>
      </c>
      <c r="S464" s="77">
        <f>+AT464</f>
        <v>0</v>
      </c>
      <c r="T464" s="77"/>
      <c r="U464" s="77">
        <f>+'Приложение №2'!F464-'Приложение №1'!R464-P464</f>
        <v>1104154.6863500001</v>
      </c>
      <c r="V464" s="77">
        <f t="shared" ref="V464:W464" si="373">$N464/($K464+$L464)</f>
        <v>1295.1639078221356</v>
      </c>
      <c r="W464" s="77">
        <f t="shared" si="373"/>
        <v>1295.1639078221356</v>
      </c>
      <c r="X464" s="70" t="s">
        <v>625</v>
      </c>
      <c r="Y464" s="71" t="e">
        <f>+#REF!-'[1]Приложение №1'!$P187</f>
        <v>#REF!</v>
      </c>
      <c r="AA464" s="76">
        <f t="shared" ref="AA464" si="374">SUM(AB464:AP464)</f>
        <v>12312273.314337611</v>
      </c>
      <c r="AB464" s="67">
        <v>6644426.5309337154</v>
      </c>
      <c r="AC464" s="67">
        <v>2658404.3195578591</v>
      </c>
      <c r="AD464" s="67">
        <v>0</v>
      </c>
      <c r="AE464" s="67">
        <v>1254761.2968176242</v>
      </c>
      <c r="AF464" s="67">
        <v>0</v>
      </c>
      <c r="AG464" s="67"/>
      <c r="AH464" s="67">
        <v>295202.59689429664</v>
      </c>
      <c r="AI464" s="67">
        <v>0</v>
      </c>
      <c r="AJ464" s="67">
        <v>0</v>
      </c>
      <c r="AK464" s="67">
        <v>0</v>
      </c>
      <c r="AL464" s="67">
        <v>0</v>
      </c>
      <c r="AM464" s="67">
        <v>0</v>
      </c>
      <c r="AN464" s="67">
        <v>1099027.196559557</v>
      </c>
      <c r="AO464" s="77">
        <v>123122.73314337611</v>
      </c>
      <c r="AP464" s="78">
        <v>237328.64043118211</v>
      </c>
      <c r="AQ464" s="62">
        <f>+'Приложение №2'!F464-'Приложение №1'!N464</f>
        <v>0</v>
      </c>
      <c r="AS464" s="1">
        <f>+(K464*13.29+L464*22.52)*12*0.85</f>
        <v>375888.7782</v>
      </c>
      <c r="AU464" s="71">
        <f>+P464+Q464+R464+S464+U464-'Приложение №2'!F464</f>
        <v>0</v>
      </c>
    </row>
    <row r="465" spans="1:47" x14ac:dyDescent="0.25">
      <c r="A465" s="90">
        <f t="shared" si="360"/>
        <v>449</v>
      </c>
      <c r="B465" s="91">
        <f t="shared" si="361"/>
        <v>45</v>
      </c>
      <c r="C465" s="65" t="s">
        <v>546</v>
      </c>
      <c r="D465" s="65" t="s">
        <v>147</v>
      </c>
      <c r="E465" s="66">
        <v>1985</v>
      </c>
      <c r="F465" s="66">
        <v>2009</v>
      </c>
      <c r="G465" s="66" t="s">
        <v>548</v>
      </c>
      <c r="H465" s="66">
        <v>5</v>
      </c>
      <c r="I465" s="66">
        <v>4</v>
      </c>
      <c r="J465" s="67">
        <v>5739.5</v>
      </c>
      <c r="K465" s="67">
        <v>4789.3</v>
      </c>
      <c r="L465" s="67">
        <v>24</v>
      </c>
      <c r="M465" s="68">
        <v>191</v>
      </c>
      <c r="N465" s="76">
        <f t="shared" si="369"/>
        <v>4184215.5831091204</v>
      </c>
      <c r="O465" s="67"/>
      <c r="P465" s="77"/>
      <c r="Q465" s="77"/>
      <c r="R465" s="77">
        <f t="shared" si="362"/>
        <v>2092925.08</v>
      </c>
      <c r="S465" s="77">
        <f>+'Приложение №2'!F465-'Приложение №1'!R465</f>
        <v>2091290.5031091203</v>
      </c>
      <c r="T465" s="77"/>
      <c r="U465" s="77">
        <v>0</v>
      </c>
      <c r="V465" s="77">
        <f t="shared" si="372"/>
        <v>869.30288640000003</v>
      </c>
      <c r="W465" s="77">
        <f t="shared" si="372"/>
        <v>869.30288640000003</v>
      </c>
      <c r="X465" s="70" t="s">
        <v>625</v>
      </c>
      <c r="Y465" s="71">
        <f>+S465-'[1]Приложение №1'!$P579</f>
        <v>-2092925.08</v>
      </c>
      <c r="AA465" s="76">
        <f t="shared" si="364"/>
        <v>4184215.5831091204</v>
      </c>
      <c r="AB465" s="67">
        <v>0</v>
      </c>
      <c r="AC465" s="67">
        <v>0</v>
      </c>
      <c r="AD465" s="67">
        <v>3644259.2989712209</v>
      </c>
      <c r="AE465" s="67">
        <v>0</v>
      </c>
      <c r="AF465" s="67">
        <v>0</v>
      </c>
      <c r="AG465" s="67"/>
      <c r="AH465" s="67">
        <v>0</v>
      </c>
      <c r="AI465" s="67">
        <v>0</v>
      </c>
      <c r="AJ465" s="67">
        <v>0</v>
      </c>
      <c r="AK465" s="67">
        <v>0</v>
      </c>
      <c r="AL465" s="67">
        <v>0</v>
      </c>
      <c r="AM465" s="67">
        <v>0</v>
      </c>
      <c r="AN465" s="67">
        <v>418421.55831091205</v>
      </c>
      <c r="AO465" s="77">
        <v>41842.155831091208</v>
      </c>
      <c r="AP465" s="78">
        <v>79692.569995896309</v>
      </c>
      <c r="AQ465" s="62">
        <f>+'Приложение №2'!F465-'Приложение №1'!N465</f>
        <v>0</v>
      </c>
      <c r="AR465" s="1">
        <f>2310305.52-710785.04</f>
        <v>1599520.48</v>
      </c>
      <c r="AS465" s="1">
        <f t="shared" ref="AS465:AS472" si="375">+(K465*10+L465*20)*12*0.85</f>
        <v>493404.6</v>
      </c>
      <c r="AT465" s="1">
        <f>+(K465*10+L465*20)*12*30-979982.96</f>
        <v>16434297.039999999</v>
      </c>
    </row>
    <row r="466" spans="1:47" x14ac:dyDescent="0.25">
      <c r="A466" s="90">
        <f t="shared" si="360"/>
        <v>450</v>
      </c>
      <c r="B466" s="91">
        <f t="shared" si="361"/>
        <v>46</v>
      </c>
      <c r="C466" s="65" t="s">
        <v>546</v>
      </c>
      <c r="D466" s="65" t="s">
        <v>148</v>
      </c>
      <c r="E466" s="66">
        <v>1986</v>
      </c>
      <c r="F466" s="66">
        <v>2016</v>
      </c>
      <c r="G466" s="66" t="s">
        <v>548</v>
      </c>
      <c r="H466" s="66">
        <v>5</v>
      </c>
      <c r="I466" s="66">
        <v>3</v>
      </c>
      <c r="J466" s="67">
        <v>4418.8</v>
      </c>
      <c r="K466" s="67">
        <v>3559.1</v>
      </c>
      <c r="L466" s="67">
        <v>167.4</v>
      </c>
      <c r="M466" s="68">
        <v>164</v>
      </c>
      <c r="N466" s="76">
        <f t="shared" si="369"/>
        <v>6409594.9059999995</v>
      </c>
      <c r="O466" s="67"/>
      <c r="P466" s="77"/>
      <c r="Q466" s="77"/>
      <c r="R466" s="77">
        <f t="shared" si="362"/>
        <v>2111396.09</v>
      </c>
      <c r="S466" s="77">
        <f>+'Приложение №2'!F466-'Приложение №1'!R466</f>
        <v>4298198.8159999996</v>
      </c>
      <c r="T466" s="77"/>
      <c r="U466" s="77">
        <v>0</v>
      </c>
      <c r="V466" s="77">
        <f t="shared" si="372"/>
        <v>1720.0039999999999</v>
      </c>
      <c r="W466" s="77">
        <f t="shared" si="372"/>
        <v>1720.0039999999999</v>
      </c>
      <c r="X466" s="70" t="s">
        <v>625</v>
      </c>
      <c r="Y466" s="71" t="e">
        <f>+#REF!-'[1]Приложение №1'!$P580</f>
        <v>#REF!</v>
      </c>
      <c r="AA466" s="76">
        <f t="shared" si="364"/>
        <v>6409594.9059999995</v>
      </c>
      <c r="AB466" s="67">
        <v>0</v>
      </c>
      <c r="AC466" s="67">
        <v>0</v>
      </c>
      <c r="AD466" s="67">
        <v>0</v>
      </c>
      <c r="AE466" s="67">
        <v>0</v>
      </c>
      <c r="AF466" s="67">
        <v>0</v>
      </c>
      <c r="AG466" s="67"/>
      <c r="AH466" s="67">
        <v>0</v>
      </c>
      <c r="AI466" s="67">
        <v>0</v>
      </c>
      <c r="AJ466" s="67">
        <v>0</v>
      </c>
      <c r="AK466" s="67">
        <v>5582462.3217603238</v>
      </c>
      <c r="AL466" s="67">
        <v>0</v>
      </c>
      <c r="AM466" s="67">
        <v>0</v>
      </c>
      <c r="AN466" s="67">
        <v>640959.49060000002</v>
      </c>
      <c r="AO466" s="77">
        <v>64095.949059999999</v>
      </c>
      <c r="AP466" s="78">
        <v>122077.14457967599</v>
      </c>
      <c r="AQ466" s="62">
        <f>+'Приложение №2'!F466-'Приложение №1'!N466</f>
        <v>0</v>
      </c>
      <c r="AR466" s="1">
        <v>1714218.29</v>
      </c>
      <c r="AS466" s="1">
        <f t="shared" si="375"/>
        <v>397177.8</v>
      </c>
      <c r="AT466" s="1">
        <f>+(K466*10+L466*20)*12*30</f>
        <v>14018040</v>
      </c>
    </row>
    <row r="467" spans="1:47" x14ac:dyDescent="0.25">
      <c r="A467" s="90">
        <f t="shared" si="360"/>
        <v>451</v>
      </c>
      <c r="B467" s="91">
        <f t="shared" si="361"/>
        <v>47</v>
      </c>
      <c r="C467" s="65" t="s">
        <v>546</v>
      </c>
      <c r="D467" s="65" t="s">
        <v>149</v>
      </c>
      <c r="E467" s="66">
        <v>1985</v>
      </c>
      <c r="F467" s="66">
        <v>2015</v>
      </c>
      <c r="G467" s="66" t="s">
        <v>45</v>
      </c>
      <c r="H467" s="66">
        <v>5</v>
      </c>
      <c r="I467" s="66">
        <v>3</v>
      </c>
      <c r="J467" s="67">
        <v>6745.8</v>
      </c>
      <c r="K467" s="67">
        <v>3901.1</v>
      </c>
      <c r="L467" s="67">
        <v>475.2</v>
      </c>
      <c r="M467" s="68">
        <v>305</v>
      </c>
      <c r="N467" s="76">
        <f t="shared" si="369"/>
        <v>8492822.8320000004</v>
      </c>
      <c r="O467" s="67"/>
      <c r="P467" s="77"/>
      <c r="Q467" s="77"/>
      <c r="R467" s="77">
        <f t="shared" si="362"/>
        <v>2070626.15</v>
      </c>
      <c r="S467" s="77">
        <f>+'Приложение №2'!F467-'Приложение №1'!R467</f>
        <v>6422196.682</v>
      </c>
      <c r="T467" s="77"/>
      <c r="U467" s="77">
        <v>4.6566128730773926E-10</v>
      </c>
      <c r="V467" s="77">
        <f t="shared" si="372"/>
        <v>1940.64</v>
      </c>
      <c r="W467" s="77">
        <f t="shared" si="372"/>
        <v>1940.64</v>
      </c>
      <c r="X467" s="70" t="s">
        <v>625</v>
      </c>
      <c r="Y467" s="71" t="e">
        <f>+#REF!-'[1]Приложение №1'!$P583</f>
        <v>#REF!</v>
      </c>
      <c r="AA467" s="76">
        <f t="shared" si="364"/>
        <v>8492822.8320000004</v>
      </c>
      <c r="AB467" s="67">
        <v>0</v>
      </c>
      <c r="AC467" s="67">
        <v>0</v>
      </c>
      <c r="AD467" s="67">
        <v>0</v>
      </c>
      <c r="AE467" s="67">
        <v>0</v>
      </c>
      <c r="AF467" s="67">
        <v>0</v>
      </c>
      <c r="AG467" s="67"/>
      <c r="AH467" s="67">
        <v>0</v>
      </c>
      <c r="AI467" s="67">
        <v>0</v>
      </c>
      <c r="AJ467" s="67">
        <v>0</v>
      </c>
      <c r="AK467" s="67">
        <v>7396858.0168217281</v>
      </c>
      <c r="AL467" s="67">
        <v>0</v>
      </c>
      <c r="AM467" s="67">
        <v>0</v>
      </c>
      <c r="AN467" s="67">
        <v>849282.28320000006</v>
      </c>
      <c r="AO467" s="77">
        <v>84928.228320000009</v>
      </c>
      <c r="AP467" s="78">
        <v>161754.30365827202</v>
      </c>
      <c r="AQ467" s="62">
        <f>+'Приложение №2'!F467-'Приложение №1'!N467</f>
        <v>0</v>
      </c>
      <c r="AR467" s="1">
        <f>2328144.32-752371.17</f>
        <v>1575773.15</v>
      </c>
      <c r="AS467" s="1">
        <f t="shared" si="375"/>
        <v>494853</v>
      </c>
      <c r="AT467" s="1">
        <f>+(K467*10+L467*20)*12*30-895524.57</f>
        <v>16569875.43</v>
      </c>
    </row>
    <row r="468" spans="1:47" x14ac:dyDescent="0.25">
      <c r="A468" s="90">
        <f t="shared" si="360"/>
        <v>452</v>
      </c>
      <c r="B468" s="91">
        <f t="shared" si="361"/>
        <v>48</v>
      </c>
      <c r="C468" s="65" t="s">
        <v>546</v>
      </c>
      <c r="D468" s="65" t="s">
        <v>152</v>
      </c>
      <c r="E468" s="66">
        <v>1996</v>
      </c>
      <c r="F468" s="66">
        <v>1996</v>
      </c>
      <c r="G468" s="66" t="s">
        <v>45</v>
      </c>
      <c r="H468" s="66">
        <v>3</v>
      </c>
      <c r="I468" s="66">
        <v>3</v>
      </c>
      <c r="J468" s="67">
        <v>2048.3000000000002</v>
      </c>
      <c r="K468" s="67">
        <v>1766.9</v>
      </c>
      <c r="L468" s="67">
        <v>0</v>
      </c>
      <c r="M468" s="68">
        <v>51</v>
      </c>
      <c r="N468" s="76">
        <f t="shared" si="369"/>
        <v>12103193.084738752</v>
      </c>
      <c r="O468" s="67"/>
      <c r="P468" s="77">
        <v>1188980.4111846876</v>
      </c>
      <c r="Q468" s="77"/>
      <c r="R468" s="77">
        <f t="shared" si="362"/>
        <v>986431.44</v>
      </c>
      <c r="S468" s="77">
        <f t="shared" si="365"/>
        <v>6360840</v>
      </c>
      <c r="T468" s="77"/>
      <c r="U468" s="77">
        <v>3566941.2335540629</v>
      </c>
      <c r="V468" s="77">
        <f t="shared" si="372"/>
        <v>6849.9592986240032</v>
      </c>
      <c r="W468" s="77">
        <f t="shared" si="372"/>
        <v>6849.9592986240032</v>
      </c>
      <c r="X468" s="70" t="s">
        <v>625</v>
      </c>
      <c r="Y468" s="71" t="e">
        <f>+#REF!-'[1]Приложение №1'!$P588</f>
        <v>#REF!</v>
      </c>
      <c r="AA468" s="76">
        <f t="shared" si="364"/>
        <v>33805835.966304243</v>
      </c>
      <c r="AB468" s="67">
        <v>6700361.0893385699</v>
      </c>
      <c r="AC468" s="67">
        <v>3490874.7316903411</v>
      </c>
      <c r="AD468" s="67">
        <v>1444478.386687834</v>
      </c>
      <c r="AE468" s="67">
        <v>0</v>
      </c>
      <c r="AF468" s="67">
        <v>0</v>
      </c>
      <c r="AG468" s="67"/>
      <c r="AH468" s="67">
        <v>547643.04082610249</v>
      </c>
      <c r="AI468" s="67">
        <v>0</v>
      </c>
      <c r="AJ468" s="67">
        <v>0</v>
      </c>
      <c r="AK468" s="67">
        <v>0</v>
      </c>
      <c r="AL468" s="67">
        <v>17457525.241583157</v>
      </c>
      <c r="AM468" s="67">
        <v>0</v>
      </c>
      <c r="AN468" s="67">
        <v>3178709.049390018</v>
      </c>
      <c r="AO468" s="77">
        <v>338058.35966304236</v>
      </c>
      <c r="AP468" s="78">
        <v>648186.06712517515</v>
      </c>
      <c r="AQ468" s="62">
        <f>+'Приложение №2'!F468-'Приложение №1'!N468</f>
        <v>0</v>
      </c>
      <c r="AR468" s="1">
        <v>806207.64</v>
      </c>
      <c r="AS468" s="1">
        <f t="shared" si="375"/>
        <v>180223.8</v>
      </c>
      <c r="AT468" s="1">
        <f>+(K468*10+L468*20)*12*30</f>
        <v>6360840</v>
      </c>
      <c r="AU468" s="71">
        <f>+P468+Q468+R468+S468+U468-'Приложение №2'!F468</f>
        <v>0</v>
      </c>
    </row>
    <row r="469" spans="1:47" x14ac:dyDescent="0.25">
      <c r="A469" s="90">
        <f t="shared" si="360"/>
        <v>453</v>
      </c>
      <c r="B469" s="91">
        <f t="shared" si="361"/>
        <v>49</v>
      </c>
      <c r="C469" s="65" t="s">
        <v>546</v>
      </c>
      <c r="D469" s="65" t="s">
        <v>153</v>
      </c>
      <c r="E469" s="66">
        <v>1986</v>
      </c>
      <c r="F469" s="66">
        <v>2016</v>
      </c>
      <c r="G469" s="66" t="s">
        <v>548</v>
      </c>
      <c r="H469" s="66">
        <v>5</v>
      </c>
      <c r="I469" s="66">
        <v>4</v>
      </c>
      <c r="J469" s="67">
        <v>3396.9</v>
      </c>
      <c r="K469" s="67">
        <v>3059.1</v>
      </c>
      <c r="L469" s="67">
        <v>0</v>
      </c>
      <c r="M469" s="68">
        <v>122</v>
      </c>
      <c r="N469" s="76">
        <f t="shared" si="369"/>
        <v>12428415.848861372</v>
      </c>
      <c r="O469" s="67"/>
      <c r="P469" s="77"/>
      <c r="Q469" s="77"/>
      <c r="R469" s="77">
        <f t="shared" si="362"/>
        <v>1808415.32</v>
      </c>
      <c r="S469" s="77">
        <f>+'Приложение №2'!F469-'Приложение №1'!R469</f>
        <v>10620000.528861372</v>
      </c>
      <c r="T469" s="77"/>
      <c r="U469" s="77">
        <v>2.3283064365386963E-10</v>
      </c>
      <c r="V469" s="77">
        <f t="shared" si="372"/>
        <v>4062.768738799442</v>
      </c>
      <c r="W469" s="77">
        <f t="shared" si="372"/>
        <v>4062.768738799442</v>
      </c>
      <c r="X469" s="70" t="s">
        <v>625</v>
      </c>
      <c r="Y469" s="71" t="e">
        <f>+#REF!-'[1]Приложение №1'!$P589</f>
        <v>#REF!</v>
      </c>
      <c r="AA469" s="76">
        <f t="shared" si="364"/>
        <v>12428415.848861372</v>
      </c>
      <c r="AB469" s="67">
        <v>6061746.8582748314</v>
      </c>
      <c r="AC469" s="67">
        <v>2605155.66</v>
      </c>
      <c r="AD469" s="67">
        <v>2187734.91</v>
      </c>
      <c r="AE469" s="67">
        <v>0</v>
      </c>
      <c r="AF469" s="67">
        <v>0</v>
      </c>
      <c r="AG469" s="67"/>
      <c r="AH469" s="67">
        <v>251675.45410878723</v>
      </c>
      <c r="AI469" s="67">
        <v>0</v>
      </c>
      <c r="AJ469" s="67">
        <v>0</v>
      </c>
      <c r="AK469" s="67">
        <v>0</v>
      </c>
      <c r="AL469" s="67">
        <v>0</v>
      </c>
      <c r="AM469" s="67">
        <v>0</v>
      </c>
      <c r="AN469" s="67">
        <v>1074948.6007849383</v>
      </c>
      <c r="AO469" s="77">
        <v>77360.2219424137</v>
      </c>
      <c r="AP469" s="78">
        <v>169794.14375039996</v>
      </c>
      <c r="AQ469" s="62">
        <f>+'Приложение №2'!F469-'Приложение №1'!N469</f>
        <v>0</v>
      </c>
      <c r="AR469" s="1">
        <v>1496387.12</v>
      </c>
      <c r="AS469" s="1">
        <f t="shared" si="375"/>
        <v>312028.2</v>
      </c>
      <c r="AT469" s="1">
        <f>+(K469*10+L469*20)*12*30</f>
        <v>11012760</v>
      </c>
    </row>
    <row r="470" spans="1:47" x14ac:dyDescent="0.25">
      <c r="A470" s="90">
        <f t="shared" si="360"/>
        <v>454</v>
      </c>
      <c r="B470" s="91">
        <f t="shared" si="361"/>
        <v>50</v>
      </c>
      <c r="C470" s="65" t="s">
        <v>546</v>
      </c>
      <c r="D470" s="65" t="s">
        <v>155</v>
      </c>
      <c r="E470" s="66">
        <v>1980</v>
      </c>
      <c r="F470" s="66">
        <v>2012</v>
      </c>
      <c r="G470" s="66" t="s">
        <v>45</v>
      </c>
      <c r="H470" s="66">
        <v>4</v>
      </c>
      <c r="I470" s="66">
        <v>3</v>
      </c>
      <c r="J470" s="67">
        <v>5014.2</v>
      </c>
      <c r="K470" s="67">
        <v>3323.4</v>
      </c>
      <c r="L470" s="67">
        <v>753.6</v>
      </c>
      <c r="M470" s="68">
        <v>153</v>
      </c>
      <c r="N470" s="76">
        <f t="shared" si="369"/>
        <v>9867254.0046912003</v>
      </c>
      <c r="O470" s="67"/>
      <c r="P470" s="77"/>
      <c r="Q470" s="77"/>
      <c r="R470" s="77">
        <f t="shared" si="362"/>
        <v>2824342.2600000002</v>
      </c>
      <c r="S470" s="77">
        <f>+'Приложение №2'!F470-'Приложение №1'!R470</f>
        <v>7042911.7446912006</v>
      </c>
      <c r="T470" s="77"/>
      <c r="U470" s="77">
        <v>0</v>
      </c>
      <c r="V470" s="77">
        <f t="shared" si="372"/>
        <v>2420.2241856000001</v>
      </c>
      <c r="W470" s="77">
        <f t="shared" si="372"/>
        <v>2420.2241856000001</v>
      </c>
      <c r="X470" s="70" t="s">
        <v>625</v>
      </c>
      <c r="Y470" s="71" t="e">
        <f>+#REF!-'[1]Приложение №1'!$P594</f>
        <v>#REF!</v>
      </c>
      <c r="AA470" s="76">
        <f t="shared" si="364"/>
        <v>9768437.6600000001</v>
      </c>
      <c r="AB470" s="67">
        <v>0</v>
      </c>
      <c r="AC470" s="67">
        <v>0</v>
      </c>
      <c r="AD470" s="67">
        <v>0</v>
      </c>
      <c r="AE470" s="67">
        <v>0</v>
      </c>
      <c r="AF470" s="67">
        <v>0</v>
      </c>
      <c r="AG470" s="67"/>
      <c r="AH470" s="67">
        <v>0</v>
      </c>
      <c r="AI470" s="67">
        <v>0</v>
      </c>
      <c r="AJ470" s="67">
        <v>0</v>
      </c>
      <c r="AK470" s="67">
        <v>0</v>
      </c>
      <c r="AL470" s="67">
        <v>9403121.0399999991</v>
      </c>
      <c r="AM470" s="67">
        <v>0</v>
      </c>
      <c r="AN470" s="67">
        <v>264024.74</v>
      </c>
      <c r="AO470" s="77">
        <v>20000</v>
      </c>
      <c r="AP470" s="78">
        <v>81291.88</v>
      </c>
      <c r="AQ470" s="62">
        <f>+'Приложение №2'!F470-'Приложение №1'!N470</f>
        <v>0</v>
      </c>
      <c r="AR470" s="1">
        <v>2331621.06</v>
      </c>
      <c r="AS470" s="1">
        <f t="shared" si="375"/>
        <v>492721.2</v>
      </c>
      <c r="AT470" s="1">
        <f>+(K470*10+L470*20)*12*30</f>
        <v>17390160</v>
      </c>
    </row>
    <row r="471" spans="1:47" x14ac:dyDescent="0.25">
      <c r="A471" s="90">
        <f t="shared" si="360"/>
        <v>455</v>
      </c>
      <c r="B471" s="91">
        <f t="shared" si="361"/>
        <v>51</v>
      </c>
      <c r="C471" s="65" t="s">
        <v>546</v>
      </c>
      <c r="D471" s="65" t="s">
        <v>158</v>
      </c>
      <c r="E471" s="66">
        <v>1979</v>
      </c>
      <c r="F471" s="66">
        <v>2015</v>
      </c>
      <c r="G471" s="66" t="s">
        <v>548</v>
      </c>
      <c r="H471" s="66">
        <v>5</v>
      </c>
      <c r="I471" s="66">
        <v>4</v>
      </c>
      <c r="J471" s="67">
        <v>4063.4</v>
      </c>
      <c r="K471" s="67">
        <v>3702.9</v>
      </c>
      <c r="L471" s="67">
        <v>122.3</v>
      </c>
      <c r="M471" s="68">
        <v>192</v>
      </c>
      <c r="N471" s="76">
        <f t="shared" si="369"/>
        <v>14218257.820496645</v>
      </c>
      <c r="O471" s="67"/>
      <c r="P471" s="77">
        <v>687023.047624161</v>
      </c>
      <c r="Q471" s="77"/>
      <c r="R471" s="77">
        <f t="shared" si="362"/>
        <v>1427220.17</v>
      </c>
      <c r="S471" s="77">
        <f>+AT471</f>
        <v>10042945.460000001</v>
      </c>
      <c r="T471" s="77"/>
      <c r="U471" s="77">
        <v>2061069.142872483</v>
      </c>
      <c r="V471" s="77">
        <f t="shared" si="372"/>
        <v>3716.9972342613833</v>
      </c>
      <c r="W471" s="77">
        <f t="shared" si="372"/>
        <v>3716.9972342613833</v>
      </c>
      <c r="X471" s="70" t="s">
        <v>625</v>
      </c>
      <c r="Y471" s="71" t="e">
        <f>+#REF!-'[1]Приложение №1'!$P962</f>
        <v>#REF!</v>
      </c>
      <c r="AA471" s="76">
        <f t="shared" si="364"/>
        <v>14237628.820496641</v>
      </c>
      <c r="AB471" s="67">
        <v>0</v>
      </c>
      <c r="AC471" s="67">
        <v>0</v>
      </c>
      <c r="AD471" s="67">
        <v>0</v>
      </c>
      <c r="AE471" s="67">
        <v>0</v>
      </c>
      <c r="AF471" s="67">
        <v>0</v>
      </c>
      <c r="AG471" s="67"/>
      <c r="AH471" s="67">
        <v>0</v>
      </c>
      <c r="AI471" s="67">
        <v>0</v>
      </c>
      <c r="AJ471" s="67">
        <v>12539649.207364213</v>
      </c>
      <c r="AK471" s="67">
        <v>0</v>
      </c>
      <c r="AL471" s="67">
        <v>0</v>
      </c>
      <c r="AM471" s="67">
        <v>0</v>
      </c>
      <c r="AN471" s="67">
        <v>1281386.5938446978</v>
      </c>
      <c r="AO471" s="77">
        <v>142376.28820496643</v>
      </c>
      <c r="AP471" s="78">
        <v>274216.73108276533</v>
      </c>
      <c r="AQ471" s="62">
        <f>+'Приложение №2'!F471-'Приложение №1'!N471</f>
        <v>0</v>
      </c>
      <c r="AR471" s="1">
        <f>1892593.7-868018.53</f>
        <v>1024575.1699999999</v>
      </c>
      <c r="AS471" s="1">
        <f t="shared" si="375"/>
        <v>402645</v>
      </c>
      <c r="AT471" s="1">
        <f>+(K471*10+L471*20)*12*30-4168054.54</f>
        <v>10042945.460000001</v>
      </c>
      <c r="AU471" s="71">
        <f>+P471+Q471+R471+S471+U471-'Приложение №2'!F471</f>
        <v>0</v>
      </c>
    </row>
    <row r="472" spans="1:47" x14ac:dyDescent="0.25">
      <c r="A472" s="90">
        <f t="shared" si="360"/>
        <v>456</v>
      </c>
      <c r="B472" s="91">
        <f t="shared" si="361"/>
        <v>52</v>
      </c>
      <c r="C472" s="65" t="s">
        <v>546</v>
      </c>
      <c r="D472" s="65" t="s">
        <v>66</v>
      </c>
      <c r="E472" s="66">
        <v>1983</v>
      </c>
      <c r="F472" s="66">
        <v>2015</v>
      </c>
      <c r="G472" s="66" t="s">
        <v>548</v>
      </c>
      <c r="H472" s="66">
        <v>5</v>
      </c>
      <c r="I472" s="66">
        <v>4</v>
      </c>
      <c r="J472" s="67">
        <v>4471.8999999999996</v>
      </c>
      <c r="K472" s="67">
        <v>3757.6</v>
      </c>
      <c r="L472" s="67">
        <v>173.5</v>
      </c>
      <c r="M472" s="68">
        <v>156</v>
      </c>
      <c r="N472" s="76">
        <f t="shared" si="369"/>
        <v>30321154.784761567</v>
      </c>
      <c r="O472" s="67"/>
      <c r="P472" s="77">
        <v>5162464.244825148</v>
      </c>
      <c r="Q472" s="77"/>
      <c r="R472" s="77">
        <f t="shared" si="362"/>
        <v>0</v>
      </c>
      <c r="S472" s="77">
        <f t="shared" si="365"/>
        <v>4508833.5606358275</v>
      </c>
      <c r="T472" s="77"/>
      <c r="U472" s="77">
        <v>20649856.979300592</v>
      </c>
      <c r="V472" s="77">
        <f>$N472/($K472+$L472)</f>
        <v>7713.1476647151094</v>
      </c>
      <c r="W472" s="77">
        <f>$N472/($K472+$L472)</f>
        <v>7713.1476647151094</v>
      </c>
      <c r="X472" s="70" t="s">
        <v>625</v>
      </c>
      <c r="Y472" s="71" t="e">
        <f>+#REF!-'[1]Приложение №1'!$P369</f>
        <v>#REF!</v>
      </c>
      <c r="AA472" s="76">
        <f>SUM(AB472:AP472)</f>
        <v>30449371.414761566</v>
      </c>
      <c r="AB472" s="67">
        <v>0</v>
      </c>
      <c r="AC472" s="67">
        <v>0</v>
      </c>
      <c r="AD472" s="67">
        <v>0</v>
      </c>
      <c r="AE472" s="67">
        <v>0</v>
      </c>
      <c r="AF472" s="67">
        <v>0</v>
      </c>
      <c r="AG472" s="67"/>
      <c r="AH472" s="67">
        <v>0</v>
      </c>
      <c r="AI472" s="67">
        <v>0</v>
      </c>
      <c r="AJ472" s="67">
        <v>0</v>
      </c>
      <c r="AK472" s="67">
        <v>0</v>
      </c>
      <c r="AL472" s="67">
        <v>29741216.056796018</v>
      </c>
      <c r="AM472" s="67">
        <v>0</v>
      </c>
      <c r="AN472" s="67">
        <v>104216.63</v>
      </c>
      <c r="AO472" s="67">
        <v>24000</v>
      </c>
      <c r="AP472" s="78">
        <v>579938.72796554875</v>
      </c>
      <c r="AQ472" s="62">
        <f>+'Приложение №2'!F472-'Приложение №1'!N472</f>
        <v>0</v>
      </c>
      <c r="AR472" s="71">
        <f>1796152.17-R242</f>
        <v>-418669.20000000019</v>
      </c>
      <c r="AS472" s="1">
        <f t="shared" si="375"/>
        <v>418669.2</v>
      </c>
      <c r="AT472" s="1">
        <f>+(K472*10+L472*20)*12*30-S242</f>
        <v>4508833.5606358275</v>
      </c>
      <c r="AU472" s="71">
        <f>+P472+Q472+R472+S472+U472-'Приложение №2'!F472</f>
        <v>0</v>
      </c>
    </row>
    <row r="473" spans="1:47" x14ac:dyDescent="0.25">
      <c r="A473" s="90">
        <f t="shared" si="360"/>
        <v>457</v>
      </c>
      <c r="B473" s="91">
        <f t="shared" si="361"/>
        <v>53</v>
      </c>
      <c r="C473" s="65" t="s">
        <v>546</v>
      </c>
      <c r="D473" s="65" t="s">
        <v>160</v>
      </c>
      <c r="E473" s="66">
        <v>1992</v>
      </c>
      <c r="F473" s="66">
        <v>2012</v>
      </c>
      <c r="G473" s="66" t="s">
        <v>548</v>
      </c>
      <c r="H473" s="66">
        <v>9</v>
      </c>
      <c r="I473" s="66">
        <v>2</v>
      </c>
      <c r="J473" s="67">
        <v>6461</v>
      </c>
      <c r="K473" s="67">
        <v>5607.7</v>
      </c>
      <c r="L473" s="67">
        <v>0</v>
      </c>
      <c r="M473" s="68">
        <v>222</v>
      </c>
      <c r="N473" s="76">
        <f t="shared" si="369"/>
        <v>15114540.006758224</v>
      </c>
      <c r="O473" s="67"/>
      <c r="P473" s="77"/>
      <c r="Q473" s="77"/>
      <c r="R473" s="77">
        <f t="shared" si="362"/>
        <v>4053552.4365999997</v>
      </c>
      <c r="S473" s="77">
        <f>+'Приложение №2'!F473-'Приложение №1'!R473</f>
        <v>11060987.570158225</v>
      </c>
      <c r="T473" s="77"/>
      <c r="U473" s="77">
        <v>0</v>
      </c>
      <c r="V473" s="77">
        <f t="shared" si="372"/>
        <v>2695.3189376675332</v>
      </c>
      <c r="W473" s="77">
        <f t="shared" si="372"/>
        <v>2695.3189376675332</v>
      </c>
      <c r="X473" s="70" t="s">
        <v>625</v>
      </c>
      <c r="Y473" s="71" t="e">
        <f>+#REF!-'[1]Приложение №1'!$P963</f>
        <v>#REF!</v>
      </c>
      <c r="AA473" s="76">
        <f t="shared" si="364"/>
        <v>20270690.991399139</v>
      </c>
      <c r="AB473" s="67">
        <v>13437177.92113563</v>
      </c>
      <c r="AC473" s="67">
        <v>0</v>
      </c>
      <c r="AD473" s="67">
        <v>3970815.0889603682</v>
      </c>
      <c r="AE473" s="67">
        <v>0</v>
      </c>
      <c r="AF473" s="67">
        <v>0</v>
      </c>
      <c r="AG473" s="67"/>
      <c r="AH473" s="67">
        <v>596995.06026331545</v>
      </c>
      <c r="AI473" s="67">
        <v>0</v>
      </c>
      <c r="AJ473" s="67">
        <v>0</v>
      </c>
      <c r="AK473" s="67">
        <v>0</v>
      </c>
      <c r="AL473" s="67">
        <v>0</v>
      </c>
      <c r="AM473" s="67">
        <v>0</v>
      </c>
      <c r="AN473" s="67">
        <v>1669263.3882914896</v>
      </c>
      <c r="AO473" s="77">
        <v>202706.9099139914</v>
      </c>
      <c r="AP473" s="78">
        <v>393732.62283434434</v>
      </c>
      <c r="AQ473" s="62">
        <f>+'Приложение №2'!F473-'Приложение №1'!N473</f>
        <v>0</v>
      </c>
      <c r="AR473" s="1">
        <v>3293383.84</v>
      </c>
      <c r="AS473" s="1">
        <f>+(K473*13.29+L473*22.52)*12*0.85</f>
        <v>760168.59660000005</v>
      </c>
      <c r="AT473" s="1">
        <f>+(K473*13.29+L473*22.52)*12*30</f>
        <v>26829479.880000003</v>
      </c>
    </row>
    <row r="474" spans="1:47" x14ac:dyDescent="0.25">
      <c r="A474" s="90">
        <f t="shared" si="360"/>
        <v>458</v>
      </c>
      <c r="B474" s="91">
        <f t="shared" si="361"/>
        <v>54</v>
      </c>
      <c r="C474" s="65" t="s">
        <v>546</v>
      </c>
      <c r="D474" s="65" t="s">
        <v>67</v>
      </c>
      <c r="E474" s="66">
        <v>1992</v>
      </c>
      <c r="F474" s="66">
        <v>2017</v>
      </c>
      <c r="G474" s="66" t="s">
        <v>548</v>
      </c>
      <c r="H474" s="66">
        <v>9</v>
      </c>
      <c r="I474" s="66">
        <v>2</v>
      </c>
      <c r="J474" s="67">
        <v>6450</v>
      </c>
      <c r="K474" s="67">
        <v>5553.9</v>
      </c>
      <c r="L474" s="67">
        <v>35.6</v>
      </c>
      <c r="M474" s="68">
        <v>215</v>
      </c>
      <c r="N474" s="76">
        <f t="shared" si="369"/>
        <v>18792851.730956476</v>
      </c>
      <c r="O474" s="67"/>
      <c r="P474" s="77"/>
      <c r="Q474" s="77"/>
      <c r="R474" s="77">
        <f t="shared" si="362"/>
        <v>1801289.0785999999</v>
      </c>
      <c r="S474" s="77">
        <f>+'Приложение №2'!F474-'Приложение №1'!P474-'Приложение №1'!Q474-'Приложение №1'!R474</f>
        <v>16991562.652356476</v>
      </c>
      <c r="T474" s="77"/>
      <c r="U474" s="77"/>
      <c r="V474" s="77">
        <f t="shared" si="372"/>
        <v>3362.1704501219206</v>
      </c>
      <c r="W474" s="77">
        <f t="shared" si="372"/>
        <v>3362.1704501219206</v>
      </c>
      <c r="X474" s="70" t="s">
        <v>625</v>
      </c>
      <c r="Y474" s="71" t="e">
        <f>+#REF!-'[1]Приложение №1'!$P964</f>
        <v>#REF!</v>
      </c>
      <c r="AA474" s="76">
        <f t="shared" si="364"/>
        <v>39482783.303666979</v>
      </c>
      <c r="AB474" s="67">
        <v>0</v>
      </c>
      <c r="AC474" s="67">
        <v>0</v>
      </c>
      <c r="AD474" s="67">
        <v>0</v>
      </c>
      <c r="AE474" s="67">
        <v>0</v>
      </c>
      <c r="AF474" s="67">
        <v>0</v>
      </c>
      <c r="AG474" s="67"/>
      <c r="AH474" s="67">
        <v>0</v>
      </c>
      <c r="AI474" s="67">
        <v>0</v>
      </c>
      <c r="AJ474" s="67">
        <v>0</v>
      </c>
      <c r="AK474" s="67">
        <v>0</v>
      </c>
      <c r="AL474" s="67">
        <v>38467833.172710508</v>
      </c>
      <c r="AM474" s="67">
        <v>0</v>
      </c>
      <c r="AN474" s="67">
        <v>149736.53</v>
      </c>
      <c r="AO474" s="67">
        <v>24000</v>
      </c>
      <c r="AP474" s="78">
        <v>841213.6009564735</v>
      </c>
      <c r="AQ474" s="62">
        <f>+'Приложение №2'!F474-'Приложение №1'!N474</f>
        <v>0</v>
      </c>
      <c r="AR474" s="1">
        <f>3463402.89-'[3]Приложение №1'!$R$346</f>
        <v>1040236.04</v>
      </c>
      <c r="AS474" s="1">
        <f>+(K474*13.29+L474*22.52)*12*0.85</f>
        <v>761053.03859999985</v>
      </c>
      <c r="AT474" s="1">
        <f>+(K474*13.29+L474*22.52)*12*30-'[3]Приложение №1'!$S$346</f>
        <v>25979651.909999996</v>
      </c>
      <c r="AU474" s="71">
        <f>+P474+Q474+R474+S474+U474-'Приложение №2'!F474</f>
        <v>0</v>
      </c>
    </row>
    <row r="475" spans="1:47" x14ac:dyDescent="0.25">
      <c r="A475" s="90">
        <f t="shared" si="360"/>
        <v>459</v>
      </c>
      <c r="B475" s="91">
        <f t="shared" si="361"/>
        <v>55</v>
      </c>
      <c r="C475" s="65" t="s">
        <v>546</v>
      </c>
      <c r="D475" s="65" t="s">
        <v>299</v>
      </c>
      <c r="E475" s="66">
        <v>1992</v>
      </c>
      <c r="F475" s="66">
        <v>1992</v>
      </c>
      <c r="G475" s="66" t="s">
        <v>45</v>
      </c>
      <c r="H475" s="66">
        <v>2</v>
      </c>
      <c r="I475" s="66">
        <v>8</v>
      </c>
      <c r="J475" s="67">
        <v>962.7</v>
      </c>
      <c r="K475" s="67">
        <v>962.7</v>
      </c>
      <c r="L475" s="67">
        <v>0</v>
      </c>
      <c r="M475" s="68">
        <v>42</v>
      </c>
      <c r="N475" s="76">
        <f t="shared" si="369"/>
        <v>20215689.170000002</v>
      </c>
      <c r="O475" s="67"/>
      <c r="P475" s="77">
        <f>3229187.718+3305635.25</f>
        <v>6534822.9680000003</v>
      </c>
      <c r="Q475" s="77"/>
      <c r="R475" s="77">
        <f t="shared" si="362"/>
        <v>604030.57999999996</v>
      </c>
      <c r="S475" s="77">
        <f t="shared" si="365"/>
        <v>3465720</v>
      </c>
      <c r="T475" s="77"/>
      <c r="U475" s="77">
        <f>12916750.872-3305635.25</f>
        <v>9611115.6219999995</v>
      </c>
      <c r="V475" s="77">
        <f t="shared" si="372"/>
        <v>20998.950005193728</v>
      </c>
      <c r="W475" s="77">
        <f t="shared" si="372"/>
        <v>20998.950005193728</v>
      </c>
      <c r="X475" s="70" t="s">
        <v>625</v>
      </c>
      <c r="Y475" s="71" t="e">
        <f>+#REF!-'[1]Приложение №1'!$P966</f>
        <v>#REF!</v>
      </c>
      <c r="AA475" s="76">
        <f t="shared" si="364"/>
        <v>20215689.170000002</v>
      </c>
      <c r="AB475" s="67">
        <v>0</v>
      </c>
      <c r="AC475" s="67">
        <v>0</v>
      </c>
      <c r="AD475" s="67">
        <v>0</v>
      </c>
      <c r="AE475" s="67">
        <v>0</v>
      </c>
      <c r="AF475" s="67">
        <v>0</v>
      </c>
      <c r="AG475" s="67"/>
      <c r="AH475" s="67">
        <v>0</v>
      </c>
      <c r="AI475" s="67">
        <v>0</v>
      </c>
      <c r="AJ475" s="67">
        <v>8186116.5976968007</v>
      </c>
      <c r="AK475" s="67">
        <v>0</v>
      </c>
      <c r="AL475" s="67">
        <v>9511775.5987569001</v>
      </c>
      <c r="AM475" s="67">
        <v>0</v>
      </c>
      <c r="AN475" s="67">
        <v>1928623.0238000001</v>
      </c>
      <c r="AO475" s="77">
        <v>202156.89170000004</v>
      </c>
      <c r="AP475" s="78">
        <v>387017.05804630002</v>
      </c>
      <c r="AQ475" s="62">
        <f>+'Приложение №2'!F475-'Приложение №1'!N475</f>
        <v>0</v>
      </c>
      <c r="AR475" s="1">
        <v>505835.18</v>
      </c>
      <c r="AS475" s="1">
        <f>+(K475*10+L475*20)*12*0.85</f>
        <v>98195.4</v>
      </c>
      <c r="AT475" s="1">
        <f>+(K475*10+L475*20)*12*30</f>
        <v>3465720</v>
      </c>
      <c r="AU475" s="71">
        <f>+P475+Q475+R475+S475+U475-'Приложение №2'!F475</f>
        <v>0</v>
      </c>
    </row>
    <row r="476" spans="1:47" x14ac:dyDescent="0.25">
      <c r="A476" s="90">
        <f t="shared" si="360"/>
        <v>460</v>
      </c>
      <c r="B476" s="91">
        <f t="shared" si="361"/>
        <v>56</v>
      </c>
      <c r="C476" s="65" t="s">
        <v>546</v>
      </c>
      <c r="D476" s="65" t="s">
        <v>300</v>
      </c>
      <c r="E476" s="66">
        <v>1984</v>
      </c>
      <c r="F476" s="66">
        <v>2016</v>
      </c>
      <c r="G476" s="66" t="s">
        <v>548</v>
      </c>
      <c r="H476" s="66">
        <v>5</v>
      </c>
      <c r="I476" s="66">
        <v>4</v>
      </c>
      <c r="J476" s="67">
        <v>5766.1</v>
      </c>
      <c r="K476" s="67">
        <v>4833</v>
      </c>
      <c r="L476" s="67">
        <v>0</v>
      </c>
      <c r="M476" s="68">
        <v>186</v>
      </c>
      <c r="N476" s="76">
        <f t="shared" si="369"/>
        <v>33258616.608594131</v>
      </c>
      <c r="O476" s="67"/>
      <c r="P476" s="77">
        <v>3288801.0671485327</v>
      </c>
      <c r="Q476" s="77"/>
      <c r="R476" s="77">
        <f t="shared" si="362"/>
        <v>2704612.34</v>
      </c>
      <c r="S476" s="77">
        <f t="shared" si="365"/>
        <v>17398800</v>
      </c>
      <c r="T476" s="77"/>
      <c r="U476" s="77">
        <v>9866403.2014455982</v>
      </c>
      <c r="V476" s="77">
        <f t="shared" ref="V476:W491" si="376">$N476/($K476+$L476)</f>
        <v>6881.5676823079102</v>
      </c>
      <c r="W476" s="77">
        <f t="shared" si="376"/>
        <v>6881.5676823079102</v>
      </c>
      <c r="X476" s="70" t="s">
        <v>625</v>
      </c>
      <c r="Y476" s="71" t="e">
        <f>+#REF!-'[1]Приложение №1'!$P967</f>
        <v>#REF!</v>
      </c>
      <c r="AA476" s="76">
        <f t="shared" si="364"/>
        <v>33258616.608594127</v>
      </c>
      <c r="AB476" s="67">
        <v>9139483.8463669065</v>
      </c>
      <c r="AC476" s="67">
        <v>0</v>
      </c>
      <c r="AD476" s="67">
        <v>0</v>
      </c>
      <c r="AE476" s="67">
        <v>3864839.2348521813</v>
      </c>
      <c r="AF476" s="67">
        <v>0</v>
      </c>
      <c r="AG476" s="67"/>
      <c r="AH476" s="67">
        <v>397616.119024474</v>
      </c>
      <c r="AI476" s="67">
        <v>0</v>
      </c>
      <c r="AJ476" s="67">
        <v>15843387.174315393</v>
      </c>
      <c r="AK476" s="67">
        <v>0</v>
      </c>
      <c r="AL476" s="67">
        <v>0</v>
      </c>
      <c r="AM476" s="67">
        <v>0</v>
      </c>
      <c r="AN476" s="67">
        <v>3041168.0119349672</v>
      </c>
      <c r="AO476" s="77">
        <v>332586.16608594125</v>
      </c>
      <c r="AP476" s="78">
        <v>639536.05601426703</v>
      </c>
      <c r="AQ476" s="62">
        <f>+'Приложение №2'!F476-'Приложение №1'!N476</f>
        <v>0</v>
      </c>
      <c r="AR476" s="1">
        <v>2211646.34</v>
      </c>
      <c r="AS476" s="1">
        <f>+(K476*10+L476*20)*12*0.85</f>
        <v>492966</v>
      </c>
      <c r="AT476" s="1">
        <f>+(K476*10+L476*20)*12*30</f>
        <v>17398800</v>
      </c>
      <c r="AU476" s="71">
        <f>+P476+Q476+R476+S476+U476-'Приложение №2'!F476</f>
        <v>0</v>
      </c>
    </row>
    <row r="477" spans="1:47" x14ac:dyDescent="0.25">
      <c r="A477" s="90">
        <f t="shared" si="360"/>
        <v>461</v>
      </c>
      <c r="B477" s="91">
        <f t="shared" si="361"/>
        <v>57</v>
      </c>
      <c r="C477" s="65" t="s">
        <v>546</v>
      </c>
      <c r="D477" s="65" t="s">
        <v>165</v>
      </c>
      <c r="E477" s="66">
        <v>1988</v>
      </c>
      <c r="F477" s="66">
        <v>2017</v>
      </c>
      <c r="G477" s="66" t="s">
        <v>548</v>
      </c>
      <c r="H477" s="66">
        <v>9</v>
      </c>
      <c r="I477" s="66">
        <v>3</v>
      </c>
      <c r="J477" s="67">
        <v>8927</v>
      </c>
      <c r="K477" s="67">
        <v>7057.5</v>
      </c>
      <c r="L477" s="67">
        <v>0</v>
      </c>
      <c r="M477" s="68">
        <v>291</v>
      </c>
      <c r="N477" s="76">
        <f t="shared" si="369"/>
        <v>8403162.2358746398</v>
      </c>
      <c r="O477" s="67"/>
      <c r="P477" s="77"/>
      <c r="Q477" s="77"/>
      <c r="R477" s="77">
        <f t="shared" si="362"/>
        <v>5410956.6049999995</v>
      </c>
      <c r="S477" s="77">
        <f>+'Приложение №2'!F477-'Приложение №1'!R477</f>
        <v>2992205.6308746403</v>
      </c>
      <c r="T477" s="77"/>
      <c r="U477" s="77">
        <v>0</v>
      </c>
      <c r="V477" s="77">
        <f t="shared" si="376"/>
        <v>1190.671234272</v>
      </c>
      <c r="W477" s="77">
        <f t="shared" si="376"/>
        <v>1190.671234272</v>
      </c>
      <c r="X477" s="70" t="s">
        <v>625</v>
      </c>
      <c r="Y477" s="71" t="e">
        <f>+#REF!-'[1]Приложение №1'!$P968</f>
        <v>#REF!</v>
      </c>
      <c r="AA477" s="76">
        <f t="shared" si="364"/>
        <v>8403162.2358746398</v>
      </c>
      <c r="AB477" s="67">
        <v>0</v>
      </c>
      <c r="AC477" s="67">
        <v>0</v>
      </c>
      <c r="AD477" s="67">
        <v>0</v>
      </c>
      <c r="AE477" s="67">
        <v>0</v>
      </c>
      <c r="AF477" s="67">
        <v>0</v>
      </c>
      <c r="AG477" s="67"/>
      <c r="AH477" s="67">
        <v>0</v>
      </c>
      <c r="AI477" s="67">
        <v>0</v>
      </c>
      <c r="AJ477" s="67">
        <v>7401001.10762423</v>
      </c>
      <c r="AK477" s="67">
        <v>0</v>
      </c>
      <c r="AL477" s="67">
        <v>0</v>
      </c>
      <c r="AM477" s="67">
        <v>0</v>
      </c>
      <c r="AN477" s="67">
        <v>756284.6012287176</v>
      </c>
      <c r="AO477" s="77">
        <v>84031.622358746405</v>
      </c>
      <c r="AP477" s="78">
        <v>161844.90466294557</v>
      </c>
      <c r="AQ477" s="62">
        <f>+'Приложение №2'!F477-'Приложение №1'!N477</f>
        <v>0</v>
      </c>
      <c r="AR477" s="1">
        <v>4454256.0199999996</v>
      </c>
      <c r="AS477" s="1">
        <f>+(K477*13.29+L477*22.52)*12*0.85</f>
        <v>956700.58499999985</v>
      </c>
      <c r="AT477" s="1">
        <f>+(K477*13.29+L477*22.52)*12*30</f>
        <v>33765902.999999993</v>
      </c>
    </row>
    <row r="478" spans="1:47" x14ac:dyDescent="0.25">
      <c r="A478" s="90">
        <f t="shared" si="360"/>
        <v>462</v>
      </c>
      <c r="B478" s="91">
        <f t="shared" si="361"/>
        <v>58</v>
      </c>
      <c r="C478" s="65" t="s">
        <v>546</v>
      </c>
      <c r="D478" s="65" t="s">
        <v>161</v>
      </c>
      <c r="E478" s="66">
        <v>1996</v>
      </c>
      <c r="F478" s="66">
        <v>1996</v>
      </c>
      <c r="G478" s="66" t="s">
        <v>45</v>
      </c>
      <c r="H478" s="66">
        <v>3</v>
      </c>
      <c r="I478" s="66">
        <v>2</v>
      </c>
      <c r="J478" s="67">
        <v>1216.0999999999999</v>
      </c>
      <c r="K478" s="67">
        <v>889.8</v>
      </c>
      <c r="L478" s="67">
        <v>166.2</v>
      </c>
      <c r="M478" s="68">
        <v>29</v>
      </c>
      <c r="N478" s="76">
        <f t="shared" si="369"/>
        <v>7740946.2507123193</v>
      </c>
      <c r="O478" s="67"/>
      <c r="P478" s="77">
        <f>1035981.19203952+28011.37</f>
        <v>1063992.5620395201</v>
      </c>
      <c r="Q478" s="77"/>
      <c r="R478" s="77">
        <f t="shared" si="362"/>
        <v>656102.99</v>
      </c>
      <c r="S478" s="77">
        <f t="shared" si="365"/>
        <v>4399920</v>
      </c>
      <c r="T478" s="77"/>
      <c r="U478" s="77">
        <f>+'Приложение №2'!F478-'Приложение №1'!P478-'Приложение №1'!Q478-'Приложение №1'!R478-'Приложение №1'!S478</f>
        <v>1620930.6986727994</v>
      </c>
      <c r="V478" s="77">
        <f t="shared" si="376"/>
        <v>7330.4415252957569</v>
      </c>
      <c r="W478" s="77">
        <f t="shared" si="376"/>
        <v>7330.4415252957569</v>
      </c>
      <c r="X478" s="70" t="s">
        <v>625</v>
      </c>
      <c r="Y478" s="71" t="e">
        <f>+#REF!-'[1]Приложение №1'!$P596</f>
        <v>#REF!</v>
      </c>
      <c r="AA478" s="76">
        <f t="shared" si="364"/>
        <v>8757819.8400000017</v>
      </c>
      <c r="AB478" s="67">
        <v>4004514.1821484803</v>
      </c>
      <c r="AC478" s="67">
        <v>2086346.4776985601</v>
      </c>
      <c r="AD478" s="67">
        <v>863302.14653759997</v>
      </c>
      <c r="AE478" s="67">
        <v>448610.79529728007</v>
      </c>
      <c r="AF478" s="67">
        <v>0</v>
      </c>
      <c r="AG478" s="67"/>
      <c r="AH478" s="67">
        <v>327305.36184192001</v>
      </c>
      <c r="AI478" s="67">
        <v>0</v>
      </c>
      <c r="AJ478" s="67">
        <v>0</v>
      </c>
      <c r="AK478" s="67">
        <v>0</v>
      </c>
      <c r="AL478" s="67">
        <v>0</v>
      </c>
      <c r="AM478" s="67">
        <v>0</v>
      </c>
      <c r="AN478" s="67">
        <v>771121.50719999999</v>
      </c>
      <c r="AO478" s="77">
        <v>87578.198400000023</v>
      </c>
      <c r="AP478" s="78">
        <v>169041.17087616003</v>
      </c>
      <c r="AQ478" s="62">
        <f>+'Приложение №2'!F478-'Приложение №1'!N478</f>
        <v>0</v>
      </c>
      <c r="AR478" s="79">
        <v>531438.59</v>
      </c>
      <c r="AS478" s="1">
        <f>+(K478*10+L478*20)*12*0.85</f>
        <v>124664.4</v>
      </c>
      <c r="AT478" s="1">
        <f>+(K478*10+L478*20)*12*30</f>
        <v>4399920</v>
      </c>
      <c r="AU478" s="71">
        <f>+P478+Q478+R478+S478+U478-'Приложение №2'!F478</f>
        <v>0</v>
      </c>
    </row>
    <row r="479" spans="1:47" x14ac:dyDescent="0.25">
      <c r="A479" s="90">
        <f t="shared" si="360"/>
        <v>463</v>
      </c>
      <c r="B479" s="91">
        <f t="shared" si="361"/>
        <v>59</v>
      </c>
      <c r="C479" s="65" t="s">
        <v>546</v>
      </c>
      <c r="D479" s="65" t="s">
        <v>162</v>
      </c>
      <c r="E479" s="66">
        <v>1983</v>
      </c>
      <c r="F479" s="66">
        <v>2007</v>
      </c>
      <c r="G479" s="66" t="s">
        <v>548</v>
      </c>
      <c r="H479" s="66">
        <v>5</v>
      </c>
      <c r="I479" s="66">
        <v>3</v>
      </c>
      <c r="J479" s="67">
        <v>5113.2</v>
      </c>
      <c r="K479" s="67">
        <v>4295.2</v>
      </c>
      <c r="L479" s="67">
        <v>0</v>
      </c>
      <c r="M479" s="68">
        <v>187</v>
      </c>
      <c r="N479" s="76">
        <f t="shared" si="369"/>
        <v>3733829.7576652798</v>
      </c>
      <c r="O479" s="67"/>
      <c r="P479" s="77"/>
      <c r="Q479" s="77"/>
      <c r="R479" s="77">
        <f t="shared" si="362"/>
        <v>2453478.9500000002</v>
      </c>
      <c r="S479" s="77">
        <f>+'Приложение №2'!F479-'Приложение №1'!R479</f>
        <v>1280350.8076652796</v>
      </c>
      <c r="T479" s="77"/>
      <c r="U479" s="77">
        <v>0</v>
      </c>
      <c r="V479" s="77">
        <f t="shared" si="376"/>
        <v>869.30288640000003</v>
      </c>
      <c r="W479" s="77">
        <f t="shared" si="376"/>
        <v>869.30288640000003</v>
      </c>
      <c r="X479" s="70" t="s">
        <v>625</v>
      </c>
      <c r="Y479" s="71" t="e">
        <f>+#REF!-'[1]Приложение №1'!$P597</f>
        <v>#REF!</v>
      </c>
      <c r="AA479" s="76">
        <f t="shared" si="364"/>
        <v>17280414.083158389</v>
      </c>
      <c r="AB479" s="67">
        <v>10767125.593739318</v>
      </c>
      <c r="AC479" s="67">
        <v>0</v>
      </c>
      <c r="AD479" s="67">
        <v>4113978.3002970773</v>
      </c>
      <c r="AE479" s="67">
        <v>0</v>
      </c>
      <c r="AF479" s="67">
        <v>0</v>
      </c>
      <c r="AG479" s="67"/>
      <c r="AH479" s="67">
        <v>447036.35546105617</v>
      </c>
      <c r="AI479" s="67">
        <v>0</v>
      </c>
      <c r="AJ479" s="67">
        <v>0</v>
      </c>
      <c r="AK479" s="67">
        <v>0</v>
      </c>
      <c r="AL479" s="67">
        <v>0</v>
      </c>
      <c r="AM479" s="67">
        <v>0</v>
      </c>
      <c r="AN479" s="67">
        <v>1444274.3103040662</v>
      </c>
      <c r="AO479" s="77">
        <v>172804.14083158388</v>
      </c>
      <c r="AP479" s="78">
        <v>335195.38252528664</v>
      </c>
      <c r="AQ479" s="62">
        <f>+'Приложение №2'!F479-'Приложение №1'!N479</f>
        <v>0</v>
      </c>
      <c r="AR479" s="1">
        <v>2015368.55</v>
      </c>
      <c r="AS479" s="1">
        <f>+(K479*10+L479*20)*12*0.85</f>
        <v>438110.39999999997</v>
      </c>
      <c r="AT479" s="1">
        <f>+(K479*10+L479*20)*12*30</f>
        <v>15462720</v>
      </c>
    </row>
    <row r="480" spans="1:47" x14ac:dyDescent="0.25">
      <c r="A480" s="90">
        <f t="shared" si="360"/>
        <v>464</v>
      </c>
      <c r="B480" s="91">
        <f t="shared" si="361"/>
        <v>60</v>
      </c>
      <c r="C480" s="65" t="s">
        <v>546</v>
      </c>
      <c r="D480" s="65" t="s">
        <v>163</v>
      </c>
      <c r="E480" s="66">
        <v>1980</v>
      </c>
      <c r="F480" s="66">
        <v>2011</v>
      </c>
      <c r="G480" s="66" t="s">
        <v>548</v>
      </c>
      <c r="H480" s="66">
        <v>5</v>
      </c>
      <c r="I480" s="66">
        <v>6</v>
      </c>
      <c r="J480" s="67">
        <v>6841.9</v>
      </c>
      <c r="K480" s="67">
        <v>6078</v>
      </c>
      <c r="L480" s="67">
        <v>0</v>
      </c>
      <c r="M480" s="68">
        <v>273</v>
      </c>
      <c r="N480" s="76">
        <f t="shared" si="369"/>
        <v>28963511.157484796</v>
      </c>
      <c r="O480" s="67"/>
      <c r="P480" s="77">
        <v>873461.694371199</v>
      </c>
      <c r="Q480" s="77"/>
      <c r="R480" s="77">
        <f t="shared" si="362"/>
        <v>3588864.38</v>
      </c>
      <c r="S480" s="77">
        <f t="shared" si="365"/>
        <v>21880800</v>
      </c>
      <c r="T480" s="77"/>
      <c r="U480" s="77">
        <v>2620385.0831135968</v>
      </c>
      <c r="V480" s="77">
        <f t="shared" si="376"/>
        <v>4765.3029215999995</v>
      </c>
      <c r="W480" s="77">
        <f t="shared" si="376"/>
        <v>4765.3029215999995</v>
      </c>
      <c r="X480" s="70" t="s">
        <v>625</v>
      </c>
      <c r="Y480" s="71" t="e">
        <f>+#REF!-'[1]Приложение №1'!$P598</f>
        <v>#REF!</v>
      </c>
      <c r="AA480" s="76">
        <f t="shared" ref="AA480:AA565" si="377">SUM(AB480:AP480)</f>
        <v>28963511.157484796</v>
      </c>
      <c r="AB480" s="67">
        <v>0</v>
      </c>
      <c r="AC480" s="67">
        <v>0</v>
      </c>
      <c r="AD480" s="67">
        <v>0</v>
      </c>
      <c r="AE480" s="67">
        <v>0</v>
      </c>
      <c r="AF480" s="67">
        <v>0</v>
      </c>
      <c r="AG480" s="67"/>
      <c r="AH480" s="67">
        <v>0</v>
      </c>
      <c r="AI480" s="67">
        <v>0</v>
      </c>
      <c r="AJ480" s="67">
        <v>0</v>
      </c>
      <c r="AK480" s="67">
        <v>0</v>
      </c>
      <c r="AL480" s="67">
        <v>25225885.896656014</v>
      </c>
      <c r="AM480" s="67">
        <v>0</v>
      </c>
      <c r="AN480" s="67">
        <v>2896351.11574848</v>
      </c>
      <c r="AO480" s="77">
        <v>289635.11157484795</v>
      </c>
      <c r="AP480" s="78">
        <v>551639.03350545547</v>
      </c>
      <c r="AQ480" s="62">
        <f>+'Приложение №2'!F480-'Приложение №1'!N480</f>
        <v>0</v>
      </c>
      <c r="AR480" s="1">
        <v>2968908.38</v>
      </c>
      <c r="AS480" s="1">
        <f>+(K480*10+L480*20)*12*0.85</f>
        <v>619956</v>
      </c>
      <c r="AT480" s="1">
        <f>+(K480*10+L480*20)*12*30</f>
        <v>21880800</v>
      </c>
      <c r="AU480" s="71">
        <f>+P480+Q480+R480+S480+U480-'Приложение №2'!F480</f>
        <v>0</v>
      </c>
    </row>
    <row r="481" spans="1:47" x14ac:dyDescent="0.25">
      <c r="A481" s="90">
        <f t="shared" si="360"/>
        <v>465</v>
      </c>
      <c r="B481" s="91">
        <f t="shared" si="361"/>
        <v>61</v>
      </c>
      <c r="C481" s="65" t="s">
        <v>546</v>
      </c>
      <c r="D481" s="65" t="s">
        <v>301</v>
      </c>
      <c r="E481" s="66">
        <v>1987</v>
      </c>
      <c r="F481" s="66">
        <v>2017</v>
      </c>
      <c r="G481" s="66" t="s">
        <v>548</v>
      </c>
      <c r="H481" s="66">
        <v>9</v>
      </c>
      <c r="I481" s="66">
        <v>1</v>
      </c>
      <c r="J481" s="67">
        <v>2767.8</v>
      </c>
      <c r="K481" s="67">
        <v>2151.1999999999998</v>
      </c>
      <c r="L481" s="67">
        <v>70</v>
      </c>
      <c r="M481" s="68">
        <v>94</v>
      </c>
      <c r="N481" s="76">
        <f t="shared" si="369"/>
        <v>15880023.859700028</v>
      </c>
      <c r="O481" s="67"/>
      <c r="P481" s="77">
        <v>2937535.5499065467</v>
      </c>
      <c r="Q481" s="77"/>
      <c r="R481" s="77">
        <f t="shared" si="362"/>
        <v>0</v>
      </c>
      <c r="S481" s="77">
        <f t="shared" si="365"/>
        <v>4129881.660073841</v>
      </c>
      <c r="T481" s="77"/>
      <c r="U481" s="77">
        <v>8812606.6497196406</v>
      </c>
      <c r="V481" s="77">
        <f t="shared" si="376"/>
        <v>7149.2994145957273</v>
      </c>
      <c r="W481" s="77">
        <f t="shared" si="376"/>
        <v>7149.2994145957273</v>
      </c>
      <c r="X481" s="70" t="s">
        <v>625</v>
      </c>
      <c r="Y481" s="71" t="e">
        <f>+#REF!-'[1]Приложение №1'!$P1352</f>
        <v>#REF!</v>
      </c>
      <c r="AA481" s="76">
        <f t="shared" si="377"/>
        <v>24358296.106563497</v>
      </c>
      <c r="AB481" s="67">
        <v>5322442.2844350552</v>
      </c>
      <c r="AC481" s="67">
        <v>2129484.5377048999</v>
      </c>
      <c r="AD481" s="67">
        <v>0</v>
      </c>
      <c r="AE481" s="67">
        <v>0</v>
      </c>
      <c r="AF481" s="67">
        <v>0</v>
      </c>
      <c r="AG481" s="67"/>
      <c r="AH481" s="67">
        <v>236468.68196531132</v>
      </c>
      <c r="AI481" s="67">
        <v>0</v>
      </c>
      <c r="AJ481" s="67">
        <v>0</v>
      </c>
      <c r="AK481" s="67">
        <v>0</v>
      </c>
      <c r="AL481" s="67">
        <v>13665253.188203763</v>
      </c>
      <c r="AM481" s="67">
        <v>0</v>
      </c>
      <c r="AN481" s="67">
        <v>2294103.4047365393</v>
      </c>
      <c r="AO481" s="77">
        <v>243582.96106563497</v>
      </c>
      <c r="AP481" s="78">
        <v>466961.04845229239</v>
      </c>
      <c r="AQ481" s="62">
        <f>+'Приложение №2'!F481-'Приложение №1'!N481</f>
        <v>0</v>
      </c>
      <c r="AR481" s="71">
        <f>1394329.46-R227</f>
        <v>-307691.64959999989</v>
      </c>
      <c r="AS481" s="1">
        <f>+(K481*13.29+L481*22.52)*12*0.85</f>
        <v>307691.64959999995</v>
      </c>
      <c r="AT481" s="1">
        <f>+(K481*13.29+L481*22.52)*12*30-S227</f>
        <v>4129881.660073841</v>
      </c>
      <c r="AU481" s="71">
        <f>+P481+Q481+R481+S481+U481-'Приложение №2'!F481</f>
        <v>0</v>
      </c>
    </row>
    <row r="482" spans="1:47" x14ac:dyDescent="0.25">
      <c r="A482" s="90">
        <f t="shared" si="360"/>
        <v>466</v>
      </c>
      <c r="B482" s="91">
        <f t="shared" si="361"/>
        <v>62</v>
      </c>
      <c r="C482" s="65" t="s">
        <v>546</v>
      </c>
      <c r="D482" s="65" t="s">
        <v>166</v>
      </c>
      <c r="E482" s="66">
        <v>1987</v>
      </c>
      <c r="F482" s="66">
        <v>2016</v>
      </c>
      <c r="G482" s="66" t="s">
        <v>548</v>
      </c>
      <c r="H482" s="66">
        <v>5</v>
      </c>
      <c r="I482" s="66">
        <v>4</v>
      </c>
      <c r="J482" s="67">
        <v>5859.43</v>
      </c>
      <c r="K482" s="67">
        <v>4644.8</v>
      </c>
      <c r="L482" s="67">
        <v>278.52999999999997</v>
      </c>
      <c r="M482" s="68">
        <v>182</v>
      </c>
      <c r="N482" s="76">
        <f t="shared" si="369"/>
        <v>8468147.2933200002</v>
      </c>
      <c r="O482" s="67"/>
      <c r="P482" s="77"/>
      <c r="Q482" s="77"/>
      <c r="R482" s="77">
        <f t="shared" si="362"/>
        <v>3004653.29</v>
      </c>
      <c r="S482" s="77">
        <f>+'Приложение №2'!F482-'Приложение №1'!R482</f>
        <v>5463494.0033200001</v>
      </c>
      <c r="T482" s="77"/>
      <c r="U482" s="77">
        <v>0</v>
      </c>
      <c r="V482" s="77">
        <f t="shared" si="376"/>
        <v>1720.0040000000001</v>
      </c>
      <c r="W482" s="77">
        <f t="shared" si="376"/>
        <v>1720.0040000000001</v>
      </c>
      <c r="X482" s="70" t="s">
        <v>625</v>
      </c>
      <c r="Y482" s="71" t="e">
        <f>+#REF!-'[1]Приложение №1'!$P601</f>
        <v>#REF!</v>
      </c>
      <c r="AA482" s="76">
        <f t="shared" si="377"/>
        <v>8468147.2933200002</v>
      </c>
      <c r="AB482" s="67">
        <v>0</v>
      </c>
      <c r="AC482" s="67">
        <v>0</v>
      </c>
      <c r="AD482" s="67">
        <v>0</v>
      </c>
      <c r="AE482" s="67">
        <v>0</v>
      </c>
      <c r="AF482" s="67">
        <v>0</v>
      </c>
      <c r="AG482" s="67"/>
      <c r="AH482" s="67">
        <v>0</v>
      </c>
      <c r="AI482" s="67">
        <v>0</v>
      </c>
      <c r="AJ482" s="67">
        <v>0</v>
      </c>
      <c r="AK482" s="67">
        <v>7375366.7577062268</v>
      </c>
      <c r="AL482" s="67">
        <v>0</v>
      </c>
      <c r="AM482" s="67">
        <v>0</v>
      </c>
      <c r="AN482" s="67">
        <v>846814.72933200002</v>
      </c>
      <c r="AO482" s="77">
        <v>84681.472933199999</v>
      </c>
      <c r="AP482" s="78">
        <v>161284.33334857272</v>
      </c>
      <c r="AQ482" s="62">
        <f>+'Приложение №2'!F482-'Приложение №1'!N482</f>
        <v>0</v>
      </c>
      <c r="AR482" s="1">
        <v>2474063.5699999998</v>
      </c>
      <c r="AS482" s="1">
        <f>+(K482*10+L482*20)*12*0.85</f>
        <v>530589.72</v>
      </c>
      <c r="AT482" s="1">
        <f>+(K482*10+L482*20)*12*30</f>
        <v>18726696</v>
      </c>
    </row>
    <row r="483" spans="1:47" x14ac:dyDescent="0.25">
      <c r="A483" s="90">
        <f t="shared" si="360"/>
        <v>467</v>
      </c>
      <c r="B483" s="91">
        <f t="shared" si="361"/>
        <v>63</v>
      </c>
      <c r="C483" s="65" t="s">
        <v>546</v>
      </c>
      <c r="D483" s="65" t="s">
        <v>167</v>
      </c>
      <c r="E483" s="66">
        <v>1987</v>
      </c>
      <c r="F483" s="66">
        <v>2016</v>
      </c>
      <c r="G483" s="66" t="s">
        <v>548</v>
      </c>
      <c r="H483" s="66">
        <v>5</v>
      </c>
      <c r="I483" s="66">
        <v>5</v>
      </c>
      <c r="J483" s="67">
        <v>7155.6</v>
      </c>
      <c r="K483" s="67">
        <v>5789.8</v>
      </c>
      <c r="L483" s="67">
        <v>194.7</v>
      </c>
      <c r="M483" s="68">
        <v>243</v>
      </c>
      <c r="N483" s="76">
        <f t="shared" si="369"/>
        <v>51570814.321672253</v>
      </c>
      <c r="O483" s="67"/>
      <c r="P483" s="77">
        <v>5155802.1643344508</v>
      </c>
      <c r="Q483" s="77"/>
      <c r="R483" s="77">
        <f t="shared" si="362"/>
        <v>3546683.5</v>
      </c>
      <c r="S483" s="77">
        <f t="shared" si="365"/>
        <v>22245120</v>
      </c>
      <c r="T483" s="77"/>
      <c r="U483" s="77">
        <v>20623208.657337803</v>
      </c>
      <c r="V483" s="77">
        <f t="shared" si="376"/>
        <v>8617.3973300479993</v>
      </c>
      <c r="W483" s="77">
        <f t="shared" si="376"/>
        <v>8617.3973300479993</v>
      </c>
      <c r="X483" s="70" t="s">
        <v>625</v>
      </c>
      <c r="Y483" s="71" t="e">
        <f>+#REF!-'[1]Приложение №1'!$P971</f>
        <v>#REF!</v>
      </c>
      <c r="AA483" s="76">
        <f t="shared" si="377"/>
        <v>41277450.38367226</v>
      </c>
      <c r="AB483" s="67">
        <v>11858561.038653761</v>
      </c>
      <c r="AC483" s="67">
        <v>0</v>
      </c>
      <c r="AD483" s="67">
        <v>0</v>
      </c>
      <c r="AE483" s="67">
        <v>4785667.3703647591</v>
      </c>
      <c r="AF483" s="67">
        <v>0</v>
      </c>
      <c r="AG483" s="67"/>
      <c r="AH483" s="67">
        <v>0</v>
      </c>
      <c r="AI483" s="67">
        <v>0</v>
      </c>
      <c r="AJ483" s="67">
        <v>19618197.919447646</v>
      </c>
      <c r="AK483" s="67">
        <v>0</v>
      </c>
      <c r="AL483" s="67">
        <v>0</v>
      </c>
      <c r="AM483" s="67">
        <v>0</v>
      </c>
      <c r="AN483" s="67">
        <v>3809263.7313926965</v>
      </c>
      <c r="AO483" s="77">
        <v>412774.50383672258</v>
      </c>
      <c r="AP483" s="78">
        <v>792985.81997667684</v>
      </c>
      <c r="AQ483" s="62">
        <f>+'Приложение №2'!F483-'Приложение №1'!N483</f>
        <v>0</v>
      </c>
      <c r="AR483" s="1">
        <v>2916405.1</v>
      </c>
      <c r="AS483" s="1">
        <f>+(K483*10+L483*20)*12*0.85</f>
        <v>630278.40000000002</v>
      </c>
      <c r="AT483" s="1">
        <f>+(K483*10+L483*20)*12*30</f>
        <v>22245120</v>
      </c>
      <c r="AU483" s="71">
        <f>+P483+Q483+R483+S483+U483-'Приложение №2'!F483</f>
        <v>0</v>
      </c>
    </row>
    <row r="484" spans="1:47" x14ac:dyDescent="0.25">
      <c r="A484" s="90">
        <f t="shared" si="360"/>
        <v>468</v>
      </c>
      <c r="B484" s="91">
        <f t="shared" si="361"/>
        <v>64</v>
      </c>
      <c r="C484" s="65" t="s">
        <v>546</v>
      </c>
      <c r="D484" s="65" t="s">
        <v>168</v>
      </c>
      <c r="E484" s="66">
        <v>1995</v>
      </c>
      <c r="F484" s="66">
        <v>1995</v>
      </c>
      <c r="G484" s="66" t="s">
        <v>548</v>
      </c>
      <c r="H484" s="66">
        <v>5</v>
      </c>
      <c r="I484" s="66">
        <v>6</v>
      </c>
      <c r="J484" s="67">
        <v>5276.5</v>
      </c>
      <c r="K484" s="67">
        <v>4688.8999999999996</v>
      </c>
      <c r="L484" s="67">
        <v>0</v>
      </c>
      <c r="M484" s="68">
        <v>200</v>
      </c>
      <c r="N484" s="76">
        <f t="shared" si="369"/>
        <v>4076074.30404096</v>
      </c>
      <c r="O484" s="67"/>
      <c r="P484" s="77"/>
      <c r="Q484" s="77"/>
      <c r="R484" s="77">
        <f t="shared" si="362"/>
        <v>2653909.7599999998</v>
      </c>
      <c r="S484" s="77">
        <f>+'Приложение №2'!F484-'Приложение №1'!R484</f>
        <v>1422164.5440409603</v>
      </c>
      <c r="T484" s="77"/>
      <c r="U484" s="77">
        <v>0</v>
      </c>
      <c r="V484" s="77">
        <f t="shared" si="376"/>
        <v>869.30288640000003</v>
      </c>
      <c r="W484" s="77">
        <f t="shared" si="376"/>
        <v>869.30288640000003</v>
      </c>
      <c r="X484" s="70" t="s">
        <v>625</v>
      </c>
      <c r="Y484" s="71" t="e">
        <f>+#REF!-'[1]Приложение №1'!$P604</f>
        <v>#REF!</v>
      </c>
      <c r="AA484" s="76">
        <f t="shared" si="377"/>
        <v>26420103.173131198</v>
      </c>
      <c r="AB484" s="67">
        <v>0</v>
      </c>
      <c r="AC484" s="67">
        <v>0</v>
      </c>
      <c r="AD484" s="67">
        <v>3550073.2194016906</v>
      </c>
      <c r="AE484" s="67">
        <v>0</v>
      </c>
      <c r="AF484" s="67">
        <v>0</v>
      </c>
      <c r="AG484" s="67"/>
      <c r="AH484" s="67">
        <v>0</v>
      </c>
      <c r="AI484" s="67">
        <v>0</v>
      </c>
      <c r="AJ484" s="67">
        <v>0</v>
      </c>
      <c r="AK484" s="67">
        <v>0</v>
      </c>
      <c r="AL484" s="67">
        <v>19460621.319649618</v>
      </c>
      <c r="AM484" s="67">
        <v>0</v>
      </c>
      <c r="AN484" s="67">
        <v>2642010.3173131198</v>
      </c>
      <c r="AO484" s="77">
        <v>264201.03173131199</v>
      </c>
      <c r="AP484" s="78">
        <v>503197.28503545688</v>
      </c>
      <c r="AQ484" s="62">
        <f>+'Приложение №2'!F484-'Приложение №1'!N484</f>
        <v>0</v>
      </c>
      <c r="AR484" s="1">
        <v>2175641.96</v>
      </c>
      <c r="AS484" s="1">
        <f>+(K484*10+L484*20)*12*0.85</f>
        <v>478267.8</v>
      </c>
      <c r="AT484" s="1">
        <f>+(K484*10+L484*20)*12*30</f>
        <v>16880040</v>
      </c>
    </row>
    <row r="485" spans="1:47" x14ac:dyDescent="0.25">
      <c r="A485" s="90">
        <f t="shared" si="360"/>
        <v>469</v>
      </c>
      <c r="B485" s="91">
        <f t="shared" si="361"/>
        <v>65</v>
      </c>
      <c r="C485" s="65" t="s">
        <v>546</v>
      </c>
      <c r="D485" s="65" t="s">
        <v>68</v>
      </c>
      <c r="E485" s="66">
        <v>1993</v>
      </c>
      <c r="F485" s="66">
        <v>2017</v>
      </c>
      <c r="G485" s="66" t="s">
        <v>548</v>
      </c>
      <c r="H485" s="66">
        <v>9</v>
      </c>
      <c r="I485" s="66">
        <v>2</v>
      </c>
      <c r="J485" s="67">
        <v>6530.5</v>
      </c>
      <c r="K485" s="67">
        <v>5642.6</v>
      </c>
      <c r="L485" s="67">
        <v>0</v>
      </c>
      <c r="M485" s="68">
        <v>226</v>
      </c>
      <c r="N485" s="76">
        <f t="shared" si="369"/>
        <v>39683829.239116438</v>
      </c>
      <c r="O485" s="67"/>
      <c r="P485" s="77">
        <v>2102054.094579109</v>
      </c>
      <c r="Q485" s="77"/>
      <c r="R485" s="77">
        <f t="shared" si="362"/>
        <v>4279157.4208000004</v>
      </c>
      <c r="S485" s="77">
        <f t="shared" si="365"/>
        <v>26996455.440000001</v>
      </c>
      <c r="T485" s="77"/>
      <c r="U485" s="77">
        <v>6306162.283737327</v>
      </c>
      <c r="V485" s="77">
        <f t="shared" si="376"/>
        <v>7032.8978199972416</v>
      </c>
      <c r="W485" s="77">
        <f t="shared" si="376"/>
        <v>7032.8978199972416</v>
      </c>
      <c r="X485" s="70" t="s">
        <v>625</v>
      </c>
      <c r="Y485" s="71" t="e">
        <f>+#REF!-'[1]Приложение №1'!$P975</f>
        <v>#REF!</v>
      </c>
      <c r="AA485" s="76">
        <f t="shared" si="377"/>
        <v>39857867.97911644</v>
      </c>
      <c r="AB485" s="67">
        <v>0</v>
      </c>
      <c r="AC485" s="67">
        <v>0</v>
      </c>
      <c r="AD485" s="67">
        <v>0</v>
      </c>
      <c r="AE485" s="67">
        <v>0</v>
      </c>
      <c r="AF485" s="67">
        <v>0</v>
      </c>
      <c r="AG485" s="67"/>
      <c r="AH485" s="67">
        <v>0</v>
      </c>
      <c r="AI485" s="67">
        <v>0</v>
      </c>
      <c r="AJ485" s="67">
        <v>0</v>
      </c>
      <c r="AK485" s="67">
        <v>0</v>
      </c>
      <c r="AL485" s="67">
        <v>38834595.293399349</v>
      </c>
      <c r="AM485" s="67">
        <v>0</v>
      </c>
      <c r="AN485" s="67">
        <v>150038.74</v>
      </c>
      <c r="AO485" s="67">
        <v>24000</v>
      </c>
      <c r="AP485" s="78">
        <v>849233.9457170919</v>
      </c>
      <c r="AQ485" s="62">
        <f>+'Приложение №2'!F485-'Приложение №1'!N485</f>
        <v>0</v>
      </c>
      <c r="AR485" s="1">
        <v>3514257.85</v>
      </c>
      <c r="AS485" s="1">
        <f>+(K485*13.29+L485*22.52)*12*0.85</f>
        <v>764899.57079999999</v>
      </c>
      <c r="AT485" s="1">
        <f>+(K485*13.29+L485*22.52)*12*30</f>
        <v>26996455.440000001</v>
      </c>
      <c r="AU485" s="71">
        <f>+P485+Q485+R485+S485+U485-'Приложение №2'!F485</f>
        <v>0</v>
      </c>
    </row>
    <row r="486" spans="1:47" x14ac:dyDescent="0.25">
      <c r="A486" s="90">
        <f t="shared" si="360"/>
        <v>470</v>
      </c>
      <c r="B486" s="91">
        <f t="shared" si="361"/>
        <v>66</v>
      </c>
      <c r="C486" s="65" t="s">
        <v>546</v>
      </c>
      <c r="D486" s="65" t="s">
        <v>306</v>
      </c>
      <c r="E486" s="66">
        <v>1989</v>
      </c>
      <c r="F486" s="66">
        <v>2016</v>
      </c>
      <c r="G486" s="66" t="s">
        <v>548</v>
      </c>
      <c r="H486" s="66">
        <v>5</v>
      </c>
      <c r="I486" s="66">
        <v>8</v>
      </c>
      <c r="J486" s="67">
        <v>6799</v>
      </c>
      <c r="K486" s="67">
        <v>6062.4</v>
      </c>
      <c r="L486" s="67">
        <v>0</v>
      </c>
      <c r="M486" s="68">
        <v>253</v>
      </c>
      <c r="N486" s="76">
        <f t="shared" si="369"/>
        <v>28688048.331907835</v>
      </c>
      <c r="O486" s="67"/>
      <c r="P486" s="77">
        <v>839269.27297695877</v>
      </c>
      <c r="Q486" s="77"/>
      <c r="R486" s="77">
        <f t="shared" ref="R486:R549" si="378">+AR486+AS486</f>
        <v>3506331.2399999998</v>
      </c>
      <c r="S486" s="77">
        <f t="shared" ref="S486:S532" si="379">+AT486</f>
        <v>21824640</v>
      </c>
      <c r="T486" s="77"/>
      <c r="U486" s="77">
        <v>2517807.8189308764</v>
      </c>
      <c r="V486" s="77">
        <f t="shared" si="376"/>
        <v>4732.1272650943247</v>
      </c>
      <c r="W486" s="77">
        <f t="shared" si="376"/>
        <v>4732.1272650943247</v>
      </c>
      <c r="X486" s="70" t="s">
        <v>625</v>
      </c>
      <c r="Y486" s="71" t="e">
        <f>+#REF!-'[1]Приложение №1'!$P977</f>
        <v>#REF!</v>
      </c>
      <c r="AA486" s="76">
        <f t="shared" si="377"/>
        <v>28889172.431907836</v>
      </c>
      <c r="AB486" s="67">
        <v>0</v>
      </c>
      <c r="AC486" s="67">
        <v>0</v>
      </c>
      <c r="AD486" s="67">
        <v>0</v>
      </c>
      <c r="AE486" s="67">
        <v>0</v>
      </c>
      <c r="AF486" s="67">
        <v>0</v>
      </c>
      <c r="AG486" s="67"/>
      <c r="AH486" s="67">
        <v>0</v>
      </c>
      <c r="AI486" s="67">
        <v>0</v>
      </c>
      <c r="AJ486" s="67">
        <v>0</v>
      </c>
      <c r="AK486" s="67">
        <v>0</v>
      </c>
      <c r="AL486" s="67">
        <v>28074124.097605009</v>
      </c>
      <c r="AM486" s="67">
        <v>0</v>
      </c>
      <c r="AN486" s="67">
        <v>177124.1</v>
      </c>
      <c r="AO486" s="67">
        <v>24000</v>
      </c>
      <c r="AP486" s="78">
        <v>613924.23430282774</v>
      </c>
      <c r="AQ486" s="62">
        <f>+'Приложение №2'!F486-'Приложение №1'!N486</f>
        <v>0</v>
      </c>
      <c r="AR486" s="1">
        <v>2887966.44</v>
      </c>
      <c r="AS486" s="1">
        <f>+(K486*10+L486*20)*12*0.85</f>
        <v>618364.79999999993</v>
      </c>
      <c r="AT486" s="1">
        <f>+(K486*10+L486*20)*12*30</f>
        <v>21824640</v>
      </c>
      <c r="AU486" s="71">
        <f>+P486+Q486+R486+S486+U486-'Приложение №2'!F486</f>
        <v>0</v>
      </c>
    </row>
    <row r="487" spans="1:47" x14ac:dyDescent="0.25">
      <c r="A487" s="90">
        <f t="shared" ref="A487:A550" si="380">+A486+1</f>
        <v>471</v>
      </c>
      <c r="B487" s="91">
        <f t="shared" ref="B487:B550" si="381">+B486+1</f>
        <v>67</v>
      </c>
      <c r="C487" s="65" t="s">
        <v>546</v>
      </c>
      <c r="D487" s="65" t="s">
        <v>69</v>
      </c>
      <c r="E487" s="66">
        <v>1991</v>
      </c>
      <c r="F487" s="66">
        <v>2017</v>
      </c>
      <c r="G487" s="66" t="s">
        <v>548</v>
      </c>
      <c r="H487" s="66">
        <v>9</v>
      </c>
      <c r="I487" s="66">
        <v>1</v>
      </c>
      <c r="J487" s="67">
        <v>3222.4</v>
      </c>
      <c r="K487" s="67">
        <v>2756.6</v>
      </c>
      <c r="L487" s="67">
        <v>0</v>
      </c>
      <c r="M487" s="68">
        <v>108</v>
      </c>
      <c r="N487" s="76">
        <f t="shared" si="369"/>
        <v>19753554.68231567</v>
      </c>
      <c r="O487" s="67"/>
      <c r="P487" s="77">
        <v>1002935.5173789167</v>
      </c>
      <c r="Q487" s="77"/>
      <c r="R487" s="77">
        <f t="shared" si="378"/>
        <v>2144525.7527999999</v>
      </c>
      <c r="S487" s="77">
        <f t="shared" si="379"/>
        <v>13188677.039999999</v>
      </c>
      <c r="T487" s="77"/>
      <c r="U487" s="77">
        <f>+'Приложение №2'!F487-'Приложение №1'!P487-'Приложение №1'!R487-'Приложение №1'!S487</f>
        <v>3417416.3721367531</v>
      </c>
      <c r="V487" s="77">
        <f t="shared" si="376"/>
        <v>7165.9126033213633</v>
      </c>
      <c r="W487" s="77">
        <f t="shared" si="376"/>
        <v>7165.9126033213633</v>
      </c>
      <c r="X487" s="70" t="s">
        <v>625</v>
      </c>
      <c r="Y487" s="71" t="e">
        <f>+#REF!-'[1]Приложение №1'!$P978</f>
        <v>#REF!</v>
      </c>
      <c r="AA487" s="76">
        <f t="shared" si="377"/>
        <v>19471909.912315667</v>
      </c>
      <c r="AB487" s="67">
        <v>0</v>
      </c>
      <c r="AC487" s="67">
        <v>0</v>
      </c>
      <c r="AD487" s="67">
        <v>0</v>
      </c>
      <c r="AE487" s="67">
        <v>0</v>
      </c>
      <c r="AF487" s="67">
        <v>0</v>
      </c>
      <c r="AG487" s="67"/>
      <c r="AH487" s="67">
        <v>0</v>
      </c>
      <c r="AI487" s="67">
        <v>0</v>
      </c>
      <c r="AJ487" s="67">
        <v>0</v>
      </c>
      <c r="AK487" s="67">
        <v>0</v>
      </c>
      <c r="AL487" s="67">
        <v>18930963.042262111</v>
      </c>
      <c r="AM487" s="67">
        <v>0</v>
      </c>
      <c r="AN487" s="67">
        <v>102965.05</v>
      </c>
      <c r="AO487" s="67">
        <v>24000</v>
      </c>
      <c r="AP487" s="78">
        <v>413981.8200535553</v>
      </c>
      <c r="AQ487" s="62">
        <f>+'Приложение №2'!F487-'Приложение №1'!N487</f>
        <v>0</v>
      </c>
      <c r="AR487" s="1">
        <v>1770846.57</v>
      </c>
      <c r="AS487" s="1">
        <f>+(K487*13.29+L487*22.52)*12*0.85</f>
        <v>373679.18279999995</v>
      </c>
      <c r="AT487" s="1">
        <f>+(K487*13.29+L487*22.52)*12*30</f>
        <v>13188677.039999999</v>
      </c>
      <c r="AU487" s="71">
        <f>+P487+Q487+R487+S487+U487-'Приложение №2'!F487</f>
        <v>0</v>
      </c>
    </row>
    <row r="488" spans="1:47" x14ac:dyDescent="0.25">
      <c r="A488" s="90">
        <f t="shared" si="380"/>
        <v>472</v>
      </c>
      <c r="B488" s="91">
        <f t="shared" si="381"/>
        <v>68</v>
      </c>
      <c r="C488" s="65" t="s">
        <v>546</v>
      </c>
      <c r="D488" s="65" t="s">
        <v>169</v>
      </c>
      <c r="E488" s="66">
        <v>1991</v>
      </c>
      <c r="F488" s="66">
        <v>2010</v>
      </c>
      <c r="G488" s="66" t="s">
        <v>548</v>
      </c>
      <c r="H488" s="66">
        <v>5</v>
      </c>
      <c r="I488" s="66">
        <v>5</v>
      </c>
      <c r="J488" s="67">
        <v>4721.8999999999996</v>
      </c>
      <c r="K488" s="67">
        <v>4160.8</v>
      </c>
      <c r="L488" s="67">
        <v>0</v>
      </c>
      <c r="M488" s="68">
        <v>161</v>
      </c>
      <c r="N488" s="76">
        <f t="shared" si="369"/>
        <v>16828917.030258283</v>
      </c>
      <c r="O488" s="67"/>
      <c r="P488" s="77"/>
      <c r="Q488" s="77"/>
      <c r="R488" s="77">
        <f t="shared" si="378"/>
        <v>2446230.14</v>
      </c>
      <c r="S488" s="77">
        <f>+'Приложение №2'!F488-'Приложение №1'!R488</f>
        <v>14382686.890258282</v>
      </c>
      <c r="T488" s="77"/>
      <c r="U488" s="77">
        <v>4.6566128730773926E-10</v>
      </c>
      <c r="V488" s="77">
        <f t="shared" si="376"/>
        <v>4044.6349332480008</v>
      </c>
      <c r="W488" s="77">
        <f t="shared" si="376"/>
        <v>4044.6349332480008</v>
      </c>
      <c r="X488" s="70" t="s">
        <v>625</v>
      </c>
      <c r="Y488" s="71" t="e">
        <f>+#REF!-'[1]Приложение №1'!$P1361</f>
        <v>#REF!</v>
      </c>
      <c r="AA488" s="76">
        <f t="shared" si="377"/>
        <v>13211921.58052516</v>
      </c>
      <c r="AB488" s="67">
        <v>8244815.9026870374</v>
      </c>
      <c r="AC488" s="67">
        <v>0</v>
      </c>
      <c r="AD488" s="67">
        <v>0</v>
      </c>
      <c r="AE488" s="67">
        <v>3327296.3145816172</v>
      </c>
      <c r="AF488" s="67">
        <v>0</v>
      </c>
      <c r="AG488" s="67"/>
      <c r="AH488" s="67">
        <v>0</v>
      </c>
      <c r="AI488" s="67">
        <v>0</v>
      </c>
      <c r="AJ488" s="67">
        <v>0</v>
      </c>
      <c r="AK488" s="67">
        <v>0</v>
      </c>
      <c r="AL488" s="67">
        <v>0</v>
      </c>
      <c r="AM488" s="67">
        <v>0</v>
      </c>
      <c r="AN488" s="67">
        <v>1254631.4907482606</v>
      </c>
      <c r="AO488" s="77">
        <v>132119.21580525159</v>
      </c>
      <c r="AP488" s="78">
        <v>253058.65670299329</v>
      </c>
      <c r="AQ488" s="62">
        <f>+'Приложение №2'!F488-'Приложение №1'!N488</f>
        <v>0</v>
      </c>
      <c r="AR488" s="1">
        <v>2021828.54</v>
      </c>
      <c r="AS488" s="1">
        <f>+(K488*10+L488*20)*12*0.85</f>
        <v>424401.6</v>
      </c>
      <c r="AT488" s="1">
        <f>+(K488*10+L488*20)*12*30</f>
        <v>14978880</v>
      </c>
    </row>
    <row r="489" spans="1:47" x14ac:dyDescent="0.25">
      <c r="A489" s="90">
        <f t="shared" si="380"/>
        <v>473</v>
      </c>
      <c r="B489" s="91">
        <f t="shared" si="381"/>
        <v>69</v>
      </c>
      <c r="C489" s="65" t="s">
        <v>546</v>
      </c>
      <c r="D489" s="65" t="s">
        <v>307</v>
      </c>
      <c r="E489" s="66">
        <v>1993</v>
      </c>
      <c r="F489" s="66">
        <v>1993</v>
      </c>
      <c r="G489" s="66" t="s">
        <v>548</v>
      </c>
      <c r="H489" s="66">
        <v>5</v>
      </c>
      <c r="I489" s="66">
        <v>3</v>
      </c>
      <c r="J489" s="67">
        <v>2629.1</v>
      </c>
      <c r="K489" s="67">
        <v>2330.5</v>
      </c>
      <c r="L489" s="67">
        <v>0</v>
      </c>
      <c r="M489" s="68">
        <v>101</v>
      </c>
      <c r="N489" s="76">
        <f t="shared" si="369"/>
        <v>4008469.3219999997</v>
      </c>
      <c r="O489" s="67"/>
      <c r="P489" s="77"/>
      <c r="Q489" s="77"/>
      <c r="R489" s="77">
        <f t="shared" si="378"/>
        <v>172392.82952124858</v>
      </c>
      <c r="S489" s="77">
        <f>+'Приложение №2'!F489-'Приложение №1'!R489</f>
        <v>3836076.4924787511</v>
      </c>
      <c r="T489" s="77"/>
      <c r="U489" s="77">
        <v>0</v>
      </c>
      <c r="V489" s="77">
        <f t="shared" si="376"/>
        <v>1720.0039999999999</v>
      </c>
      <c r="W489" s="77">
        <f t="shared" si="376"/>
        <v>1720.0039999999999</v>
      </c>
      <c r="X489" s="70" t="s">
        <v>625</v>
      </c>
      <c r="Y489" s="71" t="e">
        <f>+#REF!-'[1]Приложение №1'!$P1362</f>
        <v>#REF!</v>
      </c>
      <c r="AA489" s="76">
        <f t="shared" si="377"/>
        <v>4008469.3219999997</v>
      </c>
      <c r="AB489" s="67">
        <v>0</v>
      </c>
      <c r="AC489" s="67">
        <v>0</v>
      </c>
      <c r="AD489" s="67">
        <v>0</v>
      </c>
      <c r="AE489" s="67">
        <v>0</v>
      </c>
      <c r="AF489" s="67">
        <v>0</v>
      </c>
      <c r="AG489" s="67"/>
      <c r="AH489" s="67">
        <v>0</v>
      </c>
      <c r="AI489" s="67">
        <v>0</v>
      </c>
      <c r="AJ489" s="67">
        <v>0</v>
      </c>
      <c r="AK489" s="67">
        <v>3491192.389873188</v>
      </c>
      <c r="AL489" s="67">
        <v>0</v>
      </c>
      <c r="AM489" s="67">
        <v>0</v>
      </c>
      <c r="AN489" s="67">
        <v>400846.93219999998</v>
      </c>
      <c r="AO489" s="77">
        <v>40084.693220000001</v>
      </c>
      <c r="AP489" s="78">
        <v>76345.306706812</v>
      </c>
      <c r="AQ489" s="62">
        <f>+'Приложение №2'!F489-'Приложение №1'!N489</f>
        <v>0</v>
      </c>
      <c r="AR489" s="71">
        <f>1113195.26-R51</f>
        <v>-65318.170478751417</v>
      </c>
      <c r="AS489" s="1">
        <f>+(K489*10+L489*20)*12*0.85</f>
        <v>237711</v>
      </c>
      <c r="AT489" s="1">
        <f>+(K489*10+L489*20)*12*30-S51</f>
        <v>8389800</v>
      </c>
    </row>
    <row r="490" spans="1:47" x14ac:dyDescent="0.25">
      <c r="A490" s="90">
        <f t="shared" si="380"/>
        <v>474</v>
      </c>
      <c r="B490" s="91">
        <f t="shared" si="381"/>
        <v>70</v>
      </c>
      <c r="C490" s="65" t="s">
        <v>546</v>
      </c>
      <c r="D490" s="65" t="s">
        <v>170</v>
      </c>
      <c r="E490" s="66">
        <v>1991</v>
      </c>
      <c r="F490" s="66">
        <v>1999</v>
      </c>
      <c r="G490" s="66" t="s">
        <v>45</v>
      </c>
      <c r="H490" s="66">
        <v>2</v>
      </c>
      <c r="I490" s="66">
        <v>8</v>
      </c>
      <c r="J490" s="67">
        <v>981.5</v>
      </c>
      <c r="K490" s="67">
        <v>927.4</v>
      </c>
      <c r="L490" s="67">
        <v>54.1</v>
      </c>
      <c r="M490" s="68">
        <v>39</v>
      </c>
      <c r="N490" s="76">
        <f t="shared" si="369"/>
        <v>11134371.560000001</v>
      </c>
      <c r="O490" s="67"/>
      <c r="P490" s="77">
        <v>1714925.7675000001</v>
      </c>
      <c r="Q490" s="77"/>
      <c r="R490" s="77">
        <f t="shared" si="378"/>
        <v>546508.49</v>
      </c>
      <c r="S490" s="77">
        <f t="shared" si="379"/>
        <v>3728160</v>
      </c>
      <c r="T490" s="77"/>
      <c r="U490" s="77">
        <v>5144777.3025000002</v>
      </c>
      <c r="V490" s="77">
        <f t="shared" si="376"/>
        <v>11344.24</v>
      </c>
      <c r="W490" s="77">
        <f t="shared" si="376"/>
        <v>11344.24</v>
      </c>
      <c r="X490" s="70" t="s">
        <v>625</v>
      </c>
      <c r="Y490" s="71" t="e">
        <f>+#REF!-'[1]Приложение №1'!$P606</f>
        <v>#REF!</v>
      </c>
      <c r="AA490" s="76">
        <f t="shared" si="377"/>
        <v>11134371.560000001</v>
      </c>
      <c r="AB490" s="67">
        <v>0</v>
      </c>
      <c r="AC490" s="67">
        <v>0</v>
      </c>
      <c r="AD490" s="67">
        <v>0</v>
      </c>
      <c r="AE490" s="67">
        <v>0</v>
      </c>
      <c r="AF490" s="67">
        <v>0</v>
      </c>
      <c r="AG490" s="67"/>
      <c r="AH490" s="67">
        <v>0</v>
      </c>
      <c r="AI490" s="67">
        <v>0</v>
      </c>
      <c r="AJ490" s="67">
        <v>0</v>
      </c>
      <c r="AK490" s="67">
        <v>0</v>
      </c>
      <c r="AL490" s="67">
        <v>9697525.4476682395</v>
      </c>
      <c r="AM490" s="67">
        <v>0</v>
      </c>
      <c r="AN490" s="67">
        <v>1113437.1560000002</v>
      </c>
      <c r="AO490" s="77">
        <v>111343.71560000001</v>
      </c>
      <c r="AP490" s="78">
        <v>212065.24073176002</v>
      </c>
      <c r="AQ490" s="62">
        <f>+'Приложение №2'!F490-'Приложение №1'!N490</f>
        <v>0</v>
      </c>
      <c r="AR490" s="1">
        <v>440877.29</v>
      </c>
      <c r="AS490" s="1">
        <f>+(K490*10+L490*20)*12*0.85</f>
        <v>105631.2</v>
      </c>
      <c r="AT490" s="1">
        <f>+(K490*10+L490*20)*12*30</f>
        <v>3728160</v>
      </c>
      <c r="AU490" s="71">
        <f>+P490+Q490+R490+S490+U490-'Приложение №2'!F490</f>
        <v>0</v>
      </c>
    </row>
    <row r="491" spans="1:47" x14ac:dyDescent="0.25">
      <c r="A491" s="90">
        <f t="shared" si="380"/>
        <v>475</v>
      </c>
      <c r="B491" s="91">
        <f t="shared" si="381"/>
        <v>71</v>
      </c>
      <c r="C491" s="65" t="s">
        <v>546</v>
      </c>
      <c r="D491" s="65" t="s">
        <v>70</v>
      </c>
      <c r="E491" s="66">
        <v>1991</v>
      </c>
      <c r="F491" s="66">
        <v>2017</v>
      </c>
      <c r="G491" s="66" t="s">
        <v>548</v>
      </c>
      <c r="H491" s="66">
        <v>9</v>
      </c>
      <c r="I491" s="66">
        <v>1</v>
      </c>
      <c r="J491" s="67">
        <v>3271</v>
      </c>
      <c r="K491" s="67">
        <v>2823.5</v>
      </c>
      <c r="L491" s="67">
        <v>0</v>
      </c>
      <c r="M491" s="68">
        <v>93</v>
      </c>
      <c r="N491" s="76">
        <f t="shared" si="369"/>
        <v>9867305.4054061584</v>
      </c>
      <c r="O491" s="67"/>
      <c r="P491" s="77"/>
      <c r="Q491" s="77"/>
      <c r="R491" s="77">
        <f t="shared" si="378"/>
        <v>2113932.4129999997</v>
      </c>
      <c r="S491" s="77">
        <f>+'Приложение №2'!F491-'Приложение №1'!R491</f>
        <v>7753372.9924061587</v>
      </c>
      <c r="T491" s="77"/>
      <c r="U491" s="77">
        <v>0</v>
      </c>
      <c r="V491" s="77">
        <f t="shared" si="376"/>
        <v>3494.7070676133021</v>
      </c>
      <c r="W491" s="77">
        <f t="shared" si="376"/>
        <v>3494.7070676133021</v>
      </c>
      <c r="X491" s="70" t="s">
        <v>625</v>
      </c>
      <c r="Y491" s="71" t="e">
        <f>+#REF!-'[1]Приложение №1'!$P980</f>
        <v>#REF!</v>
      </c>
      <c r="AA491" s="76">
        <f t="shared" si="377"/>
        <v>12536948.214155663</v>
      </c>
      <c r="AB491" s="67">
        <v>6765674.3157313084</v>
      </c>
      <c r="AC491" s="67">
        <v>2706914.9973932039</v>
      </c>
      <c r="AD491" s="67">
        <v>0</v>
      </c>
      <c r="AE491" s="67">
        <v>1277658.2356249997</v>
      </c>
      <c r="AF491" s="67">
        <v>0</v>
      </c>
      <c r="AG491" s="67"/>
      <c r="AH491" s="67">
        <v>300589.46674277715</v>
      </c>
      <c r="AI491" s="67">
        <v>0</v>
      </c>
      <c r="AJ491" s="67">
        <v>0</v>
      </c>
      <c r="AK491" s="67">
        <v>0</v>
      </c>
      <c r="AL491" s="67">
        <v>0</v>
      </c>
      <c r="AM491" s="67">
        <v>0</v>
      </c>
      <c r="AN491" s="67">
        <v>1119082.2927209453</v>
      </c>
      <c r="AO491" s="77">
        <v>125369.48214155665</v>
      </c>
      <c r="AP491" s="78">
        <v>241659.42380087369</v>
      </c>
      <c r="AQ491" s="62">
        <f>+'Приложение №2'!F491-'Приложение №1'!N491</f>
        <v>0</v>
      </c>
      <c r="AR491" s="1">
        <v>1731184.4</v>
      </c>
      <c r="AS491" s="1">
        <f t="shared" ref="AS491:AS496" si="382">+(K491*13.29+L491*22.52)*12*0.85</f>
        <v>382748.01299999992</v>
      </c>
      <c r="AT491" s="1">
        <f>+(K491*13.29+L491*22.52)*12*30</f>
        <v>13508753.399999997</v>
      </c>
    </row>
    <row r="492" spans="1:47" x14ac:dyDescent="0.25">
      <c r="A492" s="90">
        <f t="shared" si="380"/>
        <v>476</v>
      </c>
      <c r="B492" s="91">
        <f t="shared" si="381"/>
        <v>72</v>
      </c>
      <c r="C492" s="65" t="s">
        <v>546</v>
      </c>
      <c r="D492" s="65" t="s">
        <v>71</v>
      </c>
      <c r="E492" s="66">
        <v>1992</v>
      </c>
      <c r="F492" s="66">
        <v>2009</v>
      </c>
      <c r="G492" s="66" t="s">
        <v>548</v>
      </c>
      <c r="H492" s="66">
        <v>9</v>
      </c>
      <c r="I492" s="66">
        <v>1</v>
      </c>
      <c r="J492" s="67">
        <v>3320.9</v>
      </c>
      <c r="K492" s="67">
        <v>2873.6</v>
      </c>
      <c r="L492" s="67">
        <v>0</v>
      </c>
      <c r="M492" s="68">
        <v>115</v>
      </c>
      <c r="N492" s="76">
        <f t="shared" si="369"/>
        <v>14667317.642074542</v>
      </c>
      <c r="O492" s="67"/>
      <c r="P492" s="77">
        <v>3569444.543274547</v>
      </c>
      <c r="Q492" s="77"/>
      <c r="R492" s="77">
        <f>+AS492</f>
        <v>389539.46879999992</v>
      </c>
      <c r="S492" s="77">
        <f>+AT492-3040118.21</f>
        <v>10708333.629999995</v>
      </c>
      <c r="T492" s="77"/>
      <c r="U492" s="77"/>
      <c r="V492" s="77">
        <f t="shared" ref="V492:W502" si="383">$N492/($K492+$L492)</f>
        <v>5104.1612061785017</v>
      </c>
      <c r="W492" s="77">
        <f t="shared" si="383"/>
        <v>5104.1612061785017</v>
      </c>
      <c r="X492" s="70" t="s">
        <v>625</v>
      </c>
      <c r="Y492" s="71" t="e">
        <f>+#REF!-'[1]Приложение №1'!$P372</f>
        <v>#REF!</v>
      </c>
      <c r="AA492" s="76">
        <f t="shared" ref="AA492:AA502" si="384">SUM(AB492:AP492)</f>
        <v>14776696.027288169</v>
      </c>
      <c r="AB492" s="67">
        <v>6885723.9998886082</v>
      </c>
      <c r="AC492" s="67">
        <v>2754946.3207044839</v>
      </c>
      <c r="AD492" s="67">
        <v>2034797.5532993053</v>
      </c>
      <c r="AE492" s="67">
        <v>1300328.9200963341</v>
      </c>
      <c r="AF492" s="67">
        <v>0</v>
      </c>
      <c r="AG492" s="67"/>
      <c r="AH492" s="67">
        <v>0</v>
      </c>
      <c r="AI492" s="67">
        <v>0</v>
      </c>
      <c r="AJ492" s="67">
        <v>0</v>
      </c>
      <c r="AK492" s="67">
        <v>0</v>
      </c>
      <c r="AL492" s="67">
        <v>0</v>
      </c>
      <c r="AM492" s="67">
        <v>0</v>
      </c>
      <c r="AN492" s="67">
        <v>1369377.8775724771</v>
      </c>
      <c r="AO492" s="77">
        <v>147766.96027288167</v>
      </c>
      <c r="AP492" s="78">
        <v>283754.39545407612</v>
      </c>
      <c r="AQ492" s="62">
        <f>+'Приложение №2'!F492-'Приложение №1'!N492</f>
        <v>-1.7635524272918701E-4</v>
      </c>
      <c r="AR492" s="71">
        <f>1773302.69-R52</f>
        <v>-457034.2235409678</v>
      </c>
      <c r="AS492" s="1">
        <f t="shared" si="382"/>
        <v>389539.46879999992</v>
      </c>
      <c r="AT492" s="1">
        <f>+(K492*13.29+L492*22.52)*12*30-S52</f>
        <v>13748451.839999996</v>
      </c>
      <c r="AU492" s="71">
        <f>+P492+Q492+R492+S492+U492-'Приложение №2'!F492</f>
        <v>1.7635524272918701E-4</v>
      </c>
    </row>
    <row r="493" spans="1:47" x14ac:dyDescent="0.25">
      <c r="A493" s="90">
        <f t="shared" si="380"/>
        <v>477</v>
      </c>
      <c r="B493" s="91">
        <f t="shared" si="381"/>
        <v>73</v>
      </c>
      <c r="C493" s="65" t="s">
        <v>639</v>
      </c>
      <c r="D493" s="65" t="s">
        <v>640</v>
      </c>
      <c r="E493" s="66">
        <v>1993</v>
      </c>
      <c r="F493" s="66" t="s">
        <v>544</v>
      </c>
      <c r="G493" s="66" t="s">
        <v>45</v>
      </c>
      <c r="H493" s="66">
        <v>9</v>
      </c>
      <c r="I493" s="66">
        <v>3</v>
      </c>
      <c r="J493" s="67">
        <v>10078.200000000001</v>
      </c>
      <c r="K493" s="67">
        <v>8650.4</v>
      </c>
      <c r="L493" s="67">
        <v>0</v>
      </c>
      <c r="M493" s="68">
        <v>295</v>
      </c>
      <c r="N493" s="76">
        <f>SUM(O493:U493)</f>
        <v>9780000</v>
      </c>
      <c r="O493" s="67"/>
      <c r="P493" s="77"/>
      <c r="Q493" s="77">
        <v>0</v>
      </c>
      <c r="R493" s="77">
        <v>6241761.1132000005</v>
      </c>
      <c r="U493" s="77">
        <f>+'Приложение №2'!F493-'Приложение №1'!R493</f>
        <v>3538238.8867999995</v>
      </c>
      <c r="V493" s="77">
        <f t="shared" si="383"/>
        <v>1130.5835568297421</v>
      </c>
      <c r="W493" s="77">
        <f t="shared" si="383"/>
        <v>1130.5835568297421</v>
      </c>
      <c r="X493" s="70" t="s">
        <v>625</v>
      </c>
      <c r="Y493" s="71" t="e">
        <f>+#REF!-'[1]Приложение №1'!$P217</f>
        <v>#REF!</v>
      </c>
      <c r="AA493" s="76">
        <f t="shared" si="384"/>
        <v>9780000</v>
      </c>
      <c r="AB493" s="67"/>
      <c r="AC493" s="67"/>
      <c r="AD493" s="67"/>
      <c r="AE493" s="67"/>
      <c r="AF493" s="67"/>
      <c r="AG493" s="67"/>
      <c r="AH493" s="67"/>
      <c r="AI493" s="67">
        <v>9062814.5999999996</v>
      </c>
      <c r="AJ493" s="80"/>
      <c r="AK493" s="80"/>
      <c r="AL493" s="80"/>
      <c r="AM493" s="67"/>
      <c r="AN493" s="67">
        <v>489000</v>
      </c>
      <c r="AO493" s="67">
        <v>30000</v>
      </c>
      <c r="AP493" s="67">
        <v>198185.4</v>
      </c>
      <c r="AQ493" s="62">
        <f>+'Приложение №2'!F493-'Приложение №1'!N493</f>
        <v>0</v>
      </c>
      <c r="AR493" s="1">
        <v>2453</v>
      </c>
      <c r="AS493" s="1">
        <f t="shared" si="382"/>
        <v>1172630.9231999998</v>
      </c>
      <c r="AT493" s="1">
        <f>+(K493*13.29+L493*22.52)*12*30</f>
        <v>41386973.759999998</v>
      </c>
    </row>
    <row r="494" spans="1:47" x14ac:dyDescent="0.25">
      <c r="A494" s="90">
        <f t="shared" si="380"/>
        <v>478</v>
      </c>
      <c r="B494" s="91">
        <f t="shared" si="381"/>
        <v>74</v>
      </c>
      <c r="C494" s="65" t="s">
        <v>546</v>
      </c>
      <c r="D494" s="65" t="s">
        <v>463</v>
      </c>
      <c r="E494" s="66">
        <v>1989</v>
      </c>
      <c r="F494" s="66">
        <v>2009</v>
      </c>
      <c r="G494" s="66" t="s">
        <v>548</v>
      </c>
      <c r="H494" s="66">
        <v>9</v>
      </c>
      <c r="I494" s="66">
        <v>1</v>
      </c>
      <c r="J494" s="67">
        <v>3239.5</v>
      </c>
      <c r="K494" s="67">
        <v>2723.8</v>
      </c>
      <c r="L494" s="67">
        <v>63.8</v>
      </c>
      <c r="M494" s="68">
        <v>112</v>
      </c>
      <c r="N494" s="76">
        <f t="shared" si="369"/>
        <v>10436992.599520564</v>
      </c>
      <c r="O494" s="67"/>
      <c r="P494" s="77"/>
      <c r="Q494" s="77"/>
      <c r="R494" s="77">
        <f t="shared" si="378"/>
        <v>1950289.0556000001</v>
      </c>
      <c r="S494" s="77">
        <f>+'Приложение №2'!F494-'Приложение №1'!R494</f>
        <v>8486703.5439205635</v>
      </c>
      <c r="T494" s="77"/>
      <c r="U494" s="77">
        <v>4.6566128730773926E-10</v>
      </c>
      <c r="V494" s="77">
        <f t="shared" si="383"/>
        <v>3744.078275046837</v>
      </c>
      <c r="W494" s="77">
        <f t="shared" si="383"/>
        <v>3744.078275046837</v>
      </c>
      <c r="X494" s="70" t="s">
        <v>625</v>
      </c>
      <c r="Y494" s="71" t="e">
        <f>+#REF!-'[1]Приложение №1'!$P1364</f>
        <v>#REF!</v>
      </c>
      <c r="AA494" s="76">
        <f t="shared" si="384"/>
        <v>10076605.062258013</v>
      </c>
      <c r="AB494" s="67">
        <v>6679650.6897583138</v>
      </c>
      <c r="AC494" s="67">
        <v>0</v>
      </c>
      <c r="AD494" s="67">
        <v>1973900.9116011779</v>
      </c>
      <c r="AE494" s="67">
        <v>0</v>
      </c>
      <c r="AF494" s="67">
        <v>0</v>
      </c>
      <c r="AG494" s="67"/>
      <c r="AH494" s="67">
        <v>296767.5571071952</v>
      </c>
      <c r="AI494" s="67">
        <v>0</v>
      </c>
      <c r="AJ494" s="67">
        <v>0</v>
      </c>
      <c r="AK494" s="67">
        <v>0</v>
      </c>
      <c r="AL494" s="67">
        <v>0</v>
      </c>
      <c r="AM494" s="67">
        <v>0</v>
      </c>
      <c r="AN494" s="67">
        <v>829794.50063330017</v>
      </c>
      <c r="AO494" s="77">
        <v>100766.05062258012</v>
      </c>
      <c r="AP494" s="78">
        <v>195725.35253544565</v>
      </c>
      <c r="AQ494" s="62">
        <f>+'Приложение №2'!F494-'Приложение №1'!N494</f>
        <v>0</v>
      </c>
      <c r="AR494" s="1">
        <v>1566401.06</v>
      </c>
      <c r="AS494" s="1">
        <f t="shared" si="382"/>
        <v>383887.99559999997</v>
      </c>
      <c r="AT494" s="1">
        <f>+(K494*13.29+L494*22.52)*12*30</f>
        <v>13548988.08</v>
      </c>
    </row>
    <row r="495" spans="1:47" x14ac:dyDescent="0.25">
      <c r="A495" s="90">
        <f t="shared" si="380"/>
        <v>479</v>
      </c>
      <c r="B495" s="91">
        <f t="shared" si="381"/>
        <v>75</v>
      </c>
      <c r="C495" s="65" t="s">
        <v>547</v>
      </c>
      <c r="D495" s="65" t="s">
        <v>641</v>
      </c>
      <c r="E495" s="66">
        <v>1993</v>
      </c>
      <c r="F495" s="66">
        <v>2007</v>
      </c>
      <c r="G495" s="66" t="s">
        <v>548</v>
      </c>
      <c r="H495" s="66">
        <v>9</v>
      </c>
      <c r="I495" s="66">
        <v>1</v>
      </c>
      <c r="J495" s="67">
        <v>2811.5</v>
      </c>
      <c r="K495" s="67">
        <v>2486.4</v>
      </c>
      <c r="L495" s="67">
        <v>0</v>
      </c>
      <c r="M495" s="68">
        <v>94</v>
      </c>
      <c r="N495" s="76">
        <f>SUM(O495:U495)</f>
        <v>3591360</v>
      </c>
      <c r="O495" s="67"/>
      <c r="P495" s="77"/>
      <c r="Q495" s="77"/>
      <c r="R495" s="77">
        <v>1390815.3511999999</v>
      </c>
      <c r="U495" s="77">
        <f>+'Приложение №2'!F495-'Приложение №1'!R495</f>
        <v>2200544.6488000001</v>
      </c>
      <c r="V495" s="77">
        <f t="shared" si="383"/>
        <v>1444.4015444015442</v>
      </c>
      <c r="W495" s="77">
        <f t="shared" si="383"/>
        <v>1444.4015444015442</v>
      </c>
      <c r="X495" s="70" t="s">
        <v>625</v>
      </c>
      <c r="Y495" s="71" t="e">
        <f>+#REF!-'[1]Приложение №1'!$P219</f>
        <v>#REF!</v>
      </c>
      <c r="AA495" s="76">
        <f t="shared" si="384"/>
        <v>14648835.946255356</v>
      </c>
      <c r="AB495" s="67">
        <v>5957914.8640461573</v>
      </c>
      <c r="AC495" s="67">
        <v>2383734.1772688017</v>
      </c>
      <c r="AD495" s="67">
        <v>1760621.0455607576</v>
      </c>
      <c r="AE495" s="67">
        <v>1125117.5622659819</v>
      </c>
      <c r="AF495" s="67">
        <v>0</v>
      </c>
      <c r="AG495" s="67"/>
      <c r="AH495" s="67">
        <v>264701.84172454086</v>
      </c>
      <c r="AI495" s="67">
        <v>0</v>
      </c>
      <c r="AJ495" s="67">
        <v>2607417.5209347345</v>
      </c>
      <c r="AK495" s="67">
        <v>0</v>
      </c>
      <c r="AL495" s="67">
        <v>0</v>
      </c>
      <c r="AM495" s="67">
        <v>0</v>
      </c>
      <c r="AN495" s="67">
        <v>80780.05</v>
      </c>
      <c r="AO495" s="77">
        <v>160221.22243461735</v>
      </c>
      <c r="AP495" s="78">
        <v>308327.66201976384</v>
      </c>
      <c r="AQ495" s="62">
        <f>+'Приложение №2'!F495-'Приложение №1'!N495</f>
        <v>0</v>
      </c>
      <c r="AS495" s="1">
        <f t="shared" si="382"/>
        <v>337051.41120000003</v>
      </c>
      <c r="AT495" s="1">
        <f>+(K495*13.29+L495*22.52)*12*30</f>
        <v>11895932.160000002</v>
      </c>
    </row>
    <row r="496" spans="1:47" s="81" customFormat="1" x14ac:dyDescent="0.25">
      <c r="A496" s="90">
        <f t="shared" si="380"/>
        <v>480</v>
      </c>
      <c r="B496" s="91">
        <f t="shared" si="381"/>
        <v>76</v>
      </c>
      <c r="C496" s="65" t="s">
        <v>547</v>
      </c>
      <c r="D496" s="65" t="s">
        <v>662</v>
      </c>
      <c r="E496" s="66" t="s">
        <v>611</v>
      </c>
      <c r="F496" s="66"/>
      <c r="G496" s="66" t="s">
        <v>579</v>
      </c>
      <c r="H496" s="66" t="s">
        <v>577</v>
      </c>
      <c r="I496" s="66" t="s">
        <v>578</v>
      </c>
      <c r="J496" s="67">
        <v>7245.1</v>
      </c>
      <c r="K496" s="67">
        <v>6129.9</v>
      </c>
      <c r="L496" s="67">
        <v>63</v>
      </c>
      <c r="M496" s="68">
        <v>262</v>
      </c>
      <c r="N496" s="76">
        <f>SUM(O496:U496)</f>
        <v>7182720</v>
      </c>
      <c r="O496" s="67">
        <v>0</v>
      </c>
      <c r="P496" s="77"/>
      <c r="Q496" s="77">
        <v>0</v>
      </c>
      <c r="R496" s="77">
        <v>2531984.9161999999</v>
      </c>
      <c r="U496" s="77">
        <f>+'Приложение №2'!F496-'Приложение №1'!R496</f>
        <v>4650735.0838000001</v>
      </c>
      <c r="V496" s="77">
        <v>728.66</v>
      </c>
      <c r="W496" s="77">
        <v>728.66</v>
      </c>
      <c r="X496" s="70" t="s">
        <v>625</v>
      </c>
      <c r="Z496" s="81">
        <f>+(K496*12.08+L496*20.47)*12</f>
        <v>904065.62399999995</v>
      </c>
      <c r="AB496" s="82">
        <f>+N496-'[4]Приложение № 2'!E496</f>
        <v>1277439.5331905074</v>
      </c>
      <c r="AE496" s="82">
        <f>+N496-'[4]Приложение № 2'!E496</f>
        <v>1277439.5331905074</v>
      </c>
      <c r="AQ496" s="62">
        <f>+'Приложение №2'!F496-'Приложение №1'!N496</f>
        <v>0</v>
      </c>
      <c r="AS496" s="1">
        <f t="shared" si="382"/>
        <v>845428.33619999967</v>
      </c>
      <c r="AT496" s="1">
        <f>+(K496*13.29+L496*22.52)*12*30</f>
        <v>29838647.159999989</v>
      </c>
    </row>
    <row r="497" spans="1:47" x14ac:dyDescent="0.25">
      <c r="A497" s="90">
        <f t="shared" si="380"/>
        <v>481</v>
      </c>
      <c r="B497" s="91">
        <f t="shared" si="381"/>
        <v>77</v>
      </c>
      <c r="C497" s="65" t="s">
        <v>73</v>
      </c>
      <c r="D497" s="65" t="s">
        <v>75</v>
      </c>
      <c r="E497" s="66">
        <v>1985</v>
      </c>
      <c r="F497" s="66">
        <v>2016</v>
      </c>
      <c r="G497" s="66" t="s">
        <v>45</v>
      </c>
      <c r="H497" s="66">
        <v>5</v>
      </c>
      <c r="I497" s="66">
        <v>4</v>
      </c>
      <c r="J497" s="67">
        <v>3419.8</v>
      </c>
      <c r="K497" s="67">
        <v>2967.9</v>
      </c>
      <c r="L497" s="67">
        <v>0</v>
      </c>
      <c r="M497" s="68">
        <v>127</v>
      </c>
      <c r="N497" s="76">
        <f t="shared" ref="N497:N560" si="385">SUM(O497:U497)</f>
        <v>2986964.12</v>
      </c>
      <c r="O497" s="67"/>
      <c r="P497" s="77"/>
      <c r="Q497" s="77"/>
      <c r="R497" s="77">
        <f t="shared" si="378"/>
        <v>1584553.59</v>
      </c>
      <c r="S497" s="77">
        <f>+'Приложение №2'!F497-'Приложение №1'!R497</f>
        <v>1402410.53</v>
      </c>
      <c r="T497" s="77"/>
      <c r="U497" s="77">
        <v>0</v>
      </c>
      <c r="V497" s="77">
        <f t="shared" si="383"/>
        <v>1006.4234374473533</v>
      </c>
      <c r="W497" s="77">
        <f t="shared" si="383"/>
        <v>1006.4234374473533</v>
      </c>
      <c r="X497" s="70" t="s">
        <v>625</v>
      </c>
      <c r="Y497" s="71" t="e">
        <f>+#REF!-'[1]Приложение №1'!$P375</f>
        <v>#REF!</v>
      </c>
      <c r="AA497" s="76">
        <f t="shared" si="384"/>
        <v>3028949.7</v>
      </c>
      <c r="AB497" s="67">
        <v>0</v>
      </c>
      <c r="AC497" s="67">
        <v>0</v>
      </c>
      <c r="AD497" s="67">
        <v>2925994.6940138005</v>
      </c>
      <c r="AE497" s="67">
        <v>0</v>
      </c>
      <c r="AF497" s="67">
        <v>0</v>
      </c>
      <c r="AG497" s="67"/>
      <c r="AH497" s="67">
        <v>0</v>
      </c>
      <c r="AI497" s="67">
        <v>0</v>
      </c>
      <c r="AJ497" s="67">
        <v>0</v>
      </c>
      <c r="AK497" s="67">
        <v>0</v>
      </c>
      <c r="AL497" s="67">
        <v>0</v>
      </c>
      <c r="AM497" s="67">
        <v>0</v>
      </c>
      <c r="AN497" s="96">
        <v>41985.58</v>
      </c>
      <c r="AO497" s="67">
        <v>3280.05</v>
      </c>
      <c r="AP497" s="78">
        <v>57689.375986200001</v>
      </c>
      <c r="AQ497" s="62">
        <f>+'Приложение №2'!F497-'Приложение №1'!N497</f>
        <v>0</v>
      </c>
      <c r="AR497" s="1">
        <v>1281827.79</v>
      </c>
      <c r="AS497" s="1">
        <f t="shared" ref="AS497:AS502" si="386">+(K497*10+L497*20)*12*0.85</f>
        <v>302725.8</v>
      </c>
      <c r="AT497" s="1">
        <f>+(K497*10+L497*20)*12*30</f>
        <v>10684440</v>
      </c>
    </row>
    <row r="498" spans="1:47" x14ac:dyDescent="0.25">
      <c r="A498" s="90">
        <f t="shared" si="380"/>
        <v>482</v>
      </c>
      <c r="B498" s="91">
        <f t="shared" si="381"/>
        <v>78</v>
      </c>
      <c r="C498" s="65" t="s">
        <v>73</v>
      </c>
      <c r="D498" s="65" t="s">
        <v>319</v>
      </c>
      <c r="E498" s="66">
        <v>1996</v>
      </c>
      <c r="F498" s="66">
        <v>2013</v>
      </c>
      <c r="G498" s="66" t="s">
        <v>52</v>
      </c>
      <c r="H498" s="66">
        <v>2</v>
      </c>
      <c r="I498" s="66">
        <v>2</v>
      </c>
      <c r="J498" s="67">
        <v>1115.2</v>
      </c>
      <c r="K498" s="67">
        <v>1004.8</v>
      </c>
      <c r="L498" s="67">
        <v>0</v>
      </c>
      <c r="M498" s="68">
        <v>54</v>
      </c>
      <c r="N498" s="76">
        <f t="shared" si="385"/>
        <v>3390546.88</v>
      </c>
      <c r="O498" s="67"/>
      <c r="P498" s="77"/>
      <c r="Q498" s="77"/>
      <c r="R498" s="77">
        <f t="shared" si="378"/>
        <v>638453.84</v>
      </c>
      <c r="S498" s="77">
        <f>+'Приложение №2'!F498-'Приложение №1'!R498</f>
        <v>2752093.04</v>
      </c>
      <c r="T498" s="77"/>
      <c r="U498" s="77">
        <v>0</v>
      </c>
      <c r="V498" s="77">
        <f t="shared" si="383"/>
        <v>3374.35</v>
      </c>
      <c r="W498" s="77">
        <f t="shared" si="383"/>
        <v>3374.35</v>
      </c>
      <c r="X498" s="70" t="s">
        <v>625</v>
      </c>
      <c r="Y498" s="71" t="e">
        <f>+#REF!-'[1]Приложение №1'!$P1004</f>
        <v>#REF!</v>
      </c>
      <c r="AA498" s="76">
        <f t="shared" si="384"/>
        <v>3390546.88</v>
      </c>
      <c r="AB498" s="67">
        <v>0</v>
      </c>
      <c r="AC498" s="67">
        <v>0</v>
      </c>
      <c r="AD498" s="67">
        <v>0</v>
      </c>
      <c r="AE498" s="67">
        <v>0</v>
      </c>
      <c r="AF498" s="67">
        <v>0</v>
      </c>
      <c r="AG498" s="67"/>
      <c r="AH498" s="67">
        <v>0</v>
      </c>
      <c r="AI498" s="67">
        <v>0</v>
      </c>
      <c r="AJ498" s="67">
        <v>3197890.5015539997</v>
      </c>
      <c r="AK498" s="67">
        <v>0</v>
      </c>
      <c r="AL498" s="67">
        <v>0</v>
      </c>
      <c r="AM498" s="67">
        <v>0</v>
      </c>
      <c r="AN498" s="67">
        <v>85155.99</v>
      </c>
      <c r="AO498" s="67">
        <v>37569</v>
      </c>
      <c r="AP498" s="78">
        <v>69931.388445999997</v>
      </c>
      <c r="AQ498" s="62">
        <f>+'Приложение №2'!F498-'Приложение №1'!N498</f>
        <v>0</v>
      </c>
      <c r="AR498" s="1">
        <v>535964.24</v>
      </c>
      <c r="AS498" s="1">
        <f t="shared" si="386"/>
        <v>102489.59999999999</v>
      </c>
      <c r="AT498" s="1">
        <f>+(K498*10+L498*20)*12*30</f>
        <v>3617280</v>
      </c>
    </row>
    <row r="499" spans="1:47" x14ac:dyDescent="0.25">
      <c r="A499" s="90">
        <f t="shared" si="380"/>
        <v>483</v>
      </c>
      <c r="B499" s="91">
        <f t="shared" si="381"/>
        <v>79</v>
      </c>
      <c r="C499" s="65" t="s">
        <v>73</v>
      </c>
      <c r="D499" s="65" t="s">
        <v>174</v>
      </c>
      <c r="E499" s="66">
        <v>1986</v>
      </c>
      <c r="F499" s="66">
        <v>2013</v>
      </c>
      <c r="G499" s="66" t="s">
        <v>52</v>
      </c>
      <c r="H499" s="66">
        <v>2</v>
      </c>
      <c r="I499" s="66">
        <v>2</v>
      </c>
      <c r="J499" s="67">
        <v>1117</v>
      </c>
      <c r="K499" s="67">
        <v>565.29999999999995</v>
      </c>
      <c r="L499" s="67">
        <v>0</v>
      </c>
      <c r="M499" s="68">
        <v>40</v>
      </c>
      <c r="N499" s="76">
        <f t="shared" si="385"/>
        <v>662435.5</v>
      </c>
      <c r="O499" s="67"/>
      <c r="P499" s="77"/>
      <c r="Q499" s="77"/>
      <c r="R499" s="77">
        <f t="shared" si="378"/>
        <v>348989</v>
      </c>
      <c r="S499" s="77">
        <f>+'Приложение №2'!F499-'Приложение №1'!R499</f>
        <v>313446.5</v>
      </c>
      <c r="T499" s="77"/>
      <c r="U499" s="77">
        <v>0</v>
      </c>
      <c r="V499" s="77">
        <f t="shared" si="383"/>
        <v>1171.8300017689724</v>
      </c>
      <c r="W499" s="77">
        <f t="shared" si="383"/>
        <v>1171.8300017689724</v>
      </c>
      <c r="X499" s="70" t="s">
        <v>625</v>
      </c>
      <c r="Y499" s="71" t="e">
        <f>+#REF!-'[1]Приложение №1'!$P631</f>
        <v>#REF!</v>
      </c>
      <c r="AA499" s="76">
        <f t="shared" si="384"/>
        <v>2293840.42</v>
      </c>
      <c r="AB499" s="67">
        <v>943755.90929256007</v>
      </c>
      <c r="AC499" s="67">
        <v>0</v>
      </c>
      <c r="AD499" s="67">
        <v>576950.84846699995</v>
      </c>
      <c r="AE499" s="67">
        <v>439929.92612436</v>
      </c>
      <c r="AF499" s="67">
        <v>0</v>
      </c>
      <c r="AG499" s="67"/>
      <c r="AH499" s="67">
        <v>46894.9827066</v>
      </c>
      <c r="AI499" s="67">
        <v>0</v>
      </c>
      <c r="AJ499" s="67">
        <v>0</v>
      </c>
      <c r="AK499" s="67">
        <v>0</v>
      </c>
      <c r="AL499" s="67">
        <v>0</v>
      </c>
      <c r="AM499" s="67">
        <v>0</v>
      </c>
      <c r="AN499" s="67">
        <v>219469.69759999998</v>
      </c>
      <c r="AO499" s="77">
        <v>22938.404200000004</v>
      </c>
      <c r="AP499" s="78">
        <v>43900.65160948001</v>
      </c>
      <c r="AQ499" s="62">
        <f>+'Приложение №2'!F499-'Приложение №1'!N499</f>
        <v>0</v>
      </c>
      <c r="AR499" s="1">
        <v>291328.40000000002</v>
      </c>
      <c r="AS499" s="1">
        <f t="shared" si="386"/>
        <v>57660.6</v>
      </c>
      <c r="AT499" s="1">
        <f>+(K499*10+L499*20)*12*30</f>
        <v>2035080</v>
      </c>
    </row>
    <row r="500" spans="1:47" x14ac:dyDescent="0.25">
      <c r="A500" s="90">
        <f t="shared" si="380"/>
        <v>484</v>
      </c>
      <c r="B500" s="91">
        <f t="shared" si="381"/>
        <v>80</v>
      </c>
      <c r="C500" s="65" t="s">
        <v>73</v>
      </c>
      <c r="D500" s="65" t="s">
        <v>175</v>
      </c>
      <c r="E500" s="66">
        <v>1991</v>
      </c>
      <c r="F500" s="66">
        <v>2013</v>
      </c>
      <c r="G500" s="66" t="s">
        <v>45</v>
      </c>
      <c r="H500" s="66">
        <v>2</v>
      </c>
      <c r="I500" s="66">
        <v>2</v>
      </c>
      <c r="J500" s="67">
        <v>1128.7</v>
      </c>
      <c r="K500" s="67">
        <v>568</v>
      </c>
      <c r="L500" s="67">
        <v>0</v>
      </c>
      <c r="M500" s="68">
        <v>46</v>
      </c>
      <c r="N500" s="76">
        <f t="shared" si="385"/>
        <v>573191.52000000014</v>
      </c>
      <c r="O500" s="67"/>
      <c r="P500" s="77"/>
      <c r="Q500" s="77"/>
      <c r="R500" s="77">
        <f t="shared" si="378"/>
        <v>169883.8</v>
      </c>
      <c r="S500" s="77">
        <f>+'Приложение №2'!F500-'Приложение №1'!R500</f>
        <v>403307.72000000015</v>
      </c>
      <c r="T500" s="77"/>
      <c r="U500" s="77">
        <v>0</v>
      </c>
      <c r="V500" s="77">
        <f t="shared" si="383"/>
        <v>1009.1400000000002</v>
      </c>
      <c r="W500" s="77">
        <f t="shared" si="383"/>
        <v>1009.1400000000002</v>
      </c>
      <c r="X500" s="70" t="s">
        <v>625</v>
      </c>
      <c r="Y500" s="71" t="e">
        <f>+#REF!-'[1]Приложение №1'!$P632</f>
        <v>#REF!</v>
      </c>
      <c r="AA500" s="76">
        <f t="shared" si="384"/>
        <v>1478022.6186027201</v>
      </c>
      <c r="AB500" s="67"/>
      <c r="AC500" s="67">
        <v>0</v>
      </c>
      <c r="AD500" s="67">
        <v>499223.44711008004</v>
      </c>
      <c r="AE500" s="67">
        <v>425443.60992000002</v>
      </c>
      <c r="AF500" s="67">
        <v>0</v>
      </c>
      <c r="AG500" s="67"/>
      <c r="AH500" s="67">
        <v>177679.34772671998</v>
      </c>
      <c r="AI500" s="67">
        <v>0</v>
      </c>
      <c r="AJ500" s="67">
        <v>0</v>
      </c>
      <c r="AK500" s="67">
        <v>0</v>
      </c>
      <c r="AL500" s="67">
        <v>0</v>
      </c>
      <c r="AM500" s="67">
        <v>0</v>
      </c>
      <c r="AN500" s="67">
        <v>281303.4768</v>
      </c>
      <c r="AO500" s="77">
        <v>32191.570400000001</v>
      </c>
      <c r="AP500" s="78">
        <v>62181.166645920006</v>
      </c>
      <c r="AQ500" s="62">
        <f>+'Приложение №2'!F500-'Приложение №1'!N500</f>
        <v>0</v>
      </c>
      <c r="AR500" s="1">
        <f>247290.43-135342.63</f>
        <v>111947.79999999999</v>
      </c>
      <c r="AS500" s="1">
        <f t="shared" si="386"/>
        <v>57936</v>
      </c>
      <c r="AT500" s="1">
        <f>+(K500*10+L500*20)*12*30-748881.44</f>
        <v>1295918.56</v>
      </c>
    </row>
    <row r="501" spans="1:47" x14ac:dyDescent="0.25">
      <c r="A501" s="90">
        <f t="shared" si="380"/>
        <v>485</v>
      </c>
      <c r="B501" s="91">
        <f t="shared" si="381"/>
        <v>81</v>
      </c>
      <c r="C501" s="65" t="s">
        <v>73</v>
      </c>
      <c r="D501" s="65" t="s">
        <v>176</v>
      </c>
      <c r="E501" s="66">
        <v>1982</v>
      </c>
      <c r="F501" s="66">
        <v>2013</v>
      </c>
      <c r="G501" s="66" t="s">
        <v>45</v>
      </c>
      <c r="H501" s="66">
        <v>2</v>
      </c>
      <c r="I501" s="66">
        <v>2</v>
      </c>
      <c r="J501" s="67">
        <v>673.7</v>
      </c>
      <c r="K501" s="67">
        <v>430.5</v>
      </c>
      <c r="L501" s="67">
        <v>0</v>
      </c>
      <c r="M501" s="68">
        <v>35</v>
      </c>
      <c r="N501" s="76">
        <f t="shared" si="385"/>
        <v>434434.77</v>
      </c>
      <c r="O501" s="67"/>
      <c r="P501" s="77"/>
      <c r="Q501" s="77"/>
      <c r="R501" s="77">
        <f t="shared" si="378"/>
        <v>291012.38</v>
      </c>
      <c r="S501" s="77">
        <f>+'Приложение №2'!F501-'Приложение №1'!R501</f>
        <v>143422.39000000001</v>
      </c>
      <c r="T501" s="77"/>
      <c r="U501" s="77">
        <v>0</v>
      </c>
      <c r="V501" s="77">
        <f t="shared" si="383"/>
        <v>1009.1400000000001</v>
      </c>
      <c r="W501" s="77">
        <f t="shared" si="383"/>
        <v>1009.1400000000001</v>
      </c>
      <c r="X501" s="70" t="s">
        <v>625</v>
      </c>
      <c r="Y501" s="71" t="e">
        <f>+#REF!-'[1]Приложение №1'!$P633</f>
        <v>#REF!</v>
      </c>
      <c r="AA501" s="76">
        <f t="shared" si="384"/>
        <v>6351355.9299999997</v>
      </c>
      <c r="AB501" s="67">
        <v>1319645.0192616598</v>
      </c>
      <c r="AC501" s="67">
        <v>802983.70469520008</v>
      </c>
      <c r="AD501" s="67">
        <v>378372.70067058003</v>
      </c>
      <c r="AE501" s="67">
        <v>0</v>
      </c>
      <c r="AF501" s="67">
        <v>0</v>
      </c>
      <c r="AG501" s="67"/>
      <c r="AH501" s="67">
        <v>134667.18168371997</v>
      </c>
      <c r="AI501" s="67">
        <v>0</v>
      </c>
      <c r="AJ501" s="67">
        <v>0</v>
      </c>
      <c r="AK501" s="67">
        <v>0</v>
      </c>
      <c r="AL501" s="67">
        <v>0</v>
      </c>
      <c r="AM501" s="67">
        <v>2937440.8278188398</v>
      </c>
      <c r="AN501" s="67">
        <v>592860.32070000004</v>
      </c>
      <c r="AO501" s="77">
        <v>63513.559300000001</v>
      </c>
      <c r="AP501" s="78">
        <v>121872.61587000001</v>
      </c>
      <c r="AQ501" s="62">
        <f>+'Приложение №2'!F501-'Приложение №1'!N501</f>
        <v>0</v>
      </c>
      <c r="AR501" s="1">
        <v>247101.38</v>
      </c>
      <c r="AS501" s="1">
        <f t="shared" si="386"/>
        <v>43911</v>
      </c>
      <c r="AT501" s="1">
        <f>+(K501*10+L501*20)*12*30</f>
        <v>1549800</v>
      </c>
    </row>
    <row r="502" spans="1:47" x14ac:dyDescent="0.25">
      <c r="A502" s="90">
        <f t="shared" si="380"/>
        <v>486</v>
      </c>
      <c r="B502" s="91">
        <f t="shared" si="381"/>
        <v>82</v>
      </c>
      <c r="C502" s="65" t="s">
        <v>73</v>
      </c>
      <c r="D502" s="65" t="s">
        <v>76</v>
      </c>
      <c r="E502" s="66">
        <v>1988</v>
      </c>
      <c r="F502" s="66">
        <v>2013</v>
      </c>
      <c r="G502" s="66" t="s">
        <v>45</v>
      </c>
      <c r="H502" s="66">
        <v>2</v>
      </c>
      <c r="I502" s="66">
        <v>2</v>
      </c>
      <c r="J502" s="67">
        <v>679.4</v>
      </c>
      <c r="K502" s="67">
        <v>425.1</v>
      </c>
      <c r="L502" s="67">
        <v>0</v>
      </c>
      <c r="M502" s="68">
        <v>38</v>
      </c>
      <c r="N502" s="76">
        <f t="shared" si="385"/>
        <v>2061462.5914</v>
      </c>
      <c r="O502" s="67"/>
      <c r="P502" s="77">
        <v>376037.0514</v>
      </c>
      <c r="Q502" s="77"/>
      <c r="R502" s="77">
        <f t="shared" si="378"/>
        <v>155065.54</v>
      </c>
      <c r="S502" s="77">
        <f t="shared" si="379"/>
        <v>1530360</v>
      </c>
      <c r="T502" s="77"/>
      <c r="U502" s="77">
        <v>0</v>
      </c>
      <c r="V502" s="77">
        <f t="shared" si="383"/>
        <v>4849.3591893672074</v>
      </c>
      <c r="W502" s="77">
        <f t="shared" si="383"/>
        <v>4849.3591893672074</v>
      </c>
      <c r="X502" s="70" t="s">
        <v>625</v>
      </c>
      <c r="Y502" s="71" t="e">
        <f>+#REF!-'[1]Приложение №1'!$P388</f>
        <v>#REF!</v>
      </c>
      <c r="AA502" s="76">
        <f t="shared" si="384"/>
        <v>2270607.88</v>
      </c>
      <c r="AB502" s="67">
        <v>1303091.9754052199</v>
      </c>
      <c r="AC502" s="67">
        <v>0</v>
      </c>
      <c r="AD502" s="67">
        <v>373626.55878113996</v>
      </c>
      <c r="AE502" s="67">
        <v>318408.58904399996</v>
      </c>
      <c r="AF502" s="67">
        <v>0</v>
      </c>
      <c r="AG502" s="67"/>
      <c r="AH502" s="67">
        <v>0</v>
      </c>
      <c r="AI502" s="67">
        <v>0</v>
      </c>
      <c r="AJ502" s="67">
        <v>0</v>
      </c>
      <c r="AK502" s="67">
        <v>0</v>
      </c>
      <c r="AL502" s="67">
        <v>0</v>
      </c>
      <c r="AM502" s="67">
        <v>0</v>
      </c>
      <c r="AN502" s="67">
        <v>209145.2886</v>
      </c>
      <c r="AO502" s="77">
        <v>22706.078799999999</v>
      </c>
      <c r="AP502" s="78">
        <v>43629.389369639997</v>
      </c>
      <c r="AQ502" s="62">
        <f>+'Приложение №2'!F502-'Приложение №1'!N502</f>
        <v>0</v>
      </c>
      <c r="AR502" s="1">
        <f>143197.73-31492.39</f>
        <v>111705.34000000001</v>
      </c>
      <c r="AS502" s="1">
        <f t="shared" si="386"/>
        <v>43360.2</v>
      </c>
      <c r="AT502" s="1">
        <f>+(K502*10+L502*20)*12*30</f>
        <v>1530360</v>
      </c>
      <c r="AU502" s="71">
        <f>+P502+Q502+R502+S502+U502-'Приложение №2'!F502</f>
        <v>0</v>
      </c>
    </row>
    <row r="503" spans="1:47" s="81" customFormat="1" x14ac:dyDescent="0.25">
      <c r="A503" s="90">
        <f t="shared" si="380"/>
        <v>487</v>
      </c>
      <c r="B503" s="91">
        <f t="shared" si="381"/>
        <v>83</v>
      </c>
      <c r="C503" s="65" t="s">
        <v>574</v>
      </c>
      <c r="D503" s="65" t="s">
        <v>667</v>
      </c>
      <c r="E503" s="66" t="s">
        <v>627</v>
      </c>
      <c r="F503" s="66"/>
      <c r="G503" s="66" t="s">
        <v>579</v>
      </c>
      <c r="H503" s="66" t="s">
        <v>577</v>
      </c>
      <c r="I503" s="66" t="s">
        <v>589</v>
      </c>
      <c r="J503" s="67">
        <v>17927.330000000002</v>
      </c>
      <c r="K503" s="67">
        <v>15173.93</v>
      </c>
      <c r="L503" s="67">
        <v>0</v>
      </c>
      <c r="M503" s="68">
        <v>571</v>
      </c>
      <c r="N503" s="76">
        <f t="shared" si="385"/>
        <v>21536888.215718932</v>
      </c>
      <c r="O503" s="67">
        <v>0</v>
      </c>
      <c r="P503" s="77"/>
      <c r="Q503" s="77">
        <v>0</v>
      </c>
      <c r="R503" s="77">
        <f t="shared" si="378"/>
        <v>11172486.912940001</v>
      </c>
      <c r="S503" s="77">
        <f>+'Приложение №2'!F503-'Приложение №1'!R503</f>
        <v>10364401.302778931</v>
      </c>
      <c r="T503" s="77"/>
      <c r="U503" s="77">
        <v>0</v>
      </c>
      <c r="V503" s="77">
        <f>N503/K503</f>
        <v>1419.3348865929217</v>
      </c>
      <c r="W503" s="77">
        <v>1172.2830200640003</v>
      </c>
      <c r="X503" s="70" t="s">
        <v>625</v>
      </c>
      <c r="Y503" s="81">
        <v>7106067.9400000004</v>
      </c>
      <c r="Z503" s="81">
        <f>+(K503*12.08+L503*20.47)*12</f>
        <v>2199612.8928</v>
      </c>
      <c r="AB503" s="82">
        <f>+N503-'[4]Приложение № 2'!E503</f>
        <v>16116091.425718933</v>
      </c>
      <c r="AE503" s="82">
        <f>+N503-'[4]Приложение № 2'!E503</f>
        <v>16116091.425718933</v>
      </c>
      <c r="AQ503" s="62">
        <f>+'Приложение №2'!F503-'Приложение №1'!N503</f>
        <v>0</v>
      </c>
      <c r="AR503" s="81">
        <v>9115539.3100000005</v>
      </c>
      <c r="AS503" s="1">
        <f>+(K503*13.29+L503*22.52)*12*0.85</f>
        <v>2056947.6029399999</v>
      </c>
      <c r="AT503" s="1">
        <f>+(K503*13.29+L503*22.52)*12*30</f>
        <v>72598150.692000002</v>
      </c>
    </row>
    <row r="504" spans="1:47" s="81" customFormat="1" x14ac:dyDescent="0.25">
      <c r="A504" s="90">
        <f t="shared" si="380"/>
        <v>488</v>
      </c>
      <c r="B504" s="91">
        <f t="shared" si="381"/>
        <v>84</v>
      </c>
      <c r="C504" s="65" t="s">
        <v>574</v>
      </c>
      <c r="D504" s="65" t="s">
        <v>668</v>
      </c>
      <c r="E504" s="66" t="s">
        <v>628</v>
      </c>
      <c r="F504" s="66"/>
      <c r="G504" s="66" t="s">
        <v>579</v>
      </c>
      <c r="H504" s="66" t="s">
        <v>577</v>
      </c>
      <c r="I504" s="66" t="s">
        <v>629</v>
      </c>
      <c r="J504" s="67">
        <v>20643.599999999999</v>
      </c>
      <c r="K504" s="67">
        <v>17472.8</v>
      </c>
      <c r="L504" s="67">
        <v>0</v>
      </c>
      <c r="M504" s="68">
        <v>665</v>
      </c>
      <c r="N504" s="76">
        <f t="shared" si="385"/>
        <v>25139520</v>
      </c>
      <c r="O504" s="67">
        <v>0</v>
      </c>
      <c r="P504" s="77"/>
      <c r="Q504" s="77">
        <v>0</v>
      </c>
      <c r="R504" s="77">
        <f t="shared" si="378"/>
        <v>13062500.272399999</v>
      </c>
      <c r="S504" s="77">
        <f>+'Приложение №2'!F504-'Приложение №1'!R504</f>
        <v>12077019.727600001</v>
      </c>
      <c r="T504" s="77"/>
      <c r="U504" s="77">
        <v>0</v>
      </c>
      <c r="V504" s="77">
        <f>N504/K504</f>
        <v>1438.7802756284054</v>
      </c>
      <c r="W504" s="77">
        <v>1172.2830200640003</v>
      </c>
      <c r="X504" s="70" t="s">
        <v>625</v>
      </c>
      <c r="Y504" s="81">
        <v>8381860.3899999997</v>
      </c>
      <c r="Z504" s="81">
        <f>+(K504*12.08+L504*20.47)*12</f>
        <v>2532857.088</v>
      </c>
      <c r="AB504" s="82">
        <f>+N504-'[4]Приложение № 2'!E504</f>
        <v>17984501.98</v>
      </c>
      <c r="AE504" s="82">
        <f>+N504-'[4]Приложение № 2'!E504</f>
        <v>17984501.98</v>
      </c>
      <c r="AQ504" s="62">
        <f>+'Приложение №2'!F504-'Приложение №1'!N504</f>
        <v>0</v>
      </c>
      <c r="AR504" s="81">
        <v>10693922.449999999</v>
      </c>
      <c r="AS504" s="1">
        <f>+(K504*13.29+L504*22.52)*12*0.85</f>
        <v>2368577.8223999999</v>
      </c>
      <c r="AT504" s="1">
        <f>+(K504*13.29+L504*22.52)*12*30</f>
        <v>83596864.319999993</v>
      </c>
    </row>
    <row r="505" spans="1:47" s="81" customFormat="1" x14ac:dyDescent="0.25">
      <c r="A505" s="90">
        <f t="shared" si="380"/>
        <v>489</v>
      </c>
      <c r="B505" s="91">
        <f t="shared" si="381"/>
        <v>85</v>
      </c>
      <c r="C505" s="65" t="s">
        <v>574</v>
      </c>
      <c r="D505" s="65" t="s">
        <v>669</v>
      </c>
      <c r="E505" s="66" t="s">
        <v>627</v>
      </c>
      <c r="F505" s="66"/>
      <c r="G505" s="66" t="s">
        <v>579</v>
      </c>
      <c r="H505" s="66" t="s">
        <v>577</v>
      </c>
      <c r="I505" s="66" t="s">
        <v>585</v>
      </c>
      <c r="J505" s="67">
        <v>11180.28</v>
      </c>
      <c r="K505" s="67">
        <v>9264.3799999999992</v>
      </c>
      <c r="L505" s="67">
        <v>0</v>
      </c>
      <c r="M505" s="68">
        <v>347</v>
      </c>
      <c r="N505" s="76">
        <f t="shared" si="385"/>
        <v>14391493.255421314</v>
      </c>
      <c r="O505" s="67">
        <v>0</v>
      </c>
      <c r="P505" s="77"/>
      <c r="Q505" s="77">
        <v>0</v>
      </c>
      <c r="R505" s="77">
        <f t="shared" si="378"/>
        <v>6688448.7040399993</v>
      </c>
      <c r="S505" s="77">
        <f>+'Приложение №2'!F505-'Приложение №1'!R505</f>
        <v>7703044.5513813151</v>
      </c>
      <c r="T505" s="77"/>
      <c r="U505" s="77">
        <v>0</v>
      </c>
      <c r="V505" s="77">
        <f>N505/K505</f>
        <v>1553.4221669902697</v>
      </c>
      <c r="W505" s="77">
        <v>1172.2830200640003</v>
      </c>
      <c r="X505" s="70" t="s">
        <v>625</v>
      </c>
      <c r="Y505" s="81">
        <v>4241666.0199999996</v>
      </c>
      <c r="Z505" s="81">
        <f>+(K505*12.08+L505*20.47)*12</f>
        <v>1342964.5248</v>
      </c>
      <c r="AB505" s="82">
        <f>+N505-'[4]Приложение № 2'!E505</f>
        <v>4500633.5797061138</v>
      </c>
      <c r="AE505" s="82">
        <f>+N505-'[4]Приложение № 2'!E505</f>
        <v>4500633.5797061138</v>
      </c>
      <c r="AQ505" s="62">
        <f>+'Приложение №2'!F505-'Приложение №1'!N505</f>
        <v>0</v>
      </c>
      <c r="AR505" s="81">
        <v>5432587.8799999999</v>
      </c>
      <c r="AS505" s="1">
        <f>+(K505*13.29+L505*22.52)*12*0.85</f>
        <v>1255860.8240399996</v>
      </c>
      <c r="AT505" s="1">
        <f>+(K505*13.29+L505*22.52)*12*30</f>
        <v>44324499.671999991</v>
      </c>
    </row>
    <row r="506" spans="1:47" x14ac:dyDescent="0.25">
      <c r="A506" s="90">
        <f t="shared" si="380"/>
        <v>490</v>
      </c>
      <c r="B506" s="91">
        <f t="shared" si="381"/>
        <v>86</v>
      </c>
      <c r="C506" s="65" t="s">
        <v>73</v>
      </c>
      <c r="D506" s="65" t="s">
        <v>315</v>
      </c>
      <c r="E506" s="66">
        <v>1964</v>
      </c>
      <c r="F506" s="66">
        <v>2013</v>
      </c>
      <c r="G506" s="66" t="s">
        <v>45</v>
      </c>
      <c r="H506" s="66">
        <v>5</v>
      </c>
      <c r="I506" s="66">
        <v>7</v>
      </c>
      <c r="J506" s="67">
        <v>5522.53</v>
      </c>
      <c r="K506" s="67">
        <v>5226.03</v>
      </c>
      <c r="L506" s="67">
        <v>0</v>
      </c>
      <c r="M506" s="68">
        <v>210</v>
      </c>
      <c r="N506" s="76">
        <f t="shared" si="385"/>
        <v>53320091.281343438</v>
      </c>
      <c r="O506" s="67"/>
      <c r="P506" s="77">
        <v>6127594.2622686876</v>
      </c>
      <c r="Q506" s="77"/>
      <c r="R506" s="77">
        <f t="shared" si="378"/>
        <v>3868411.97</v>
      </c>
      <c r="S506" s="77">
        <f t="shared" si="379"/>
        <v>18813708</v>
      </c>
      <c r="T506" s="77"/>
      <c r="U506" s="77">
        <v>24510377.04907475</v>
      </c>
      <c r="V506" s="77">
        <f t="shared" ref="V506:W528" si="387">$N506/($K506+$L506)</f>
        <v>10202.790891239323</v>
      </c>
      <c r="W506" s="77">
        <f t="shared" si="387"/>
        <v>10202.790891239323</v>
      </c>
      <c r="X506" s="70" t="s">
        <v>625</v>
      </c>
      <c r="Y506" s="71" t="e">
        <f>+#REF!-'[1]Приложение №1'!$P1405</f>
        <v>#REF!</v>
      </c>
      <c r="AA506" s="76">
        <f t="shared" si="377"/>
        <v>31039639.368981633</v>
      </c>
      <c r="AB506" s="67">
        <v>13616559.511674002</v>
      </c>
      <c r="AC506" s="67">
        <v>4892953.0885143364</v>
      </c>
      <c r="AD506" s="67">
        <v>5159278.8563651238</v>
      </c>
      <c r="AE506" s="67">
        <v>3303637.3136041779</v>
      </c>
      <c r="AF506" s="67">
        <v>2454070.4593860004</v>
      </c>
      <c r="AG506" s="67"/>
      <c r="AH506" s="67">
        <v>488558.85729000001</v>
      </c>
      <c r="AI506" s="67">
        <v>0</v>
      </c>
      <c r="AJ506" s="67">
        <v>0</v>
      </c>
      <c r="AK506" s="67">
        <v>0</v>
      </c>
      <c r="AL506" s="67">
        <v>0</v>
      </c>
      <c r="AM506" s="67">
        <v>0</v>
      </c>
      <c r="AN506" s="67">
        <v>425297.73</v>
      </c>
      <c r="AO506" s="67">
        <v>45101.82</v>
      </c>
      <c r="AP506" s="78">
        <v>654181.73214800004</v>
      </c>
      <c r="AQ506" s="62">
        <f>+'Приложение №2'!F506-'Приложение №1'!N506</f>
        <v>0</v>
      </c>
      <c r="AR506" s="1">
        <v>3335356.91</v>
      </c>
      <c r="AS506" s="1">
        <f>+(K506*10+L506*20)*12*0.85</f>
        <v>533055.05999999994</v>
      </c>
      <c r="AT506" s="1">
        <f>+(K506*10+L506*20)*12*30</f>
        <v>18813708</v>
      </c>
      <c r="AU506" s="71">
        <f>+P506+Q506+R506+S506+U506-'Приложение №2'!F506</f>
        <v>0</v>
      </c>
    </row>
    <row r="507" spans="1:47" x14ac:dyDescent="0.25">
      <c r="A507" s="90">
        <f t="shared" si="380"/>
        <v>491</v>
      </c>
      <c r="B507" s="91">
        <f t="shared" si="381"/>
        <v>87</v>
      </c>
      <c r="C507" s="65" t="s">
        <v>73</v>
      </c>
      <c r="D507" s="65" t="s">
        <v>465</v>
      </c>
      <c r="E507" s="66">
        <v>1968</v>
      </c>
      <c r="F507" s="66">
        <v>2013</v>
      </c>
      <c r="G507" s="66" t="s">
        <v>45</v>
      </c>
      <c r="H507" s="66">
        <v>5</v>
      </c>
      <c r="I507" s="66">
        <v>4</v>
      </c>
      <c r="J507" s="67">
        <v>2744.29</v>
      </c>
      <c r="K507" s="67">
        <v>2487.9899999999998</v>
      </c>
      <c r="L507" s="67">
        <v>0</v>
      </c>
      <c r="M507" s="68">
        <v>136</v>
      </c>
      <c r="N507" s="76">
        <f t="shared" si="385"/>
        <v>25940094.588426005</v>
      </c>
      <c r="O507" s="67"/>
      <c r="P507" s="77">
        <v>3200622.2373585771</v>
      </c>
      <c r="Q507" s="77"/>
      <c r="R507" s="77">
        <f t="shared" si="378"/>
        <v>980219.40163311991</v>
      </c>
      <c r="S507" s="77">
        <f t="shared" si="379"/>
        <v>8956764</v>
      </c>
      <c r="T507" s="77"/>
      <c r="U507" s="77">
        <v>12802488.949434308</v>
      </c>
      <c r="V507" s="77">
        <f t="shared" si="387"/>
        <v>10426.124939580146</v>
      </c>
      <c r="W507" s="77">
        <f t="shared" si="387"/>
        <v>10426.124939580146</v>
      </c>
      <c r="X507" s="70" t="s">
        <v>625</v>
      </c>
      <c r="Y507" s="71" t="e">
        <f>+#REF!-'[1]Приложение №1'!$P1591</f>
        <v>#REF!</v>
      </c>
      <c r="AA507" s="76">
        <f t="shared" si="377"/>
        <v>27107198.400000002</v>
      </c>
      <c r="AB507" s="67">
        <v>5940143.1063865805</v>
      </c>
      <c r="AC507" s="67">
        <v>2116717.1923795803</v>
      </c>
      <c r="AD507" s="67">
        <v>2211498.4827243001</v>
      </c>
      <c r="AE507" s="67">
        <v>1384537.88247348</v>
      </c>
      <c r="AF507" s="67">
        <v>847110.81731472013</v>
      </c>
      <c r="AG507" s="67"/>
      <c r="AH507" s="67">
        <v>227939.55009504</v>
      </c>
      <c r="AI507" s="67">
        <v>0</v>
      </c>
      <c r="AJ507" s="67">
        <v>10859485.412210401</v>
      </c>
      <c r="AK507" s="67">
        <v>0</v>
      </c>
      <c r="AL507" s="67">
        <v>0</v>
      </c>
      <c r="AM507" s="67">
        <v>0</v>
      </c>
      <c r="AN507" s="67">
        <v>2732884.5975000001</v>
      </c>
      <c r="AO507" s="77">
        <v>271071.984</v>
      </c>
      <c r="AP507" s="78">
        <v>515809.3749159</v>
      </c>
      <c r="AQ507" s="62">
        <f>+'Приложение №2'!F507-'Приложение №1'!N507</f>
        <v>0</v>
      </c>
      <c r="AR507" s="71">
        <f>1993779.07-R251</f>
        <v>726444.42163311993</v>
      </c>
      <c r="AS507" s="1">
        <f>+(K507*10+L507*20)*12*0.85</f>
        <v>253774.97999999998</v>
      </c>
      <c r="AT507" s="1">
        <f>+(K507*10+L507*20)*12*30</f>
        <v>8956764</v>
      </c>
      <c r="AU507" s="71">
        <f>+P507+Q507+R507+S507+U507-'Приложение №2'!F507</f>
        <v>0</v>
      </c>
    </row>
    <row r="508" spans="1:47" x14ac:dyDescent="0.25">
      <c r="A508" s="90">
        <f t="shared" si="380"/>
        <v>492</v>
      </c>
      <c r="B508" s="91">
        <f t="shared" si="381"/>
        <v>88</v>
      </c>
      <c r="C508" s="65" t="s">
        <v>73</v>
      </c>
      <c r="D508" s="65" t="s">
        <v>77</v>
      </c>
      <c r="E508" s="66">
        <v>1971</v>
      </c>
      <c r="F508" s="66">
        <v>1971</v>
      </c>
      <c r="G508" s="66" t="s">
        <v>52</v>
      </c>
      <c r="H508" s="66">
        <v>1</v>
      </c>
      <c r="I508" s="66">
        <v>5</v>
      </c>
      <c r="J508" s="67">
        <v>672.8</v>
      </c>
      <c r="K508" s="67">
        <v>603</v>
      </c>
      <c r="L508" s="67">
        <v>0</v>
      </c>
      <c r="M508" s="68">
        <v>33</v>
      </c>
      <c r="N508" s="76">
        <f t="shared" si="385"/>
        <v>4701446.2800000012</v>
      </c>
      <c r="O508" s="67"/>
      <c r="P508" s="77">
        <v>566089.32750000013</v>
      </c>
      <c r="Q508" s="77"/>
      <c r="R508" s="77">
        <f t="shared" si="378"/>
        <v>266288.96999999997</v>
      </c>
      <c r="S508" s="77">
        <f t="shared" si="379"/>
        <v>2170800</v>
      </c>
      <c r="T508" s="77"/>
      <c r="U508" s="77">
        <v>1698267.9825000004</v>
      </c>
      <c r="V508" s="77">
        <f>$N508/($K508+$L508)</f>
        <v>7796.760000000002</v>
      </c>
      <c r="W508" s="77">
        <f>$N508/($K508+$L508)</f>
        <v>7796.760000000002</v>
      </c>
      <c r="X508" s="70" t="s">
        <v>625</v>
      </c>
      <c r="Y508" s="71" t="e">
        <f>+#REF!-'[1]Приложение №1'!$P392</f>
        <v>#REF!</v>
      </c>
      <c r="AA508" s="76">
        <f>SUM(AB508:AP508)</f>
        <v>10663801.74</v>
      </c>
      <c r="AB508" s="67">
        <v>1006695.2324683799</v>
      </c>
      <c r="AC508" s="67">
        <v>582199.37404272018</v>
      </c>
      <c r="AD508" s="67">
        <v>615427.84556945995</v>
      </c>
      <c r="AE508" s="67">
        <v>469268.96418359998</v>
      </c>
      <c r="AF508" s="67">
        <v>0</v>
      </c>
      <c r="AG508" s="67"/>
      <c r="AH508" s="67">
        <v>0</v>
      </c>
      <c r="AI508" s="67">
        <v>0</v>
      </c>
      <c r="AJ508" s="67">
        <v>1792070.7864570001</v>
      </c>
      <c r="AK508" s="67">
        <v>0</v>
      </c>
      <c r="AL508" s="67">
        <v>3479315.59778166</v>
      </c>
      <c r="AM508" s="67">
        <v>1368370.2001410001</v>
      </c>
      <c r="AN508" s="67">
        <v>1040151.6639000002</v>
      </c>
      <c r="AO508" s="77">
        <v>106638.01740000001</v>
      </c>
      <c r="AP508" s="78">
        <v>203664.05805617999</v>
      </c>
      <c r="AQ508" s="62">
        <f>+'Приложение №2'!F508-'Приложение №1'!N508</f>
        <v>0</v>
      </c>
      <c r="AR508" s="1">
        <v>204782.97</v>
      </c>
      <c r="AS508" s="1">
        <f>+(K508*10+L508*20)*12*0.85</f>
        <v>61506</v>
      </c>
      <c r="AT508" s="1">
        <f>+(K508*10+L508*20)*12*30</f>
        <v>2170800</v>
      </c>
      <c r="AU508" s="71">
        <f>+P508+Q508+R508+S508+U508-'Приложение №2'!F508</f>
        <v>0</v>
      </c>
    </row>
    <row r="509" spans="1:47" x14ac:dyDescent="0.25">
      <c r="A509" s="90">
        <f t="shared" si="380"/>
        <v>493</v>
      </c>
      <c r="B509" s="91">
        <f t="shared" si="381"/>
        <v>89</v>
      </c>
      <c r="C509" s="65" t="s">
        <v>73</v>
      </c>
      <c r="D509" s="65" t="s">
        <v>320</v>
      </c>
      <c r="E509" s="66">
        <v>1989</v>
      </c>
      <c r="F509" s="66">
        <v>2017</v>
      </c>
      <c r="G509" s="66" t="s">
        <v>52</v>
      </c>
      <c r="H509" s="66">
        <v>9</v>
      </c>
      <c r="I509" s="66">
        <v>3</v>
      </c>
      <c r="J509" s="67">
        <v>8049.4</v>
      </c>
      <c r="K509" s="67">
        <v>6665.5</v>
      </c>
      <c r="L509" s="67">
        <v>0</v>
      </c>
      <c r="M509" s="68">
        <v>258</v>
      </c>
      <c r="N509" s="76">
        <f t="shared" si="385"/>
        <v>41383287.739999995</v>
      </c>
      <c r="O509" s="67"/>
      <c r="P509" s="77">
        <v>8236700.6080000009</v>
      </c>
      <c r="Q509" s="77"/>
      <c r="R509" s="77">
        <f t="shared" si="378"/>
        <v>67931.299999999814</v>
      </c>
      <c r="S509" s="77">
        <f t="shared" si="379"/>
        <v>18204494.995968178</v>
      </c>
      <c r="T509" s="77"/>
      <c r="U509" s="77">
        <f>+'Приложение №2'!F509-'Приложение №1'!P509-'Приложение №1'!Q509-'Приложение №1'!R509-'Приложение №1'!S509</f>
        <v>14874160.836031821</v>
      </c>
      <c r="V509" s="77">
        <f t="shared" si="387"/>
        <v>6208.5796624409268</v>
      </c>
      <c r="W509" s="77">
        <f t="shared" si="387"/>
        <v>6208.5796624409268</v>
      </c>
      <c r="X509" s="70" t="s">
        <v>625</v>
      </c>
      <c r="Y509" s="71" t="e">
        <f>+#REF!-'[1]Приложение №1'!$P718</f>
        <v>#REF!</v>
      </c>
      <c r="AA509" s="76">
        <f t="shared" si="377"/>
        <v>25881031.239999995</v>
      </c>
      <c r="AB509" s="67"/>
      <c r="AC509" s="67"/>
      <c r="AD509" s="67"/>
      <c r="AE509" s="67"/>
      <c r="AF509" s="67">
        <v>0</v>
      </c>
      <c r="AG509" s="67"/>
      <c r="AH509" s="67"/>
      <c r="AI509" s="67">
        <v>0</v>
      </c>
      <c r="AJ509" s="67"/>
      <c r="AK509" s="67">
        <v>0</v>
      </c>
      <c r="AL509" s="67">
        <v>25881031.239999995</v>
      </c>
      <c r="AM509" s="67">
        <v>0</v>
      </c>
      <c r="AN509" s="67"/>
      <c r="AO509" s="77"/>
      <c r="AP509" s="78"/>
      <c r="AQ509" s="62">
        <f>+'Приложение №2'!F509-'Приложение №1'!N509</f>
        <v>0</v>
      </c>
      <c r="AR509" s="71">
        <f>2787898.61-R69</f>
        <v>-835630.54900000012</v>
      </c>
      <c r="AS509" s="1">
        <f>+(K509*13.29+L509*22.52)*12*0.85</f>
        <v>903561.84899999993</v>
      </c>
      <c r="AT509" s="1">
        <f>+(K509*13.29+L509*22.52)*12*30-S69</f>
        <v>18204494.995968178</v>
      </c>
      <c r="AU509" s="71">
        <f>+P509+Q509+R509+S509+U509-'Приложение №2'!F509</f>
        <v>0</v>
      </c>
    </row>
    <row r="510" spans="1:47" x14ac:dyDescent="0.25">
      <c r="A510" s="90">
        <f t="shared" si="380"/>
        <v>494</v>
      </c>
      <c r="B510" s="91">
        <f t="shared" si="381"/>
        <v>90</v>
      </c>
      <c r="C510" s="65" t="s">
        <v>73</v>
      </c>
      <c r="D510" s="65" t="s">
        <v>323</v>
      </c>
      <c r="E510" s="66">
        <v>1985</v>
      </c>
      <c r="F510" s="66">
        <v>2013</v>
      </c>
      <c r="G510" s="66" t="s">
        <v>52</v>
      </c>
      <c r="H510" s="66">
        <v>3</v>
      </c>
      <c r="I510" s="66">
        <v>3</v>
      </c>
      <c r="J510" s="67">
        <v>1439.1</v>
      </c>
      <c r="K510" s="67">
        <v>1289.4000000000001</v>
      </c>
      <c r="L510" s="67">
        <v>0</v>
      </c>
      <c r="M510" s="68">
        <v>55</v>
      </c>
      <c r="N510" s="76">
        <f t="shared" si="385"/>
        <v>17444911.509005461</v>
      </c>
      <c r="O510" s="67"/>
      <c r="P510" s="77">
        <v>3038566.1072513652</v>
      </c>
      <c r="Q510" s="77"/>
      <c r="R510" s="77">
        <f t="shared" si="378"/>
        <v>648807.08000000007</v>
      </c>
      <c r="S510" s="77">
        <f t="shared" si="379"/>
        <v>4641840</v>
      </c>
      <c r="T510" s="77"/>
      <c r="U510" s="77">
        <v>9115698.3217540961</v>
      </c>
      <c r="V510" s="77">
        <f t="shared" si="387"/>
        <v>13529.47999767757</v>
      </c>
      <c r="W510" s="77">
        <f t="shared" si="387"/>
        <v>13529.47999767757</v>
      </c>
      <c r="X510" s="70" t="s">
        <v>625</v>
      </c>
      <c r="Y510" s="71" t="e">
        <f>+#REF!-'[1]Приложение №1'!$P1012</f>
        <v>#REF!</v>
      </c>
      <c r="AA510" s="76">
        <f t="shared" si="377"/>
        <v>17444911.509005461</v>
      </c>
      <c r="AB510" s="67">
        <v>0</v>
      </c>
      <c r="AC510" s="67">
        <v>0</v>
      </c>
      <c r="AD510" s="67">
        <v>0</v>
      </c>
      <c r="AE510" s="67">
        <v>1124212.3435180259</v>
      </c>
      <c r="AF510" s="67">
        <v>0</v>
      </c>
      <c r="AG510" s="67"/>
      <c r="AH510" s="67">
        <v>0</v>
      </c>
      <c r="AI510" s="67">
        <v>0</v>
      </c>
      <c r="AJ510" s="67">
        <v>4206748.5157533297</v>
      </c>
      <c r="AK510" s="67">
        <v>0</v>
      </c>
      <c r="AL510" s="67">
        <v>8272430.9336326644</v>
      </c>
      <c r="AM510" s="67">
        <v>3193396.3000122053</v>
      </c>
      <c r="AN510" s="67">
        <v>215153.97</v>
      </c>
      <c r="AO510" s="67">
        <v>65657.709721273903</v>
      </c>
      <c r="AP510" s="78">
        <v>367311.73636796477</v>
      </c>
      <c r="AQ510" s="62">
        <f>+'Приложение №2'!F510-'Приложение №1'!N510</f>
        <v>0</v>
      </c>
      <c r="AR510" s="1">
        <v>517288.28</v>
      </c>
      <c r="AS510" s="1">
        <f t="shared" ref="AS510:AS532" si="388">+(K510*10+L510*20)*12*0.85</f>
        <v>131518.79999999999</v>
      </c>
      <c r="AT510" s="1">
        <f t="shared" ref="AT510:AT516" si="389">+(K510*10+L510*20)*12*30</f>
        <v>4641840</v>
      </c>
      <c r="AU510" s="71">
        <f>+P510+Q510+R510+S510+U510-'Приложение №2'!F510</f>
        <v>0</v>
      </c>
    </row>
    <row r="511" spans="1:47" x14ac:dyDescent="0.25">
      <c r="A511" s="90">
        <f t="shared" si="380"/>
        <v>495</v>
      </c>
      <c r="B511" s="91">
        <f t="shared" si="381"/>
        <v>91</v>
      </c>
      <c r="C511" s="65" t="s">
        <v>73</v>
      </c>
      <c r="D511" s="65" t="s">
        <v>78</v>
      </c>
      <c r="E511" s="66">
        <v>1973</v>
      </c>
      <c r="F511" s="66">
        <v>2017</v>
      </c>
      <c r="G511" s="66" t="s">
        <v>45</v>
      </c>
      <c r="H511" s="66">
        <v>5</v>
      </c>
      <c r="I511" s="66">
        <v>2</v>
      </c>
      <c r="J511" s="67">
        <v>2354.6</v>
      </c>
      <c r="K511" s="67">
        <v>2158.9</v>
      </c>
      <c r="L511" s="67">
        <v>0</v>
      </c>
      <c r="M511" s="68">
        <v>96</v>
      </c>
      <c r="N511" s="76">
        <f t="shared" si="385"/>
        <v>5617414.6199999992</v>
      </c>
      <c r="O511" s="67"/>
      <c r="P511" s="77"/>
      <c r="Q511" s="77"/>
      <c r="R511" s="77">
        <f t="shared" si="378"/>
        <v>1112787.02</v>
      </c>
      <c r="S511" s="77">
        <f>+'Приложение №2'!F511-'Приложение №1'!R511</f>
        <v>4504627.5999999996</v>
      </c>
      <c r="T511" s="77"/>
      <c r="U511" s="77">
        <v>4.6566128730773926E-10</v>
      </c>
      <c r="V511" s="77">
        <f>$N511/($K511+$L511)</f>
        <v>2601.9799990736019</v>
      </c>
      <c r="W511" s="77">
        <f>$N511/($K511+$L511)</f>
        <v>2601.9799990736019</v>
      </c>
      <c r="X511" s="70" t="s">
        <v>625</v>
      </c>
      <c r="Y511" s="71" t="e">
        <f>+#REF!-'[1]Приложение №1'!$P397</f>
        <v>#REF!</v>
      </c>
      <c r="AA511" s="76">
        <f>SUM(AB511:AP511)</f>
        <v>5617414.6200000001</v>
      </c>
      <c r="AB511" s="67">
        <v>0</v>
      </c>
      <c r="AC511" s="67">
        <v>0</v>
      </c>
      <c r="AD511" s="67">
        <v>0</v>
      </c>
      <c r="AE511" s="67">
        <v>0</v>
      </c>
      <c r="AF511" s="67">
        <v>0</v>
      </c>
      <c r="AG511" s="67"/>
      <c r="AH511" s="67">
        <v>0</v>
      </c>
      <c r="AI511" s="67">
        <v>0</v>
      </c>
      <c r="AJ511" s="67">
        <v>0</v>
      </c>
      <c r="AK511" s="67">
        <v>0</v>
      </c>
      <c r="AL511" s="67">
        <v>4892509.7329474799</v>
      </c>
      <c r="AM511" s="67">
        <v>0</v>
      </c>
      <c r="AN511" s="67">
        <v>561741.46200000006</v>
      </c>
      <c r="AO511" s="77">
        <v>56174.146200000003</v>
      </c>
      <c r="AP511" s="78">
        <v>106989.27885251999</v>
      </c>
      <c r="AQ511" s="62">
        <f>+'Приложение №2'!F511-'Приложение №1'!N511</f>
        <v>0</v>
      </c>
      <c r="AR511" s="1">
        <v>892579.22</v>
      </c>
      <c r="AS511" s="1">
        <f t="shared" si="388"/>
        <v>220207.8</v>
      </c>
      <c r="AT511" s="1">
        <f t="shared" si="389"/>
        <v>7772040</v>
      </c>
    </row>
    <row r="512" spans="1:47" x14ac:dyDescent="0.25">
      <c r="A512" s="90">
        <f t="shared" si="380"/>
        <v>496</v>
      </c>
      <c r="B512" s="91">
        <f t="shared" si="381"/>
        <v>92</v>
      </c>
      <c r="C512" s="65" t="s">
        <v>73</v>
      </c>
      <c r="D512" s="65" t="s">
        <v>79</v>
      </c>
      <c r="E512" s="66">
        <v>1972</v>
      </c>
      <c r="F512" s="66">
        <v>2013</v>
      </c>
      <c r="G512" s="66" t="s">
        <v>45</v>
      </c>
      <c r="H512" s="66">
        <v>5</v>
      </c>
      <c r="I512" s="66">
        <v>2</v>
      </c>
      <c r="J512" s="67">
        <v>3245.1</v>
      </c>
      <c r="K512" s="67">
        <v>2546.0500000000002</v>
      </c>
      <c r="L512" s="67">
        <v>0</v>
      </c>
      <c r="M512" s="68">
        <v>190</v>
      </c>
      <c r="N512" s="76">
        <f t="shared" si="385"/>
        <v>2598422.25</v>
      </c>
      <c r="O512" s="67"/>
      <c r="P512" s="77"/>
      <c r="Q512" s="77"/>
      <c r="R512" s="77">
        <f t="shared" si="378"/>
        <v>2061447.79</v>
      </c>
      <c r="S512" s="77">
        <f>+'Приложение №2'!F512-'Приложение №1'!R512</f>
        <v>536974.46</v>
      </c>
      <c r="T512" s="77"/>
      <c r="U512" s="77">
        <v>0</v>
      </c>
      <c r="V512" s="77">
        <f>$N512/($K512+$L512)</f>
        <v>1020.5700005891479</v>
      </c>
      <c r="W512" s="77">
        <f>$N512/($K512+$L512)</f>
        <v>1020.5700005891479</v>
      </c>
      <c r="X512" s="70" t="s">
        <v>625</v>
      </c>
      <c r="Y512" s="71" t="e">
        <f>+#REF!-'[1]Приложение №1'!$P399</f>
        <v>#REF!</v>
      </c>
      <c r="AA512" s="76">
        <f>SUM(AB512:AP512)</f>
        <v>34440876.640000001</v>
      </c>
      <c r="AB512" s="67">
        <v>0</v>
      </c>
      <c r="AC512" s="67">
        <v>2166113.1307510799</v>
      </c>
      <c r="AD512" s="67">
        <v>2263106.2523264997</v>
      </c>
      <c r="AE512" s="67">
        <v>1416847.6029254398</v>
      </c>
      <c r="AF512" s="67">
        <v>866879.08268850006</v>
      </c>
      <c r="AG512" s="67"/>
      <c r="AH512" s="67">
        <v>0</v>
      </c>
      <c r="AI512" s="67">
        <v>0</v>
      </c>
      <c r="AJ512" s="67">
        <v>11112903.524356199</v>
      </c>
      <c r="AK512" s="67">
        <v>0</v>
      </c>
      <c r="AL512" s="67">
        <v>5769870.9583057202</v>
      </c>
      <c r="AM512" s="67">
        <v>6223481.2118761791</v>
      </c>
      <c r="AN512" s="67">
        <v>3625180.5618999996</v>
      </c>
      <c r="AO512" s="77">
        <v>344408.76640000002</v>
      </c>
      <c r="AP512" s="78">
        <v>652085.54847038013</v>
      </c>
      <c r="AQ512" s="62">
        <f>+'Приложение №2'!F512-'Приложение №1'!N512</f>
        <v>0</v>
      </c>
      <c r="AR512" s="1">
        <v>1801750.69</v>
      </c>
      <c r="AS512" s="1">
        <f t="shared" si="388"/>
        <v>259697.1</v>
      </c>
      <c r="AT512" s="1">
        <f t="shared" si="389"/>
        <v>9165780</v>
      </c>
    </row>
    <row r="513" spans="1:47" x14ac:dyDescent="0.25">
      <c r="A513" s="90">
        <f t="shared" si="380"/>
        <v>497</v>
      </c>
      <c r="B513" s="91">
        <f t="shared" si="381"/>
        <v>93</v>
      </c>
      <c r="C513" s="65" t="s">
        <v>73</v>
      </c>
      <c r="D513" s="65" t="s">
        <v>180</v>
      </c>
      <c r="E513" s="66">
        <v>1978</v>
      </c>
      <c r="F513" s="66">
        <v>2012</v>
      </c>
      <c r="G513" s="66" t="s">
        <v>52</v>
      </c>
      <c r="H513" s="66">
        <v>4</v>
      </c>
      <c r="I513" s="66">
        <v>6</v>
      </c>
      <c r="J513" s="67">
        <v>5689.4</v>
      </c>
      <c r="K513" s="67">
        <v>4968.3</v>
      </c>
      <c r="L513" s="67">
        <v>0</v>
      </c>
      <c r="M513" s="68">
        <v>227</v>
      </c>
      <c r="N513" s="76">
        <f t="shared" si="385"/>
        <v>2287454.9999999995</v>
      </c>
      <c r="O513" s="67"/>
      <c r="P513" s="77"/>
      <c r="Q513" s="77"/>
      <c r="R513" s="77">
        <f>+'Приложение №2'!F513</f>
        <v>2287454.9999999995</v>
      </c>
      <c r="S513" s="77">
        <f>+'Приложение №2'!F513-'Приложение №1'!R513</f>
        <v>0</v>
      </c>
      <c r="T513" s="77"/>
      <c r="U513" s="77">
        <v>0</v>
      </c>
      <c r="V513" s="77">
        <f t="shared" si="387"/>
        <v>460.4099993961716</v>
      </c>
      <c r="W513" s="77">
        <f t="shared" si="387"/>
        <v>460.4099993961716</v>
      </c>
      <c r="X513" s="70" t="s">
        <v>625</v>
      </c>
      <c r="Y513" s="71" t="e">
        <f>+#REF!-'[1]Приложение №1'!$P651</f>
        <v>#REF!</v>
      </c>
      <c r="AA513" s="76">
        <f t="shared" si="377"/>
        <v>2287454.9999999995</v>
      </c>
      <c r="AB513" s="67">
        <v>0</v>
      </c>
      <c r="AC513" s="67">
        <v>0</v>
      </c>
      <c r="AD513" s="67">
        <v>0</v>
      </c>
      <c r="AE513" s="67">
        <v>0</v>
      </c>
      <c r="AF513" s="67">
        <v>1544567.3894700001</v>
      </c>
      <c r="AG513" s="67"/>
      <c r="AH513" s="67">
        <v>0</v>
      </c>
      <c r="AI513" s="67">
        <v>0</v>
      </c>
      <c r="AJ513" s="67">
        <v>0</v>
      </c>
      <c r="AK513" s="67">
        <v>0</v>
      </c>
      <c r="AL513" s="67">
        <v>0</v>
      </c>
      <c r="AM513" s="67">
        <v>0</v>
      </c>
      <c r="AN513" s="67">
        <v>686236.5</v>
      </c>
      <c r="AO513" s="77">
        <v>22874.55</v>
      </c>
      <c r="AP513" s="78">
        <v>33776.560530000002</v>
      </c>
      <c r="AQ513" s="62">
        <f>+'Приложение №2'!F513-'Приложение №1'!N513</f>
        <v>0</v>
      </c>
      <c r="AR513" s="1">
        <v>2455899.29</v>
      </c>
      <c r="AS513" s="1">
        <f t="shared" si="388"/>
        <v>506766.6</v>
      </c>
      <c r="AT513" s="1">
        <f t="shared" si="389"/>
        <v>17885880</v>
      </c>
    </row>
    <row r="514" spans="1:47" x14ac:dyDescent="0.25">
      <c r="A514" s="90">
        <f t="shared" si="380"/>
        <v>498</v>
      </c>
      <c r="B514" s="91">
        <f t="shared" si="381"/>
        <v>94</v>
      </c>
      <c r="C514" s="65" t="s">
        <v>73</v>
      </c>
      <c r="D514" s="65" t="s">
        <v>181</v>
      </c>
      <c r="E514" s="66">
        <v>1974</v>
      </c>
      <c r="F514" s="66">
        <v>2013</v>
      </c>
      <c r="G514" s="66" t="s">
        <v>52</v>
      </c>
      <c r="H514" s="66">
        <v>4</v>
      </c>
      <c r="I514" s="66">
        <v>4</v>
      </c>
      <c r="J514" s="67">
        <v>4783.3599999999997</v>
      </c>
      <c r="K514" s="67">
        <v>3552.1</v>
      </c>
      <c r="L514" s="67">
        <v>0</v>
      </c>
      <c r="M514" s="68">
        <v>164</v>
      </c>
      <c r="N514" s="76">
        <f t="shared" si="385"/>
        <v>9472812.146420002</v>
      </c>
      <c r="O514" s="67"/>
      <c r="P514" s="77"/>
      <c r="Q514" s="77"/>
      <c r="R514" s="77">
        <f t="shared" si="378"/>
        <v>960081.54</v>
      </c>
      <c r="S514" s="77">
        <f>+'Приложение №2'!F514-'Приложение №1'!R514</f>
        <v>8512730.6064200029</v>
      </c>
      <c r="T514" s="77"/>
      <c r="U514" s="77">
        <v>0</v>
      </c>
      <c r="V514" s="77">
        <f t="shared" si="387"/>
        <v>2666.8202320936916</v>
      </c>
      <c r="W514" s="77">
        <f t="shared" si="387"/>
        <v>2666.8202320936916</v>
      </c>
      <c r="X514" s="70" t="s">
        <v>625</v>
      </c>
      <c r="Y514" s="71" t="e">
        <f>+#REF!-'[1]Приложение №1'!$P1133</f>
        <v>#REF!</v>
      </c>
      <c r="AA514" s="76">
        <f t="shared" si="377"/>
        <v>10786909.546420002</v>
      </c>
      <c r="AB514" s="67">
        <v>0</v>
      </c>
      <c r="AC514" s="67">
        <v>0</v>
      </c>
      <c r="AD514" s="67">
        <v>0</v>
      </c>
      <c r="AE514" s="67">
        <v>0</v>
      </c>
      <c r="AF514" s="67">
        <v>1314097.3999999999</v>
      </c>
      <c r="AG514" s="67"/>
      <c r="AH514" s="67">
        <v>0</v>
      </c>
      <c r="AI514" s="67">
        <v>0</v>
      </c>
      <c r="AJ514" s="67">
        <v>0</v>
      </c>
      <c r="AK514" s="67">
        <v>0</v>
      </c>
      <c r="AL514" s="67">
        <v>0</v>
      </c>
      <c r="AM514" s="67">
        <v>8060676.2652087007</v>
      </c>
      <c r="AN514" s="67">
        <v>1135899.3550000002</v>
      </c>
      <c r="AO514" s="77">
        <v>95049.965500000006</v>
      </c>
      <c r="AP514" s="78">
        <v>181186.5607113</v>
      </c>
      <c r="AQ514" s="62">
        <f>+'Приложение №2'!F514-'Приложение №1'!N514</f>
        <v>0</v>
      </c>
      <c r="AR514" s="71">
        <f>1511669.96-R259</f>
        <v>597767.34000000008</v>
      </c>
      <c r="AS514" s="1">
        <f t="shared" si="388"/>
        <v>362314.2</v>
      </c>
      <c r="AT514" s="1">
        <f t="shared" si="389"/>
        <v>12787560</v>
      </c>
    </row>
    <row r="515" spans="1:47" s="81" customFormat="1" x14ac:dyDescent="0.25">
      <c r="A515" s="90">
        <f t="shared" si="380"/>
        <v>499</v>
      </c>
      <c r="B515" s="91">
        <f t="shared" si="381"/>
        <v>95</v>
      </c>
      <c r="C515" s="65" t="s">
        <v>73</v>
      </c>
      <c r="D515" s="65" t="s">
        <v>619</v>
      </c>
      <c r="E515" s="66" t="s">
        <v>630</v>
      </c>
      <c r="F515" s="66"/>
      <c r="G515" s="66" t="s">
        <v>576</v>
      </c>
      <c r="H515" s="66" t="s">
        <v>585</v>
      </c>
      <c r="I515" s="66" t="s">
        <v>578</v>
      </c>
      <c r="J515" s="67">
        <v>1276.4000000000001</v>
      </c>
      <c r="K515" s="67">
        <v>1183.0999999999999</v>
      </c>
      <c r="L515" s="67">
        <v>0</v>
      </c>
      <c r="M515" s="68">
        <v>69</v>
      </c>
      <c r="N515" s="76">
        <f t="shared" si="385"/>
        <v>19282609.969906949</v>
      </c>
      <c r="O515" s="67">
        <v>0</v>
      </c>
      <c r="P515" s="77">
        <f>+'Приложение №2'!F515-'Приложение №1'!R515-'Приложение №1'!S515-'Приложение №1'!U515</f>
        <v>2864990.4679270461</v>
      </c>
      <c r="Q515" s="77">
        <v>0</v>
      </c>
      <c r="R515" s="77">
        <f t="shared" si="378"/>
        <v>673141.26</v>
      </c>
      <c r="S515" s="77">
        <f t="shared" si="379"/>
        <v>4259160</v>
      </c>
      <c r="T515" s="77"/>
      <c r="U515" s="77">
        <v>11485318.241979901</v>
      </c>
      <c r="V515" s="77">
        <v>7042.17</v>
      </c>
      <c r="W515" s="77">
        <v>7042.17</v>
      </c>
      <c r="X515" s="70" t="s">
        <v>625</v>
      </c>
      <c r="Y515" s="81">
        <v>424539.75</v>
      </c>
      <c r="Z515" s="81">
        <f>+(K515*9.1+L515*18.19)*12</f>
        <v>129194.51999999999</v>
      </c>
      <c r="AB515" s="82">
        <f>+N515-'[4]Приложение № 2'!E515</f>
        <v>14628658.748450948</v>
      </c>
      <c r="AE515" s="82">
        <f>+N515-'[4]Приложение № 2'!E515</f>
        <v>14628658.748450948</v>
      </c>
      <c r="AQ515" s="62">
        <f>+'Приложение №2'!F515-'Приложение №1'!N515</f>
        <v>0</v>
      </c>
      <c r="AR515" s="81">
        <v>552465.06000000006</v>
      </c>
      <c r="AS515" s="1">
        <f t="shared" si="388"/>
        <v>120676.2</v>
      </c>
      <c r="AT515" s="1">
        <f t="shared" si="389"/>
        <v>4259160</v>
      </c>
      <c r="AU515" s="71">
        <f>+P515+Q515+R515+S515+U515-'Приложение №2'!F515</f>
        <v>0</v>
      </c>
    </row>
    <row r="516" spans="1:47" x14ac:dyDescent="0.25">
      <c r="A516" s="90">
        <f t="shared" si="380"/>
        <v>500</v>
      </c>
      <c r="B516" s="91">
        <f t="shared" si="381"/>
        <v>96</v>
      </c>
      <c r="C516" s="65" t="s">
        <v>73</v>
      </c>
      <c r="D516" s="65" t="s">
        <v>182</v>
      </c>
      <c r="E516" s="66">
        <v>1973</v>
      </c>
      <c r="F516" s="66">
        <v>2013</v>
      </c>
      <c r="G516" s="66" t="s">
        <v>45</v>
      </c>
      <c r="H516" s="66">
        <v>5</v>
      </c>
      <c r="I516" s="66">
        <v>6</v>
      </c>
      <c r="J516" s="67">
        <v>5136.8500000000004</v>
      </c>
      <c r="K516" s="67">
        <v>4729.8500000000004</v>
      </c>
      <c r="L516" s="67">
        <v>0</v>
      </c>
      <c r="M516" s="68">
        <v>215</v>
      </c>
      <c r="N516" s="76">
        <f t="shared" si="385"/>
        <v>13555876.004956001</v>
      </c>
      <c r="O516" s="67"/>
      <c r="P516" s="77"/>
      <c r="Q516" s="77"/>
      <c r="R516" s="77">
        <f t="shared" si="378"/>
        <v>495706.10504400014</v>
      </c>
      <c r="S516" s="77">
        <f>+'Приложение №2'!F516-'Приложение №1'!R516</f>
        <v>13060169.899912002</v>
      </c>
      <c r="T516" s="77"/>
      <c r="U516" s="77">
        <v>0</v>
      </c>
      <c r="V516" s="77">
        <f t="shared" si="387"/>
        <v>2866.0266192280942</v>
      </c>
      <c r="W516" s="77">
        <f t="shared" si="387"/>
        <v>2866.0266192280942</v>
      </c>
      <c r="X516" s="70" t="s">
        <v>625</v>
      </c>
      <c r="Y516" s="71" t="e">
        <f>+#REF!-'[1]Приложение №1'!$P1134</f>
        <v>#REF!</v>
      </c>
      <c r="AA516" s="76">
        <f t="shared" si="377"/>
        <v>27853394.144955996</v>
      </c>
      <c r="AB516" s="67">
        <v>0</v>
      </c>
      <c r="AC516" s="67">
        <v>0</v>
      </c>
      <c r="AD516" s="67">
        <v>0</v>
      </c>
      <c r="AE516" s="67">
        <v>0</v>
      </c>
      <c r="AF516" s="67">
        <v>1990543.04</v>
      </c>
      <c r="AG516" s="67"/>
      <c r="AH516" s="67">
        <v>0</v>
      </c>
      <c r="AI516" s="67">
        <v>0</v>
      </c>
      <c r="AJ516" s="67">
        <v>0</v>
      </c>
      <c r="AK516" s="67">
        <v>0</v>
      </c>
      <c r="AL516" s="67">
        <v>10718809.191245399</v>
      </c>
      <c r="AM516" s="67">
        <v>11561490.38701188</v>
      </c>
      <c r="AN516" s="67">
        <v>2826217.2920000004</v>
      </c>
      <c r="AO516" s="77">
        <v>260814.88320000001</v>
      </c>
      <c r="AP516" s="78">
        <v>495519.35149872006</v>
      </c>
      <c r="AQ516" s="62">
        <f>+'Приложение №2'!F516-'Приложение №1'!N516</f>
        <v>0</v>
      </c>
      <c r="AR516" s="71">
        <f>2285167.23-R262</f>
        <v>13261.40504400013</v>
      </c>
      <c r="AS516" s="1">
        <f t="shared" si="388"/>
        <v>482444.7</v>
      </c>
      <c r="AT516" s="1">
        <f t="shared" si="389"/>
        <v>17027460</v>
      </c>
    </row>
    <row r="517" spans="1:47" x14ac:dyDescent="0.25">
      <c r="A517" s="90">
        <f t="shared" si="380"/>
        <v>501</v>
      </c>
      <c r="B517" s="91">
        <f t="shared" si="381"/>
        <v>97</v>
      </c>
      <c r="C517" s="65" t="s">
        <v>73</v>
      </c>
      <c r="D517" s="65" t="s">
        <v>184</v>
      </c>
      <c r="E517" s="66">
        <v>1976</v>
      </c>
      <c r="F517" s="66">
        <v>2005</v>
      </c>
      <c r="G517" s="66" t="s">
        <v>52</v>
      </c>
      <c r="H517" s="66">
        <v>5</v>
      </c>
      <c r="I517" s="66">
        <v>6</v>
      </c>
      <c r="J517" s="67">
        <v>3918.8</v>
      </c>
      <c r="K517" s="67">
        <v>3432.3</v>
      </c>
      <c r="L517" s="67">
        <v>0</v>
      </c>
      <c r="M517" s="68">
        <v>155</v>
      </c>
      <c r="N517" s="76">
        <f t="shared" si="385"/>
        <v>1580265.24</v>
      </c>
      <c r="O517" s="67"/>
      <c r="P517" s="77"/>
      <c r="Q517" s="77"/>
      <c r="R517" s="77">
        <f t="shared" si="378"/>
        <v>1222258.7000000002</v>
      </c>
      <c r="S517" s="77">
        <f>+'Приложение №2'!F517-'Приложение №1'!R517</f>
        <v>358006.5399999998</v>
      </c>
      <c r="T517" s="77"/>
      <c r="U517" s="77">
        <v>0</v>
      </c>
      <c r="V517" s="77">
        <f t="shared" si="387"/>
        <v>460.40999912595049</v>
      </c>
      <c r="W517" s="77">
        <f t="shared" si="387"/>
        <v>460.40999912595049</v>
      </c>
      <c r="X517" s="70" t="s">
        <v>625</v>
      </c>
      <c r="Y517" s="71">
        <f>+S517-'[1]Приложение №1'!$P655</f>
        <v>-1222258.7000000002</v>
      </c>
      <c r="AA517" s="76">
        <f t="shared" si="377"/>
        <v>1580265.24</v>
      </c>
      <c r="AB517" s="67">
        <v>0</v>
      </c>
      <c r="AC517" s="67">
        <v>0</v>
      </c>
      <c r="AD517" s="67">
        <v>0</v>
      </c>
      <c r="AE517" s="67">
        <v>0</v>
      </c>
      <c r="AF517" s="67">
        <v>1067048.8190661601</v>
      </c>
      <c r="AG517" s="67"/>
      <c r="AH517" s="67">
        <v>0</v>
      </c>
      <c r="AI517" s="67">
        <v>0</v>
      </c>
      <c r="AJ517" s="67">
        <v>0</v>
      </c>
      <c r="AK517" s="67">
        <v>0</v>
      </c>
      <c r="AL517" s="67">
        <v>0</v>
      </c>
      <c r="AM517" s="67">
        <v>0</v>
      </c>
      <c r="AN517" s="67">
        <v>474079.57199999999</v>
      </c>
      <c r="AO517" s="77">
        <v>15802.652400000001</v>
      </c>
      <c r="AP517" s="78">
        <v>23334.19653384</v>
      </c>
      <c r="AQ517" s="62">
        <f>+'Приложение №2'!F517-'Приложение №1'!N517</f>
        <v>0</v>
      </c>
      <c r="AR517" s="1">
        <f>1718197.1-846033</f>
        <v>872164.10000000009</v>
      </c>
      <c r="AS517" s="1">
        <f t="shared" si="388"/>
        <v>350094.6</v>
      </c>
      <c r="AT517" s="1">
        <f>+(K517*10+L517*20)*12*30-62340.65-1126498.46</f>
        <v>11167440.890000001</v>
      </c>
    </row>
    <row r="518" spans="1:47" x14ac:dyDescent="0.25">
      <c r="A518" s="90">
        <f t="shared" si="380"/>
        <v>502</v>
      </c>
      <c r="B518" s="91">
        <f t="shared" si="381"/>
        <v>98</v>
      </c>
      <c r="C518" s="65" t="s">
        <v>73</v>
      </c>
      <c r="D518" s="65" t="s">
        <v>325</v>
      </c>
      <c r="E518" s="66">
        <v>1986</v>
      </c>
      <c r="F518" s="66">
        <v>2005</v>
      </c>
      <c r="G518" s="66" t="s">
        <v>45</v>
      </c>
      <c r="H518" s="66">
        <v>5</v>
      </c>
      <c r="I518" s="66">
        <v>3</v>
      </c>
      <c r="J518" s="67">
        <v>5898.64</v>
      </c>
      <c r="K518" s="67">
        <v>5063.6400000000003</v>
      </c>
      <c r="L518" s="67">
        <v>0</v>
      </c>
      <c r="M518" s="68">
        <v>316</v>
      </c>
      <c r="N518" s="76">
        <f t="shared" si="385"/>
        <v>52616181.969999999</v>
      </c>
      <c r="O518" s="67"/>
      <c r="P518" s="77">
        <v>6350229.8080000002</v>
      </c>
      <c r="Q518" s="77"/>
      <c r="R518" s="77">
        <f t="shared" si="378"/>
        <v>2635928.9299999997</v>
      </c>
      <c r="S518" s="77">
        <f t="shared" si="379"/>
        <v>18229104</v>
      </c>
      <c r="T518" s="77"/>
      <c r="U518" s="77">
        <v>25400919.232000001</v>
      </c>
      <c r="V518" s="77">
        <f t="shared" si="387"/>
        <v>10390.980000552961</v>
      </c>
      <c r="W518" s="77">
        <f t="shared" si="387"/>
        <v>10390.980000552961</v>
      </c>
      <c r="X518" s="70" t="s">
        <v>625</v>
      </c>
      <c r="Y518" s="71" t="e">
        <f>+#REF!-'[1]Приложение №1'!$P1017</f>
        <v>#REF!</v>
      </c>
      <c r="AA518" s="76">
        <f t="shared" si="377"/>
        <v>52616181.970000006</v>
      </c>
      <c r="AB518" s="67">
        <v>12089576.8229145</v>
      </c>
      <c r="AC518" s="67">
        <v>4308013.2351488397</v>
      </c>
      <c r="AD518" s="67">
        <v>4500915.2712127808</v>
      </c>
      <c r="AE518" s="67">
        <v>2817857.5473652803</v>
      </c>
      <c r="AF518" s="67">
        <v>0</v>
      </c>
      <c r="AG518" s="67"/>
      <c r="AH518" s="67">
        <v>463910.16369684006</v>
      </c>
      <c r="AI518" s="67">
        <v>0</v>
      </c>
      <c r="AJ518" s="67">
        <v>22101585.911395203</v>
      </c>
      <c r="AK518" s="67">
        <v>0</v>
      </c>
      <c r="AL518" s="67">
        <v>0</v>
      </c>
      <c r="AM518" s="67">
        <v>0</v>
      </c>
      <c r="AN518" s="67">
        <v>4796070.6798999999</v>
      </c>
      <c r="AO518" s="77">
        <v>526161.81969999999</v>
      </c>
      <c r="AP518" s="78">
        <v>1012090.5186665601</v>
      </c>
      <c r="AQ518" s="62">
        <f>+'Приложение №2'!F518-'Приложение №1'!N518</f>
        <v>0</v>
      </c>
      <c r="AR518" s="1">
        <v>2119437.65</v>
      </c>
      <c r="AS518" s="1">
        <f t="shared" si="388"/>
        <v>516491.28</v>
      </c>
      <c r="AT518" s="1">
        <f>+(K518*10+L518*20)*12*30</f>
        <v>18229104</v>
      </c>
      <c r="AU518" s="71">
        <f>+P518+Q518+R518+S518+U518-'Приложение №2'!F518</f>
        <v>0</v>
      </c>
    </row>
    <row r="519" spans="1:47" x14ac:dyDescent="0.25">
      <c r="A519" s="90">
        <f t="shared" si="380"/>
        <v>503</v>
      </c>
      <c r="B519" s="91">
        <f t="shared" si="381"/>
        <v>99</v>
      </c>
      <c r="C519" s="65" t="s">
        <v>73</v>
      </c>
      <c r="D519" s="65" t="s">
        <v>185</v>
      </c>
      <c r="E519" s="66">
        <v>1976</v>
      </c>
      <c r="F519" s="66">
        <v>2013</v>
      </c>
      <c r="G519" s="66" t="s">
        <v>45</v>
      </c>
      <c r="H519" s="66">
        <v>4</v>
      </c>
      <c r="I519" s="66">
        <v>4</v>
      </c>
      <c r="J519" s="67">
        <v>2991.3</v>
      </c>
      <c r="K519" s="67">
        <v>2735.5</v>
      </c>
      <c r="L519" s="67">
        <v>0</v>
      </c>
      <c r="M519" s="68">
        <v>122</v>
      </c>
      <c r="N519" s="76">
        <f t="shared" si="385"/>
        <v>28733810.998852</v>
      </c>
      <c r="O519" s="67"/>
      <c r="P519" s="77">
        <v>3677895.9417703999</v>
      </c>
      <c r="Q519" s="77"/>
      <c r="R519" s="77">
        <f t="shared" si="378"/>
        <v>1437488.65</v>
      </c>
      <c r="S519" s="77">
        <f t="shared" si="379"/>
        <v>8906842.6400000006</v>
      </c>
      <c r="T519" s="77"/>
      <c r="U519" s="77">
        <v>14711583.7670816</v>
      </c>
      <c r="V519" s="77">
        <f t="shared" si="387"/>
        <v>10504.043501682325</v>
      </c>
      <c r="W519" s="77">
        <f t="shared" si="387"/>
        <v>10504.043501682325</v>
      </c>
      <c r="X519" s="70" t="s">
        <v>625</v>
      </c>
      <c r="Y519" s="71" t="e">
        <f>+#REF!-'[1]Приложение №1'!$P1137</f>
        <v>#REF!</v>
      </c>
      <c r="AA519" s="76">
        <f t="shared" si="377"/>
        <v>37022548.278852001</v>
      </c>
      <c r="AB519" s="67">
        <v>6531079.8989818199</v>
      </c>
      <c r="AC519" s="67">
        <v>0</v>
      </c>
      <c r="AD519" s="67">
        <v>0</v>
      </c>
      <c r="AE519" s="67">
        <v>0</v>
      </c>
      <c r="AF519" s="67">
        <v>1171020.99</v>
      </c>
      <c r="AG519" s="67"/>
      <c r="AH519" s="67">
        <v>0</v>
      </c>
      <c r="AI519" s="67">
        <v>0</v>
      </c>
      <c r="AJ519" s="67">
        <v>11939807.781027</v>
      </c>
      <c r="AK519" s="67">
        <v>0</v>
      </c>
      <c r="AL519" s="67">
        <v>6199203.4736406608</v>
      </c>
      <c r="AM519" s="67">
        <v>6686566.5827221796</v>
      </c>
      <c r="AN519" s="67">
        <v>3445210.5711000003</v>
      </c>
      <c r="AO519" s="77">
        <v>359077.49579999998</v>
      </c>
      <c r="AP519" s="78">
        <v>690581.48558034003</v>
      </c>
      <c r="AQ519" s="62">
        <f>+'Приложение №2'!F519-'Приложение №1'!N519</f>
        <v>0</v>
      </c>
      <c r="AR519" s="1">
        <f>1388531.28-230063.63</f>
        <v>1158467.6499999999</v>
      </c>
      <c r="AS519" s="1">
        <f t="shared" si="388"/>
        <v>279021</v>
      </c>
      <c r="AT519" s="1">
        <f>+(K519*10+L519*20)*12*30-940957.36</f>
        <v>8906842.6400000006</v>
      </c>
      <c r="AU519" s="71">
        <f>+P519+Q519+R519+S519+U519-'Приложение №2'!F519</f>
        <v>0</v>
      </c>
    </row>
    <row r="520" spans="1:47" x14ac:dyDescent="0.25">
      <c r="A520" s="90">
        <f t="shared" si="380"/>
        <v>504</v>
      </c>
      <c r="B520" s="91">
        <f t="shared" si="381"/>
        <v>100</v>
      </c>
      <c r="C520" s="65" t="s">
        <v>73</v>
      </c>
      <c r="D520" s="65" t="s">
        <v>80</v>
      </c>
      <c r="E520" s="66">
        <v>1970</v>
      </c>
      <c r="F520" s="66">
        <v>2017</v>
      </c>
      <c r="G520" s="66" t="s">
        <v>45</v>
      </c>
      <c r="H520" s="66">
        <v>5</v>
      </c>
      <c r="I520" s="66">
        <v>2</v>
      </c>
      <c r="J520" s="67">
        <v>1774.6</v>
      </c>
      <c r="K520" s="67">
        <v>1593.3</v>
      </c>
      <c r="L520" s="67">
        <v>0</v>
      </c>
      <c r="M520" s="68">
        <v>61</v>
      </c>
      <c r="N520" s="76">
        <f t="shared" si="385"/>
        <v>5828068.3399999999</v>
      </c>
      <c r="O520" s="67"/>
      <c r="P520" s="77">
        <v>231260.42999999993</v>
      </c>
      <c r="Q520" s="77"/>
      <c r="R520" s="77">
        <f t="shared" si="378"/>
        <v>449230.69999999995</v>
      </c>
      <c r="S520" s="77">
        <f t="shared" si="379"/>
        <v>5147577.21</v>
      </c>
      <c r="T520" s="77"/>
      <c r="U520" s="77">
        <v>0</v>
      </c>
      <c r="V520" s="77">
        <f>$N520/($K520+$L520)</f>
        <v>3657.8600012552565</v>
      </c>
      <c r="W520" s="77">
        <f>$N520/($K520+$L520)</f>
        <v>3657.8600012552565</v>
      </c>
      <c r="X520" s="70" t="s">
        <v>625</v>
      </c>
      <c r="Y520" s="71" t="e">
        <f>+#REF!-'[1]Приложение №1'!$P409</f>
        <v>#REF!</v>
      </c>
      <c r="AA520" s="76">
        <f>SUM(AB520:AP520)</f>
        <v>9973803.0700000003</v>
      </c>
      <c r="AB520" s="67">
        <v>3804046.6453625998</v>
      </c>
      <c r="AC520" s="67">
        <v>1355538.2084109599</v>
      </c>
      <c r="AD520" s="67">
        <v>0</v>
      </c>
      <c r="AE520" s="67">
        <v>0</v>
      </c>
      <c r="AF520" s="67"/>
      <c r="AG520" s="67"/>
      <c r="AH520" s="67">
        <v>0</v>
      </c>
      <c r="AI520" s="67">
        <v>0</v>
      </c>
      <c r="AJ520" s="67">
        <v>0</v>
      </c>
      <c r="AK520" s="67">
        <v>0</v>
      </c>
      <c r="AL520" s="67">
        <v>3610744.2460324201</v>
      </c>
      <c r="AM520" s="67">
        <v>0</v>
      </c>
      <c r="AN520" s="67">
        <v>911946.60499999998</v>
      </c>
      <c r="AO520" s="77">
        <v>99738.030700000003</v>
      </c>
      <c r="AP520" s="78">
        <v>191789.33449402</v>
      </c>
      <c r="AQ520" s="62">
        <f>+'Приложение №2'!F520-'Приложение №1'!N520</f>
        <v>0</v>
      </c>
      <c r="AR520" s="1">
        <f>638025.43-84643.55-266667.78</f>
        <v>286714.09999999998</v>
      </c>
      <c r="AS520" s="1">
        <f t="shared" si="388"/>
        <v>162516.6</v>
      </c>
      <c r="AT520" s="1">
        <f>+(K520*10+L520*20)*12*30-19875.37-568427.42</f>
        <v>5147577.21</v>
      </c>
      <c r="AU520" s="71">
        <f>+P520+Q520+R520+S520+U520-'Приложение №2'!F520</f>
        <v>0</v>
      </c>
    </row>
    <row r="521" spans="1:47" s="81" customFormat="1" x14ac:dyDescent="0.25">
      <c r="A521" s="90">
        <f t="shared" si="380"/>
        <v>505</v>
      </c>
      <c r="B521" s="91">
        <f t="shared" si="381"/>
        <v>101</v>
      </c>
      <c r="C521" s="65" t="s">
        <v>73</v>
      </c>
      <c r="D521" s="65" t="s">
        <v>620</v>
      </c>
      <c r="E521" s="66" t="s">
        <v>599</v>
      </c>
      <c r="F521" s="66"/>
      <c r="G521" s="66" t="s">
        <v>579</v>
      </c>
      <c r="H521" s="66" t="s">
        <v>585</v>
      </c>
      <c r="I521" s="66" t="s">
        <v>585</v>
      </c>
      <c r="J521" s="67">
        <v>3893.1</v>
      </c>
      <c r="K521" s="67">
        <v>3401.8</v>
      </c>
      <c r="L521" s="67">
        <v>0</v>
      </c>
      <c r="M521" s="68">
        <v>150</v>
      </c>
      <c r="N521" s="76">
        <f t="shared" si="385"/>
        <v>54971526.93190375</v>
      </c>
      <c r="O521" s="67">
        <v>0</v>
      </c>
      <c r="P521" s="77">
        <v>8517894.7578108646</v>
      </c>
      <c r="Q521" s="77">
        <v>0</v>
      </c>
      <c r="R521" s="77">
        <f t="shared" si="378"/>
        <v>1193147.5</v>
      </c>
      <c r="S521" s="77">
        <f t="shared" si="379"/>
        <v>12246480</v>
      </c>
      <c r="T521" s="77"/>
      <c r="U521" s="77">
        <f>+'Приложение №2'!F521-'Приложение №1'!P521-'Приложение №1'!Q521-'Приложение №1'!R521-'Приложение №1'!S521</f>
        <v>33014004.674092889</v>
      </c>
      <c r="V521" s="77">
        <v>2160.36</v>
      </c>
      <c r="W521" s="77">
        <v>2160.36</v>
      </c>
      <c r="X521" s="70" t="s">
        <v>625</v>
      </c>
      <c r="Y521" s="81">
        <v>609180.44999999995</v>
      </c>
      <c r="Z521" s="81">
        <f>+(K521*9.1+L521*18.19)*12</f>
        <v>371476.56</v>
      </c>
      <c r="AB521" s="82">
        <f>+N521-'[4]Приложение № 2'!E521</f>
        <v>46223006.211903751</v>
      </c>
      <c r="AE521" s="82">
        <f>+N521-'[4]Приложение № 2'!E521</f>
        <v>46223006.211903751</v>
      </c>
      <c r="AQ521" s="62">
        <f>+'Приложение №2'!F521-'Приложение №1'!N521</f>
        <v>0</v>
      </c>
      <c r="AR521" s="81">
        <v>846163.9</v>
      </c>
      <c r="AS521" s="1">
        <f t="shared" si="388"/>
        <v>346983.6</v>
      </c>
      <c r="AT521" s="1">
        <f>+(K521*10+L521*20)*12*30</f>
        <v>12246480</v>
      </c>
      <c r="AU521" s="71">
        <f>+P521+Q521+R521+S521+U521-'Приложение №2'!F521</f>
        <v>0</v>
      </c>
    </row>
    <row r="522" spans="1:47" s="81" customFormat="1" x14ac:dyDescent="0.25">
      <c r="A522" s="90">
        <f t="shared" si="380"/>
        <v>506</v>
      </c>
      <c r="B522" s="91">
        <f t="shared" si="381"/>
        <v>102</v>
      </c>
      <c r="C522" s="65" t="s">
        <v>73</v>
      </c>
      <c r="D522" s="65" t="s">
        <v>618</v>
      </c>
      <c r="E522" s="66" t="s">
        <v>615</v>
      </c>
      <c r="F522" s="66"/>
      <c r="G522" s="66" t="s">
        <v>576</v>
      </c>
      <c r="H522" s="66" t="s">
        <v>588</v>
      </c>
      <c r="I522" s="66" t="s">
        <v>585</v>
      </c>
      <c r="J522" s="67">
        <v>4021.68</v>
      </c>
      <c r="K522" s="67">
        <v>3419.8</v>
      </c>
      <c r="L522" s="67">
        <v>0</v>
      </c>
      <c r="M522" s="68">
        <v>152</v>
      </c>
      <c r="N522" s="76">
        <f t="shared" si="385"/>
        <v>37259456.808583044</v>
      </c>
      <c r="O522" s="67">
        <v>0</v>
      </c>
      <c r="P522" s="77">
        <v>4581465.5337166088</v>
      </c>
      <c r="Q522" s="77">
        <v>0</v>
      </c>
      <c r="R522" s="77">
        <f t="shared" si="378"/>
        <v>2040849.1400000001</v>
      </c>
      <c r="S522" s="77">
        <f t="shared" si="379"/>
        <v>12311280</v>
      </c>
      <c r="T522" s="77"/>
      <c r="U522" s="77">
        <v>18325862.134866435</v>
      </c>
      <c r="V522" s="77">
        <v>5080.8900000000003</v>
      </c>
      <c r="W522" s="77">
        <v>5080.8900000000003</v>
      </c>
      <c r="X522" s="70" t="s">
        <v>625</v>
      </c>
      <c r="Y522" s="81">
        <v>1358102.97</v>
      </c>
      <c r="Z522" s="81">
        <f>+(K522*9.1+L522*18.19)*12</f>
        <v>373442.16000000003</v>
      </c>
      <c r="AB522" s="82">
        <f>+N522-'[4]Приложение № 2'!E522</f>
        <v>34588001.443902083</v>
      </c>
      <c r="AE522" s="82">
        <f>+N522-'[4]Приложение № 2'!E522</f>
        <v>34588001.443902083</v>
      </c>
      <c r="AQ522" s="62">
        <f>+'Приложение №2'!F522-'Приложение №1'!N522</f>
        <v>0</v>
      </c>
      <c r="AR522" s="1">
        <v>1692029.54</v>
      </c>
      <c r="AS522" s="1">
        <f t="shared" si="388"/>
        <v>348819.6</v>
      </c>
      <c r="AT522" s="1">
        <f>+(K522*10+L522*20)*12*30</f>
        <v>12311280</v>
      </c>
      <c r="AU522" s="71">
        <f>+P522+Q522+R522+S522+U522-'Приложение №2'!F522</f>
        <v>0</v>
      </c>
    </row>
    <row r="523" spans="1:47" x14ac:dyDescent="0.25">
      <c r="A523" s="90">
        <f t="shared" si="380"/>
        <v>507</v>
      </c>
      <c r="B523" s="91">
        <f t="shared" si="381"/>
        <v>103</v>
      </c>
      <c r="C523" s="65" t="s">
        <v>73</v>
      </c>
      <c r="D523" s="65" t="s">
        <v>186</v>
      </c>
      <c r="E523" s="66">
        <v>1974</v>
      </c>
      <c r="F523" s="66">
        <v>2012</v>
      </c>
      <c r="G523" s="66" t="s">
        <v>45</v>
      </c>
      <c r="H523" s="66">
        <v>4</v>
      </c>
      <c r="I523" s="66">
        <v>4</v>
      </c>
      <c r="J523" s="67">
        <v>3917</v>
      </c>
      <c r="K523" s="67">
        <v>3435.5</v>
      </c>
      <c r="L523" s="67">
        <v>0</v>
      </c>
      <c r="M523" s="68">
        <v>163</v>
      </c>
      <c r="N523" s="76">
        <f t="shared" si="385"/>
        <v>20404912.125809953</v>
      </c>
      <c r="O523" s="67"/>
      <c r="P523" s="77">
        <v>1511702.0514524882</v>
      </c>
      <c r="Q523" s="77"/>
      <c r="R523" s="77">
        <f t="shared" si="378"/>
        <v>1990303.92</v>
      </c>
      <c r="S523" s="77">
        <f t="shared" si="379"/>
        <v>12367800</v>
      </c>
      <c r="T523" s="77"/>
      <c r="U523" s="77">
        <v>4535106.154357465</v>
      </c>
      <c r="V523" s="77">
        <f t="shared" si="387"/>
        <v>5939.4301050240001</v>
      </c>
      <c r="W523" s="77">
        <f t="shared" si="387"/>
        <v>5939.4301050240001</v>
      </c>
      <c r="X523" s="70" t="s">
        <v>625</v>
      </c>
      <c r="Y523" s="71" t="e">
        <f>+#REF!-'[1]Приложение №1'!$P657</f>
        <v>#REF!</v>
      </c>
      <c r="AA523" s="76">
        <f t="shared" si="377"/>
        <v>9641868.1699999999</v>
      </c>
      <c r="AB523" s="67">
        <v>0</v>
      </c>
      <c r="AC523" s="67">
        <v>0</v>
      </c>
      <c r="AD523" s="67">
        <v>0</v>
      </c>
      <c r="AE523" s="67">
        <v>0</v>
      </c>
      <c r="AF523" s="67">
        <v>0</v>
      </c>
      <c r="AG523" s="67"/>
      <c r="AH523" s="67">
        <v>0</v>
      </c>
      <c r="AI523" s="67">
        <v>0</v>
      </c>
      <c r="AJ523" s="67">
        <v>0</v>
      </c>
      <c r="AK523" s="67">
        <v>0</v>
      </c>
      <c r="AL523" s="67">
        <v>0</v>
      </c>
      <c r="AM523" s="67">
        <v>8397623.6501341797</v>
      </c>
      <c r="AN523" s="67">
        <v>964186.81700000004</v>
      </c>
      <c r="AO523" s="77">
        <v>96418.681700000001</v>
      </c>
      <c r="AP523" s="78">
        <v>183639.02116581998</v>
      </c>
      <c r="AQ523" s="62">
        <f>+'Приложение №2'!F523-'Приложение №1'!N523</f>
        <v>0</v>
      </c>
      <c r="AR523" s="81">
        <v>1639882.92</v>
      </c>
      <c r="AS523" s="1">
        <f t="shared" si="388"/>
        <v>350421</v>
      </c>
      <c r="AT523" s="1">
        <f>+(K523*10+L523*20)*12*30</f>
        <v>12367800</v>
      </c>
      <c r="AU523" s="71">
        <f>+P523+Q523+R523+S523+U523-'Приложение №2'!F523</f>
        <v>0</v>
      </c>
    </row>
    <row r="524" spans="1:47" s="81" customFormat="1" x14ac:dyDescent="0.25">
      <c r="A524" s="90">
        <f t="shared" si="380"/>
        <v>508</v>
      </c>
      <c r="B524" s="91">
        <f t="shared" si="381"/>
        <v>104</v>
      </c>
      <c r="C524" s="65" t="s">
        <v>73</v>
      </c>
      <c r="D524" s="65" t="s">
        <v>617</v>
      </c>
      <c r="E524" s="66" t="s">
        <v>597</v>
      </c>
      <c r="F524" s="66"/>
      <c r="G524" s="66" t="s">
        <v>576</v>
      </c>
      <c r="H524" s="66" t="s">
        <v>585</v>
      </c>
      <c r="I524" s="66" t="s">
        <v>585</v>
      </c>
      <c r="J524" s="67">
        <v>3131.3</v>
      </c>
      <c r="K524" s="67">
        <v>2855.5</v>
      </c>
      <c r="L524" s="67">
        <v>0</v>
      </c>
      <c r="M524" s="68">
        <v>111</v>
      </c>
      <c r="N524" s="76">
        <f t="shared" si="385"/>
        <v>24475604.160000004</v>
      </c>
      <c r="O524" s="67">
        <v>0</v>
      </c>
      <c r="P524" s="77">
        <v>3119886.4825000009</v>
      </c>
      <c r="Q524" s="77">
        <v>0</v>
      </c>
      <c r="R524" s="77">
        <f t="shared" si="378"/>
        <v>1716258.23</v>
      </c>
      <c r="S524" s="77">
        <f t="shared" si="379"/>
        <v>10279800</v>
      </c>
      <c r="T524" s="77"/>
      <c r="U524" s="77">
        <v>9359659.4475000016</v>
      </c>
      <c r="V524" s="77">
        <v>3981.54</v>
      </c>
      <c r="W524" s="77">
        <v>3981.54</v>
      </c>
      <c r="X524" s="70" t="s">
        <v>625</v>
      </c>
      <c r="Y524" s="81">
        <v>1106960.28</v>
      </c>
      <c r="Z524" s="81">
        <f>+(K524*9.1+L524*18.19)*12</f>
        <v>311820.59999999998</v>
      </c>
      <c r="AB524" s="82">
        <f>+N524-'[4]Приложение № 2'!E524</f>
        <v>2927444.1600000039</v>
      </c>
      <c r="AE524" s="82">
        <f>+N524-'[4]Приложение № 2'!E524</f>
        <v>2927444.1600000039</v>
      </c>
      <c r="AQ524" s="62">
        <f>+'Приложение №2'!F524-'Приложение №1'!N524</f>
        <v>0</v>
      </c>
      <c r="AR524" s="81">
        <v>1424997.23</v>
      </c>
      <c r="AS524" s="1">
        <f t="shared" si="388"/>
        <v>291261</v>
      </c>
      <c r="AT524" s="1">
        <f>+(K524*10+L524*20)*12*30</f>
        <v>10279800</v>
      </c>
      <c r="AU524" s="71">
        <f>+P524+Q524+R524+S524+U524-'Приложение №2'!F524</f>
        <v>0</v>
      </c>
    </row>
    <row r="525" spans="1:47" x14ac:dyDescent="0.25">
      <c r="A525" s="90">
        <f t="shared" si="380"/>
        <v>509</v>
      </c>
      <c r="B525" s="91">
        <f t="shared" si="381"/>
        <v>105</v>
      </c>
      <c r="C525" s="65" t="s">
        <v>73</v>
      </c>
      <c r="D525" s="65" t="s">
        <v>188</v>
      </c>
      <c r="E525" s="66">
        <v>1974</v>
      </c>
      <c r="F525" s="66">
        <v>2013</v>
      </c>
      <c r="G525" s="66" t="s">
        <v>52</v>
      </c>
      <c r="H525" s="66">
        <v>4</v>
      </c>
      <c r="I525" s="66">
        <v>4</v>
      </c>
      <c r="J525" s="67">
        <v>3890.5</v>
      </c>
      <c r="K525" s="67">
        <v>3404</v>
      </c>
      <c r="L525" s="67">
        <v>0</v>
      </c>
      <c r="M525" s="68">
        <v>175</v>
      </c>
      <c r="N525" s="76">
        <f t="shared" si="385"/>
        <v>6381512.8399999999</v>
      </c>
      <c r="O525" s="67"/>
      <c r="P525" s="77">
        <v>1508576.21</v>
      </c>
      <c r="Q525" s="77"/>
      <c r="R525" s="77">
        <f>+AS525</f>
        <v>347208</v>
      </c>
      <c r="S525" s="77">
        <f>+AT525</f>
        <v>0</v>
      </c>
      <c r="T525" s="77"/>
      <c r="U525" s="77">
        <v>4525728.63</v>
      </c>
      <c r="V525" s="77">
        <f t="shared" si="387"/>
        <v>1874.71</v>
      </c>
      <c r="W525" s="77">
        <f t="shared" si="387"/>
        <v>1874.71</v>
      </c>
      <c r="X525" s="70" t="s">
        <v>625</v>
      </c>
      <c r="Y525" s="71" t="e">
        <f>+#REF!-'[1]Приложение №1'!$P1436</f>
        <v>#REF!</v>
      </c>
      <c r="AA525" s="76">
        <f t="shared" si="377"/>
        <v>6381512.8399999999</v>
      </c>
      <c r="AB525" s="67">
        <v>5682903.1033538394</v>
      </c>
      <c r="AC525" s="67">
        <v>0</v>
      </c>
      <c r="AD525" s="67">
        <v>0</v>
      </c>
      <c r="AE525" s="67">
        <v>0</v>
      </c>
      <c r="AF525" s="67">
        <v>0</v>
      </c>
      <c r="AG525" s="67"/>
      <c r="AH525" s="67">
        <v>0</v>
      </c>
      <c r="AI525" s="67">
        <v>0</v>
      </c>
      <c r="AJ525" s="67">
        <v>0</v>
      </c>
      <c r="AK525" s="67">
        <v>0</v>
      </c>
      <c r="AL525" s="67">
        <v>0</v>
      </c>
      <c r="AM525" s="67">
        <v>0</v>
      </c>
      <c r="AN525" s="67">
        <v>510521.02720000001</v>
      </c>
      <c r="AO525" s="77">
        <v>63815.128400000001</v>
      </c>
      <c r="AP525" s="78">
        <v>124273.58104615999</v>
      </c>
      <c r="AQ525" s="62">
        <f>+'Приложение №2'!F525-'Приложение №1'!N525</f>
        <v>0</v>
      </c>
      <c r="AR525" s="71">
        <f>1535272.52-R73-R265</f>
        <v>-694416</v>
      </c>
      <c r="AS525" s="1">
        <f t="shared" si="388"/>
        <v>347208</v>
      </c>
      <c r="AT525" s="1">
        <f>+(K525*10+L525*20)*12*30-S73-S265</f>
        <v>0</v>
      </c>
      <c r="AU525" s="71">
        <f>+P525+Q525+R525+S525+U525-'Приложение №2'!F525</f>
        <v>0</v>
      </c>
    </row>
    <row r="526" spans="1:47" x14ac:dyDescent="0.25">
      <c r="A526" s="90">
        <f t="shared" si="380"/>
        <v>510</v>
      </c>
      <c r="B526" s="91">
        <f t="shared" si="381"/>
        <v>106</v>
      </c>
      <c r="C526" s="65" t="s">
        <v>73</v>
      </c>
      <c r="D526" s="65" t="s">
        <v>327</v>
      </c>
      <c r="E526" s="66">
        <v>1979</v>
      </c>
      <c r="F526" s="66">
        <v>2013</v>
      </c>
      <c r="G526" s="66" t="s">
        <v>45</v>
      </c>
      <c r="H526" s="66">
        <v>5</v>
      </c>
      <c r="I526" s="66">
        <v>4</v>
      </c>
      <c r="J526" s="67">
        <v>3602.3</v>
      </c>
      <c r="K526" s="67">
        <v>3466.5</v>
      </c>
      <c r="L526" s="67">
        <v>0</v>
      </c>
      <c r="M526" s="68">
        <v>87</v>
      </c>
      <c r="N526" s="76">
        <f t="shared" si="385"/>
        <v>18827318.329567</v>
      </c>
      <c r="O526" s="67"/>
      <c r="P526" s="77">
        <v>1067670.11489175</v>
      </c>
      <c r="Q526" s="77"/>
      <c r="R526" s="77">
        <f t="shared" si="378"/>
        <v>2077237.87</v>
      </c>
      <c r="S526" s="77">
        <f t="shared" si="379"/>
        <v>12479400</v>
      </c>
      <c r="T526" s="77"/>
      <c r="U526" s="77">
        <v>3203010.3446752504</v>
      </c>
      <c r="V526" s="77">
        <f t="shared" si="387"/>
        <v>5431.218326717727</v>
      </c>
      <c r="W526" s="77">
        <f t="shared" si="387"/>
        <v>5431.218326717727</v>
      </c>
      <c r="X526" s="70" t="s">
        <v>625</v>
      </c>
      <c r="Y526" s="71" t="e">
        <f>+#REF!-'[1]Приложение №1'!$P1021</f>
        <v>#REF!</v>
      </c>
      <c r="AA526" s="76">
        <f t="shared" si="377"/>
        <v>20589034.119999997</v>
      </c>
      <c r="AB526" s="67">
        <v>9020010.4696379993</v>
      </c>
      <c r="AC526" s="67">
        <v>3231794.773788</v>
      </c>
      <c r="AD526" s="67">
        <v>3412556.6672820002</v>
      </c>
      <c r="AE526" s="67">
        <v>2178146.6737379995</v>
      </c>
      <c r="AF526" s="67">
        <v>1610487.0989339999</v>
      </c>
      <c r="AG526" s="67"/>
      <c r="AH526" s="67">
        <v>324068.03834999999</v>
      </c>
      <c r="AI526" s="67">
        <v>0</v>
      </c>
      <c r="AJ526" s="67">
        <v>0</v>
      </c>
      <c r="AK526" s="67">
        <v>0</v>
      </c>
      <c r="AL526" s="67">
        <v>0</v>
      </c>
      <c r="AM526" s="67">
        <v>0</v>
      </c>
      <c r="AN526" s="67">
        <v>334025.17</v>
      </c>
      <c r="AO526" s="67">
        <v>45460.9</v>
      </c>
      <c r="AP526" s="78">
        <v>432484.32827000006</v>
      </c>
      <c r="AQ526" s="62">
        <f>+'Приложение №2'!F526-'Приложение №1'!N526</f>
        <v>0</v>
      </c>
      <c r="AR526" s="1">
        <v>1723654.87</v>
      </c>
      <c r="AS526" s="1">
        <f t="shared" si="388"/>
        <v>353583</v>
      </c>
      <c r="AT526" s="1">
        <f>+(K526*10+L526*20)*12*30</f>
        <v>12479400</v>
      </c>
      <c r="AU526" s="71">
        <f>+P526+Q526+R526+S526+U526-'Приложение №2'!F526</f>
        <v>0</v>
      </c>
    </row>
    <row r="527" spans="1:47" x14ac:dyDescent="0.25">
      <c r="A527" s="90">
        <f t="shared" si="380"/>
        <v>511</v>
      </c>
      <c r="B527" s="91">
        <f t="shared" si="381"/>
        <v>107</v>
      </c>
      <c r="C527" s="65" t="s">
        <v>73</v>
      </c>
      <c r="D527" s="65" t="s">
        <v>331</v>
      </c>
      <c r="E527" s="66">
        <v>1977</v>
      </c>
      <c r="F527" s="66">
        <v>2013</v>
      </c>
      <c r="G527" s="66" t="s">
        <v>52</v>
      </c>
      <c r="H527" s="66">
        <v>5</v>
      </c>
      <c r="I527" s="66">
        <v>4</v>
      </c>
      <c r="J527" s="67">
        <v>3776.9</v>
      </c>
      <c r="K527" s="67">
        <v>3431.8</v>
      </c>
      <c r="L527" s="67">
        <v>0</v>
      </c>
      <c r="M527" s="68">
        <v>165</v>
      </c>
      <c r="N527" s="76">
        <f t="shared" si="385"/>
        <v>22735434.769999996</v>
      </c>
      <c r="O527" s="67"/>
      <c r="P527" s="77">
        <v>2077670.4749999989</v>
      </c>
      <c r="Q527" s="77"/>
      <c r="R527" s="77">
        <f t="shared" si="378"/>
        <v>2070272.87</v>
      </c>
      <c r="S527" s="77">
        <f t="shared" si="379"/>
        <v>12354480</v>
      </c>
      <c r="T527" s="77"/>
      <c r="U527" s="77">
        <v>6233011.424999997</v>
      </c>
      <c r="V527" s="77">
        <f t="shared" si="387"/>
        <v>6624.9299988344292</v>
      </c>
      <c r="W527" s="77">
        <f t="shared" si="387"/>
        <v>6624.9299988344292</v>
      </c>
      <c r="X527" s="70" t="s">
        <v>625</v>
      </c>
      <c r="Y527" s="71" t="e">
        <f>+#REF!-'[1]Приложение №1'!$P455</f>
        <v>#REF!</v>
      </c>
      <c r="AA527" s="76">
        <f t="shared" si="377"/>
        <v>11360184.469999999</v>
      </c>
      <c r="AB527" s="67">
        <v>3337702.3199999994</v>
      </c>
      <c r="AC527" s="67">
        <v>1996791.3600000003</v>
      </c>
      <c r="AD527" s="67">
        <v>1053038.83</v>
      </c>
      <c r="AE527" s="67">
        <v>1225903.6200000001</v>
      </c>
      <c r="AF527" s="67"/>
      <c r="AG527" s="67"/>
      <c r="AH527" s="67"/>
      <c r="AI527" s="67">
        <v>0</v>
      </c>
      <c r="AJ527" s="67">
        <v>3746748.34</v>
      </c>
      <c r="AK527" s="67">
        <v>0</v>
      </c>
      <c r="AL527" s="67"/>
      <c r="AM527" s="67"/>
      <c r="AN527" s="67"/>
      <c r="AO527" s="77"/>
      <c r="AP527" s="78"/>
      <c r="AQ527" s="62">
        <f>+'Приложение №2'!F527-'Приложение №1'!N527</f>
        <v>0</v>
      </c>
      <c r="AR527" s="1">
        <v>1720229.27</v>
      </c>
      <c r="AS527" s="1">
        <f t="shared" si="388"/>
        <v>350043.6</v>
      </c>
      <c r="AT527" s="1">
        <f>+(K527*10+L527*20)*12*30</f>
        <v>12354480</v>
      </c>
      <c r="AU527" s="71">
        <f>+P527+Q527+R527+S527+U527-'Приложение №2'!F527</f>
        <v>0</v>
      </c>
    </row>
    <row r="528" spans="1:47" x14ac:dyDescent="0.25">
      <c r="A528" s="90">
        <f t="shared" si="380"/>
        <v>512</v>
      </c>
      <c r="B528" s="91">
        <f t="shared" si="381"/>
        <v>108</v>
      </c>
      <c r="C528" s="65" t="s">
        <v>73</v>
      </c>
      <c r="D528" s="65" t="s">
        <v>332</v>
      </c>
      <c r="E528" s="66">
        <v>1978</v>
      </c>
      <c r="F528" s="66">
        <v>2008</v>
      </c>
      <c r="G528" s="66" t="s">
        <v>52</v>
      </c>
      <c r="H528" s="66">
        <v>5</v>
      </c>
      <c r="I528" s="66">
        <v>4</v>
      </c>
      <c r="J528" s="67">
        <v>3883.8</v>
      </c>
      <c r="K528" s="67">
        <v>3478.6</v>
      </c>
      <c r="L528" s="67">
        <v>0</v>
      </c>
      <c r="M528" s="68">
        <v>222</v>
      </c>
      <c r="N528" s="76">
        <f t="shared" si="385"/>
        <v>11738013.91</v>
      </c>
      <c r="O528" s="67"/>
      <c r="P528" s="77"/>
      <c r="Q528" s="77"/>
      <c r="R528" s="77">
        <f t="shared" si="378"/>
        <v>2007820.91</v>
      </c>
      <c r="S528" s="77">
        <f>+'Приложение №2'!F528-'Приложение №1'!R528</f>
        <v>9730193</v>
      </c>
      <c r="T528" s="77"/>
      <c r="U528" s="77">
        <v>2.3283064365386963E-10</v>
      </c>
      <c r="V528" s="77">
        <f t="shared" si="387"/>
        <v>3374.35</v>
      </c>
      <c r="W528" s="77">
        <f t="shared" si="387"/>
        <v>3374.35</v>
      </c>
      <c r="X528" s="70" t="s">
        <v>625</v>
      </c>
      <c r="Y528" s="71" t="e">
        <f>+#REF!-'[1]Приложение №1'!$P1384</f>
        <v>#REF!</v>
      </c>
      <c r="AA528" s="76">
        <f t="shared" si="377"/>
        <v>63420061.129999995</v>
      </c>
      <c r="AB528" s="67">
        <v>5807446.1655264599</v>
      </c>
      <c r="AC528" s="67">
        <v>3358604.8833262799</v>
      </c>
      <c r="AD528" s="67">
        <v>3550294.0375593598</v>
      </c>
      <c r="AE528" s="67">
        <v>2707129.3844263195</v>
      </c>
      <c r="AF528" s="67">
        <v>1081442.7754918202</v>
      </c>
      <c r="AG528" s="67"/>
      <c r="AH528" s="67">
        <v>288570.47026920004</v>
      </c>
      <c r="AI528" s="67">
        <v>0</v>
      </c>
      <c r="AJ528" s="67">
        <v>10338138.3710934</v>
      </c>
      <c r="AK528" s="67">
        <v>0</v>
      </c>
      <c r="AL528" s="67">
        <v>20071554.294351</v>
      </c>
      <c r="AM528" s="67">
        <v>7893884.8726541996</v>
      </c>
      <c r="AN528" s="67">
        <v>6483934.0373000009</v>
      </c>
      <c r="AO528" s="77">
        <v>634200.61129999999</v>
      </c>
      <c r="AP528" s="78">
        <v>1204861.22670196</v>
      </c>
      <c r="AQ528" s="62">
        <f>+'Приложение №2'!F528-'Приложение №1'!N528</f>
        <v>0</v>
      </c>
      <c r="AR528" s="1">
        <v>1653003.71</v>
      </c>
      <c r="AS528" s="1">
        <f t="shared" si="388"/>
        <v>354817.2</v>
      </c>
      <c r="AT528" s="1">
        <f>+(K528*10+L528*20)*12*30</f>
        <v>12522960</v>
      </c>
    </row>
    <row r="529" spans="1:47" x14ac:dyDescent="0.25">
      <c r="A529" s="90">
        <f t="shared" si="380"/>
        <v>513</v>
      </c>
      <c r="B529" s="91">
        <f t="shared" si="381"/>
        <v>109</v>
      </c>
      <c r="C529" s="65" t="s">
        <v>73</v>
      </c>
      <c r="D529" s="65" t="s">
        <v>189</v>
      </c>
      <c r="E529" s="66">
        <v>1978</v>
      </c>
      <c r="F529" s="66">
        <v>2008</v>
      </c>
      <c r="G529" s="66" t="s">
        <v>52</v>
      </c>
      <c r="H529" s="66">
        <v>5</v>
      </c>
      <c r="I529" s="66">
        <v>4</v>
      </c>
      <c r="J529" s="67">
        <v>4929.7</v>
      </c>
      <c r="K529" s="67">
        <v>4349.2</v>
      </c>
      <c r="L529" s="67">
        <v>0</v>
      </c>
      <c r="M529" s="68">
        <v>213</v>
      </c>
      <c r="N529" s="76">
        <f t="shared" si="385"/>
        <v>5332749.2199299997</v>
      </c>
      <c r="O529" s="67"/>
      <c r="P529" s="77">
        <v>1222282.7049824998</v>
      </c>
      <c r="Q529" s="77"/>
      <c r="R529" s="77">
        <f>+AS529</f>
        <v>443618.39999999997</v>
      </c>
      <c r="S529" s="77">
        <f>+AT529</f>
        <v>0</v>
      </c>
      <c r="T529" s="77"/>
      <c r="U529" s="77">
        <v>3666848.1149474997</v>
      </c>
      <c r="V529" s="77">
        <f t="shared" ref="V529:W557" si="390">$N529/($K529+$L529)</f>
        <v>1226.1448588085166</v>
      </c>
      <c r="W529" s="77">
        <f t="shared" si="390"/>
        <v>1226.1448588085166</v>
      </c>
      <c r="X529" s="70" t="s">
        <v>625</v>
      </c>
      <c r="Y529" s="71" t="e">
        <f>+#REF!-'[1]Приложение №1'!$P1140</f>
        <v>#REF!</v>
      </c>
      <c r="AA529" s="76">
        <f t="shared" si="377"/>
        <v>44837101.50993</v>
      </c>
      <c r="AB529" s="67">
        <v>0</v>
      </c>
      <c r="AC529" s="67">
        <v>4199173.3275891002</v>
      </c>
      <c r="AD529" s="67">
        <v>4438837.1277801599</v>
      </c>
      <c r="AE529" s="67">
        <v>3384651.0431630402</v>
      </c>
      <c r="AF529" s="67">
        <v>1471946.54</v>
      </c>
      <c r="AG529" s="67"/>
      <c r="AH529" s="67">
        <v>360791.89596239995</v>
      </c>
      <c r="AI529" s="67">
        <v>0</v>
      </c>
      <c r="AJ529" s="67">
        <v>0</v>
      </c>
      <c r="AK529" s="67">
        <v>0</v>
      </c>
      <c r="AL529" s="67">
        <v>25094924.378064241</v>
      </c>
      <c r="AM529" s="67">
        <v>0</v>
      </c>
      <c r="AN529" s="67">
        <v>4627048.3442000002</v>
      </c>
      <c r="AO529" s="77">
        <v>433511.50789999997</v>
      </c>
      <c r="AP529" s="78">
        <v>826217.34527106001</v>
      </c>
      <c r="AQ529" s="62">
        <f>+'Приложение №2'!F529-'Приложение №1'!N529</f>
        <v>0</v>
      </c>
      <c r="AR529" s="71">
        <f>2077071.68-R79-R267</f>
        <v>-443618.40000000014</v>
      </c>
      <c r="AS529" s="1">
        <f t="shared" si="388"/>
        <v>443618.39999999997</v>
      </c>
      <c r="AT529" s="1">
        <f>+(K529*10+L529*20)*12*30-S79-S267</f>
        <v>0</v>
      </c>
      <c r="AU529" s="71">
        <f>+P529+Q529+R529+S529+U529-'Приложение №2'!F529</f>
        <v>0</v>
      </c>
    </row>
    <row r="530" spans="1:47" x14ac:dyDescent="0.25">
      <c r="A530" s="90">
        <f t="shared" si="380"/>
        <v>514</v>
      </c>
      <c r="B530" s="91">
        <f t="shared" si="381"/>
        <v>110</v>
      </c>
      <c r="C530" s="65" t="s">
        <v>73</v>
      </c>
      <c r="D530" s="65" t="s">
        <v>334</v>
      </c>
      <c r="E530" s="66">
        <v>1978</v>
      </c>
      <c r="F530" s="66">
        <v>2013</v>
      </c>
      <c r="G530" s="66" t="s">
        <v>52</v>
      </c>
      <c r="H530" s="66">
        <v>5</v>
      </c>
      <c r="I530" s="66">
        <v>4</v>
      </c>
      <c r="J530" s="67">
        <v>4866.6000000000004</v>
      </c>
      <c r="K530" s="67">
        <v>4298.3</v>
      </c>
      <c r="L530" s="67">
        <v>0</v>
      </c>
      <c r="M530" s="68">
        <v>317</v>
      </c>
      <c r="N530" s="76">
        <f t="shared" si="385"/>
        <v>28475936.620000001</v>
      </c>
      <c r="O530" s="67"/>
      <c r="P530" s="77">
        <v>4305404.6954799788</v>
      </c>
      <c r="Q530" s="77"/>
      <c r="R530" s="77">
        <f t="shared" si="378"/>
        <v>868312.9800000001</v>
      </c>
      <c r="S530" s="77">
        <f t="shared" si="379"/>
        <v>6080600.1626001075</v>
      </c>
      <c r="T530" s="77"/>
      <c r="U530" s="77">
        <v>17221618.781919915</v>
      </c>
      <c r="V530" s="77">
        <f t="shared" si="390"/>
        <v>6624.9300002326499</v>
      </c>
      <c r="W530" s="77">
        <f t="shared" si="390"/>
        <v>6624.9300002326499</v>
      </c>
      <c r="X530" s="70" t="s">
        <v>625</v>
      </c>
      <c r="Y530" s="71" t="e">
        <f>+#REF!-'[1]Приложение №1'!$P455</f>
        <v>#REF!</v>
      </c>
      <c r="AA530" s="76">
        <f t="shared" si="377"/>
        <v>13545152.119999999</v>
      </c>
      <c r="AB530" s="67">
        <v>4053995.74</v>
      </c>
      <c r="AC530" s="67">
        <v>2307213.9</v>
      </c>
      <c r="AD530" s="67">
        <v>1224462.97</v>
      </c>
      <c r="AE530" s="67">
        <v>1111568.24</v>
      </c>
      <c r="AF530" s="67"/>
      <c r="AG530" s="67"/>
      <c r="AH530" s="67"/>
      <c r="AI530" s="67">
        <v>0</v>
      </c>
      <c r="AJ530" s="67">
        <v>4847911.2699999996</v>
      </c>
      <c r="AK530" s="67">
        <v>0</v>
      </c>
      <c r="AL530" s="67"/>
      <c r="AM530" s="67"/>
      <c r="AN530" s="67"/>
      <c r="AO530" s="77"/>
      <c r="AP530" s="78"/>
      <c r="AQ530" s="62">
        <f>+'Приложение №2'!F530-'Приложение №1'!N530</f>
        <v>0</v>
      </c>
      <c r="AR530" s="71">
        <f>2064874.72-682951.44-R80</f>
        <v>429886.38000000012</v>
      </c>
      <c r="AS530" s="1">
        <f t="shared" si="388"/>
        <v>438426.6</v>
      </c>
      <c r="AT530" s="1">
        <f>+(K530*10+L530*20)*12*30-4953727.17-S80</f>
        <v>6080600.1626001075</v>
      </c>
      <c r="AU530" s="71">
        <f>+P530+Q530+R530+S530+U530-'Приложение №2'!F530</f>
        <v>0</v>
      </c>
    </row>
    <row r="531" spans="1:47" x14ac:dyDescent="0.25">
      <c r="A531" s="90">
        <f t="shared" si="380"/>
        <v>515</v>
      </c>
      <c r="B531" s="91">
        <f t="shared" si="381"/>
        <v>111</v>
      </c>
      <c r="C531" s="65" t="s">
        <v>73</v>
      </c>
      <c r="D531" s="65" t="s">
        <v>335</v>
      </c>
      <c r="E531" s="66">
        <v>1981</v>
      </c>
      <c r="F531" s="66">
        <v>2009</v>
      </c>
      <c r="G531" s="66" t="s">
        <v>52</v>
      </c>
      <c r="H531" s="66">
        <v>5</v>
      </c>
      <c r="I531" s="66">
        <v>4</v>
      </c>
      <c r="J531" s="67">
        <v>6938.7</v>
      </c>
      <c r="K531" s="67">
        <v>6170.1</v>
      </c>
      <c r="L531" s="67">
        <v>0</v>
      </c>
      <c r="M531" s="68">
        <v>194</v>
      </c>
      <c r="N531" s="76">
        <f t="shared" si="385"/>
        <v>41873825.944106005</v>
      </c>
      <c r="O531" s="67"/>
      <c r="P531" s="77">
        <v>8300255.7228212012</v>
      </c>
      <c r="Q531" s="77"/>
      <c r="R531" s="77">
        <f t="shared" si="378"/>
        <v>372547.32999999984</v>
      </c>
      <c r="S531" s="77">
        <f t="shared" si="379"/>
        <v>0</v>
      </c>
      <c r="T531" s="77"/>
      <c r="U531" s="77">
        <v>33201022.891284805</v>
      </c>
      <c r="V531" s="77">
        <f t="shared" si="390"/>
        <v>6786.5716834582909</v>
      </c>
      <c r="W531" s="77">
        <f t="shared" si="390"/>
        <v>6786.5716834582909</v>
      </c>
      <c r="X531" s="70" t="s">
        <v>625</v>
      </c>
      <c r="Y531" s="71" t="e">
        <f>+#REF!-'[1]Приложение №1'!$P1386</f>
        <v>#REF!</v>
      </c>
      <c r="AA531" s="76">
        <f t="shared" si="377"/>
        <v>112490116.45000002</v>
      </c>
      <c r="AB531" s="67">
        <v>10300846.19123742</v>
      </c>
      <c r="AC531" s="67">
        <v>5957260.9616612401</v>
      </c>
      <c r="AD531" s="67">
        <v>6297265.9176991209</v>
      </c>
      <c r="AE531" s="67">
        <v>4801718.7991861207</v>
      </c>
      <c r="AF531" s="67">
        <v>1918188.3660231601</v>
      </c>
      <c r="AG531" s="67"/>
      <c r="AH531" s="67">
        <v>511846.3343322</v>
      </c>
      <c r="AI531" s="67">
        <v>0</v>
      </c>
      <c r="AJ531" s="67">
        <v>18337074.5641356</v>
      </c>
      <c r="AK531" s="67">
        <v>0</v>
      </c>
      <c r="AL531" s="67">
        <v>35601534.275782861</v>
      </c>
      <c r="AM531" s="67">
        <v>14001626.819054702</v>
      </c>
      <c r="AN531" s="67">
        <v>11500753.575800002</v>
      </c>
      <c r="AO531" s="77">
        <v>1124901.1645</v>
      </c>
      <c r="AP531" s="78">
        <v>2137099.4805875802</v>
      </c>
      <c r="AQ531" s="62">
        <f>+'Приложение №2'!F531-'Приложение №1'!N531</f>
        <v>0</v>
      </c>
      <c r="AR531" s="71">
        <f>2933225.6-137130.98-R81</f>
        <v>-256802.87000000011</v>
      </c>
      <c r="AS531" s="1">
        <f t="shared" si="388"/>
        <v>629350.19999999995</v>
      </c>
      <c r="AT531" s="1">
        <f>+(K531*10+L531*20)*12*30-S81</f>
        <v>0</v>
      </c>
      <c r="AU531" s="71">
        <f>+P531+Q531+R531+S531+U531-'Приложение №2'!F531</f>
        <v>0</v>
      </c>
    </row>
    <row r="532" spans="1:47" x14ac:dyDescent="0.25">
      <c r="A532" s="90">
        <f t="shared" si="380"/>
        <v>516</v>
      </c>
      <c r="B532" s="91">
        <f t="shared" si="381"/>
        <v>112</v>
      </c>
      <c r="C532" s="65" t="s">
        <v>73</v>
      </c>
      <c r="D532" s="65" t="s">
        <v>81</v>
      </c>
      <c r="E532" s="66">
        <v>1969</v>
      </c>
      <c r="F532" s="66">
        <v>2013</v>
      </c>
      <c r="G532" s="66" t="s">
        <v>45</v>
      </c>
      <c r="H532" s="66">
        <v>5</v>
      </c>
      <c r="I532" s="66">
        <v>1</v>
      </c>
      <c r="J532" s="67">
        <v>1966.4</v>
      </c>
      <c r="K532" s="67">
        <v>1544.8</v>
      </c>
      <c r="L532" s="67">
        <v>0</v>
      </c>
      <c r="M532" s="68">
        <v>209</v>
      </c>
      <c r="N532" s="76">
        <f t="shared" si="385"/>
        <v>17393480.530839324</v>
      </c>
      <c r="O532" s="67"/>
      <c r="P532" s="77">
        <v>1952415.092709831</v>
      </c>
      <c r="Q532" s="77"/>
      <c r="R532" s="77">
        <f t="shared" si="378"/>
        <v>4022540.16</v>
      </c>
      <c r="S532" s="77">
        <f t="shared" si="379"/>
        <v>5561280</v>
      </c>
      <c r="T532" s="77"/>
      <c r="U532" s="77">
        <v>5857245.2781294929</v>
      </c>
      <c r="V532" s="77">
        <f>$N532/($K532+$L532)</f>
        <v>11259.373725297335</v>
      </c>
      <c r="W532" s="77">
        <f>$N532/($K532+$L532)</f>
        <v>11259.373725297335</v>
      </c>
      <c r="X532" s="70" t="s">
        <v>625</v>
      </c>
      <c r="Y532" s="71" t="e">
        <f>+#REF!-'[1]Приложение №1'!$P414</f>
        <v>#REF!</v>
      </c>
      <c r="AA532" s="76">
        <f>SUM(AB532:AP532)</f>
        <v>18609674.18474108</v>
      </c>
      <c r="AB532" s="67">
        <v>3688251.5852036397</v>
      </c>
      <c r="AC532" s="67"/>
      <c r="AD532" s="67">
        <v>1373125.6438191601</v>
      </c>
      <c r="AE532" s="67">
        <v>859663.46708760003</v>
      </c>
      <c r="AF532" s="67">
        <v>0</v>
      </c>
      <c r="AG532" s="67"/>
      <c r="AH532" s="67">
        <v>0</v>
      </c>
      <c r="AI532" s="67">
        <v>0</v>
      </c>
      <c r="AJ532" s="67">
        <v>6742685.0844485993</v>
      </c>
      <c r="AK532" s="67">
        <v>0</v>
      </c>
      <c r="AL532" s="67">
        <v>3500833.3089198</v>
      </c>
      <c r="AM532" s="67">
        <v>0</v>
      </c>
      <c r="AN532" s="67">
        <v>1863648.8813</v>
      </c>
      <c r="AO532" s="77">
        <v>199239.49849999999</v>
      </c>
      <c r="AP532" s="78">
        <v>382226.71546227997</v>
      </c>
      <c r="AQ532" s="62">
        <f>+'Приложение №2'!F532-'Приложение №1'!N532</f>
        <v>0</v>
      </c>
      <c r="AR532" s="1">
        <v>3864970.56</v>
      </c>
      <c r="AS532" s="1">
        <f t="shared" si="388"/>
        <v>157569.60000000001</v>
      </c>
      <c r="AT532" s="1">
        <f>+(K532*10+L532*20)*12*30</f>
        <v>5561280</v>
      </c>
      <c r="AU532" s="71">
        <f>+P532+Q532+R532+S532+U532-'Приложение №2'!F532</f>
        <v>0</v>
      </c>
    </row>
    <row r="533" spans="1:47" x14ac:dyDescent="0.25">
      <c r="A533" s="90">
        <f t="shared" si="380"/>
        <v>517</v>
      </c>
      <c r="B533" s="91">
        <f t="shared" si="381"/>
        <v>113</v>
      </c>
      <c r="C533" s="65" t="s">
        <v>73</v>
      </c>
      <c r="D533" s="65" t="s">
        <v>621</v>
      </c>
      <c r="E533" s="66">
        <v>1999</v>
      </c>
      <c r="F533" s="66">
        <v>1999</v>
      </c>
      <c r="G533" s="66" t="s">
        <v>45</v>
      </c>
      <c r="H533" s="66">
        <v>9</v>
      </c>
      <c r="I533" s="66">
        <v>3</v>
      </c>
      <c r="J533" s="67">
        <v>8088.49</v>
      </c>
      <c r="K533" s="67">
        <v>6991.9</v>
      </c>
      <c r="L533" s="67"/>
      <c r="M533" s="68">
        <v>255</v>
      </c>
      <c r="N533" s="76">
        <f t="shared" si="385"/>
        <v>10774080</v>
      </c>
      <c r="O533" s="67"/>
      <c r="P533" s="77"/>
      <c r="Q533" s="77"/>
      <c r="R533" s="77">
        <f t="shared" si="378"/>
        <v>5295034.7501999997</v>
      </c>
      <c r="S533" s="77">
        <f>+'Приложение №2'!F533-'Приложение №1'!R533</f>
        <v>5479045.2498000003</v>
      </c>
      <c r="T533" s="77"/>
      <c r="U533" s="77">
        <v>0</v>
      </c>
      <c r="V533" s="77">
        <f t="shared" ref="V533:W547" si="391">$N533/($K533+$L533)</f>
        <v>1540.937370385732</v>
      </c>
      <c r="W533" s="77">
        <f t="shared" si="391"/>
        <v>1540.937370385732</v>
      </c>
      <c r="X533" s="70" t="s">
        <v>625</v>
      </c>
      <c r="Y533" s="71"/>
      <c r="AA533" s="76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77"/>
      <c r="AP533" s="78"/>
      <c r="AQ533" s="62">
        <f>+'Приложение №2'!F533-'Приложение №1'!N533</f>
        <v>0</v>
      </c>
      <c r="AR533" s="1">
        <v>4347226.7699999996</v>
      </c>
      <c r="AS533" s="1">
        <f>+(K533*13.29+L533*22.52)*12*0.85</f>
        <v>947807.98019999987</v>
      </c>
      <c r="AT533" s="1">
        <f>+(K533*13.29+L533*22.52)*12*30</f>
        <v>33452046.359999996</v>
      </c>
    </row>
    <row r="534" spans="1:47" x14ac:dyDescent="0.25">
      <c r="A534" s="90">
        <f t="shared" si="380"/>
        <v>518</v>
      </c>
      <c r="B534" s="91">
        <f t="shared" si="381"/>
        <v>114</v>
      </c>
      <c r="C534" s="65" t="s">
        <v>73</v>
      </c>
      <c r="D534" s="65" t="s">
        <v>337</v>
      </c>
      <c r="E534" s="66">
        <v>1990</v>
      </c>
      <c r="F534" s="66">
        <v>2005</v>
      </c>
      <c r="G534" s="66" t="s">
        <v>52</v>
      </c>
      <c r="H534" s="66">
        <v>5</v>
      </c>
      <c r="I534" s="66">
        <v>4</v>
      </c>
      <c r="J534" s="67">
        <v>4982</v>
      </c>
      <c r="K534" s="67">
        <v>4389.2</v>
      </c>
      <c r="L534" s="67">
        <v>0</v>
      </c>
      <c r="M534" s="68">
        <v>212</v>
      </c>
      <c r="N534" s="76">
        <f t="shared" si="385"/>
        <v>5143396.2399999993</v>
      </c>
      <c r="O534" s="67"/>
      <c r="P534" s="77">
        <v>1226851.3124999998</v>
      </c>
      <c r="Q534" s="77"/>
      <c r="R534" s="77">
        <f t="shared" si="378"/>
        <v>109631.77999999985</v>
      </c>
      <c r="S534" s="77">
        <f t="shared" ref="S534" si="392">+AT534</f>
        <v>126359.21000000089</v>
      </c>
      <c r="T534" s="77"/>
      <c r="U534" s="77">
        <v>3680553.9374999991</v>
      </c>
      <c r="V534" s="77">
        <f t="shared" si="391"/>
        <v>1171.8300009113277</v>
      </c>
      <c r="W534" s="77">
        <f t="shared" si="391"/>
        <v>1171.8300009113277</v>
      </c>
      <c r="X534" s="70" t="s">
        <v>625</v>
      </c>
      <c r="Y534" s="71" t="e">
        <f>+#REF!-'[1]Приложение №1'!$P1394</f>
        <v>#REF!</v>
      </c>
      <c r="AA534" s="76">
        <f t="shared" si="377"/>
        <v>49032236.020000011</v>
      </c>
      <c r="AB534" s="67">
        <v>0</v>
      </c>
      <c r="AC534" s="67">
        <v>0</v>
      </c>
      <c r="AD534" s="67">
        <v>4479661.5288129607</v>
      </c>
      <c r="AE534" s="67">
        <v>0</v>
      </c>
      <c r="AF534" s="67">
        <v>0</v>
      </c>
      <c r="AG534" s="67"/>
      <c r="AH534" s="67">
        <v>0</v>
      </c>
      <c r="AI534" s="67">
        <v>0</v>
      </c>
      <c r="AJ534" s="67">
        <v>13044373.2933948</v>
      </c>
      <c r="AK534" s="67">
        <v>0</v>
      </c>
      <c r="AL534" s="67">
        <v>25325724.749393042</v>
      </c>
      <c r="AM534" s="67">
        <v>0</v>
      </c>
      <c r="AN534" s="67">
        <v>4755116.6318000006</v>
      </c>
      <c r="AO534" s="77">
        <v>490322.3602</v>
      </c>
      <c r="AP534" s="78">
        <v>937037.45639919979</v>
      </c>
      <c r="AQ534" s="62">
        <f>+'Приложение №2'!F534-'Приложение №1'!N534</f>
        <v>0</v>
      </c>
      <c r="AR534" s="71">
        <f>2210839.58-R83</f>
        <v>-338066.62000000011</v>
      </c>
      <c r="AS534" s="1">
        <f t="shared" ref="AS534:AS541" si="393">+(K534*10+L534*20)*12*0.85</f>
        <v>447698.39999999997</v>
      </c>
      <c r="AT534" s="1">
        <f>+(K534*10+L534*20)*12*30-S83</f>
        <v>126359.21000000089</v>
      </c>
      <c r="AU534" s="71">
        <f>+P534+Q534+R534+S534+U534-'Приложение №2'!F534</f>
        <v>0</v>
      </c>
    </row>
    <row r="535" spans="1:47" x14ac:dyDescent="0.25">
      <c r="A535" s="90">
        <f t="shared" si="380"/>
        <v>519</v>
      </c>
      <c r="B535" s="91">
        <f t="shared" si="381"/>
        <v>115</v>
      </c>
      <c r="C535" s="65" t="s">
        <v>73</v>
      </c>
      <c r="D535" s="65" t="s">
        <v>190</v>
      </c>
      <c r="E535" s="66">
        <v>1985</v>
      </c>
      <c r="F535" s="66">
        <v>2013</v>
      </c>
      <c r="G535" s="66" t="s">
        <v>45</v>
      </c>
      <c r="H535" s="66">
        <v>4</v>
      </c>
      <c r="I535" s="66">
        <v>3</v>
      </c>
      <c r="J535" s="67">
        <v>4058.34</v>
      </c>
      <c r="K535" s="67">
        <v>3922.15</v>
      </c>
      <c r="L535" s="67">
        <v>0</v>
      </c>
      <c r="M535" s="68">
        <v>277</v>
      </c>
      <c r="N535" s="76">
        <f t="shared" si="385"/>
        <v>4002828.63</v>
      </c>
      <c r="O535" s="67"/>
      <c r="P535" s="77"/>
      <c r="Q535" s="77"/>
      <c r="R535" s="77">
        <f t="shared" si="378"/>
        <v>2217025.1799999997</v>
      </c>
      <c r="S535" s="77">
        <f>+'Приложение №2'!F535-'Приложение №1'!R535</f>
        <v>1785803.4500000002</v>
      </c>
      <c r="T535" s="77"/>
      <c r="U535" s="77">
        <v>0</v>
      </c>
      <c r="V535" s="77">
        <f t="shared" si="391"/>
        <v>1020.5700011473299</v>
      </c>
      <c r="W535" s="77">
        <f t="shared" si="391"/>
        <v>1020.5700011473299</v>
      </c>
      <c r="X535" s="70" t="s">
        <v>625</v>
      </c>
      <c r="Y535" s="71" t="e">
        <f>+#REF!-'[1]Приложение №1'!$P669</f>
        <v>#REF!</v>
      </c>
      <c r="AA535" s="76">
        <f t="shared" si="377"/>
        <v>14208184.490000004</v>
      </c>
      <c r="AB535" s="67">
        <v>0</v>
      </c>
      <c r="AC535" s="67">
        <v>0</v>
      </c>
      <c r="AD535" s="67">
        <v>3486279.6066130204</v>
      </c>
      <c r="AE535" s="67">
        <v>0</v>
      </c>
      <c r="AF535" s="67">
        <v>0</v>
      </c>
      <c r="AG535" s="67"/>
      <c r="AH535" s="67">
        <v>0</v>
      </c>
      <c r="AI535" s="67">
        <v>0</v>
      </c>
      <c r="AJ535" s="67">
        <v>0</v>
      </c>
      <c r="AK535" s="67">
        <v>0</v>
      </c>
      <c r="AL535" s="67">
        <v>8888395.5076904409</v>
      </c>
      <c r="AM535" s="67">
        <v>0</v>
      </c>
      <c r="AN535" s="67">
        <v>1420818.449</v>
      </c>
      <c r="AO535" s="77">
        <v>142081.8449</v>
      </c>
      <c r="AP535" s="78">
        <v>270609.08179653995</v>
      </c>
      <c r="AQ535" s="62">
        <f>+'Приложение №2'!F535-'Приложение №1'!N535</f>
        <v>0</v>
      </c>
      <c r="AR535" s="1">
        <v>1816965.88</v>
      </c>
      <c r="AS535" s="1">
        <f t="shared" si="393"/>
        <v>400059.3</v>
      </c>
      <c r="AT535" s="1">
        <f t="shared" ref="AT535:AT540" si="394">+(K535*10+L535*20)*12*30</f>
        <v>14119740</v>
      </c>
    </row>
    <row r="536" spans="1:47" x14ac:dyDescent="0.25">
      <c r="A536" s="90">
        <f t="shared" si="380"/>
        <v>520</v>
      </c>
      <c r="B536" s="91">
        <f t="shared" si="381"/>
        <v>116</v>
      </c>
      <c r="C536" s="65" t="s">
        <v>73</v>
      </c>
      <c r="D536" s="65" t="s">
        <v>338</v>
      </c>
      <c r="E536" s="66">
        <v>1984</v>
      </c>
      <c r="F536" s="66">
        <v>2013</v>
      </c>
      <c r="G536" s="66" t="s">
        <v>52</v>
      </c>
      <c r="H536" s="66">
        <v>4</v>
      </c>
      <c r="I536" s="66">
        <v>6</v>
      </c>
      <c r="J536" s="67">
        <v>5500.86</v>
      </c>
      <c r="K536" s="67">
        <v>4995.46</v>
      </c>
      <c r="L536" s="67">
        <v>0</v>
      </c>
      <c r="M536" s="68">
        <v>210</v>
      </c>
      <c r="N536" s="76">
        <f t="shared" si="385"/>
        <v>2323481.64</v>
      </c>
      <c r="O536" s="67"/>
      <c r="P536" s="77"/>
      <c r="Q536" s="77"/>
      <c r="R536" s="77">
        <f>+'Приложение №2'!F536</f>
        <v>2323481.64</v>
      </c>
      <c r="S536" s="77">
        <f>+'Приложение №2'!F536-'Приложение №1'!R536</f>
        <v>0</v>
      </c>
      <c r="T536" s="77"/>
      <c r="U536" s="77">
        <v>0</v>
      </c>
      <c r="V536" s="77">
        <f t="shared" si="391"/>
        <v>465.11865573941139</v>
      </c>
      <c r="W536" s="77">
        <f t="shared" si="391"/>
        <v>465.11865573941139</v>
      </c>
      <c r="X536" s="70" t="s">
        <v>625</v>
      </c>
      <c r="Y536" s="71" t="e">
        <f>+#REF!-'[1]Приложение №1'!$P1045</f>
        <v>#REF!</v>
      </c>
      <c r="AA536" s="76">
        <f t="shared" si="377"/>
        <v>2299959.7400000002</v>
      </c>
      <c r="AB536" s="67">
        <v>0</v>
      </c>
      <c r="AC536" s="67">
        <v>0</v>
      </c>
      <c r="AD536" s="67">
        <v>0</v>
      </c>
      <c r="AE536" s="67">
        <v>0</v>
      </c>
      <c r="AF536" s="67">
        <v>2156118.2507340005</v>
      </c>
      <c r="AG536" s="67"/>
      <c r="AH536" s="67">
        <v>0</v>
      </c>
      <c r="AI536" s="67">
        <v>0</v>
      </c>
      <c r="AJ536" s="67">
        <v>0</v>
      </c>
      <c r="AK536" s="67">
        <v>0</v>
      </c>
      <c r="AL536" s="67">
        <v>0</v>
      </c>
      <c r="AM536" s="67">
        <v>0</v>
      </c>
      <c r="AN536" s="67">
        <v>90857.4</v>
      </c>
      <c r="AO536" s="67">
        <v>5834.15</v>
      </c>
      <c r="AP536" s="78">
        <v>47149.939266000009</v>
      </c>
      <c r="AQ536" s="62">
        <f>+'Приложение №2'!F536-'Приложение №1'!N536</f>
        <v>0</v>
      </c>
      <c r="AR536" s="1">
        <v>2318218.42</v>
      </c>
      <c r="AS536" s="1">
        <f t="shared" si="393"/>
        <v>509536.91999999993</v>
      </c>
      <c r="AT536" s="1">
        <f t="shared" si="394"/>
        <v>17983656</v>
      </c>
    </row>
    <row r="537" spans="1:47" x14ac:dyDescent="0.25">
      <c r="A537" s="90">
        <f t="shared" si="380"/>
        <v>521</v>
      </c>
      <c r="B537" s="91">
        <f t="shared" si="381"/>
        <v>117</v>
      </c>
      <c r="C537" s="65" t="s">
        <v>73</v>
      </c>
      <c r="D537" s="65" t="s">
        <v>339</v>
      </c>
      <c r="E537" s="66">
        <v>1987</v>
      </c>
      <c r="F537" s="66">
        <v>2010</v>
      </c>
      <c r="G537" s="66" t="s">
        <v>45</v>
      </c>
      <c r="H537" s="66">
        <v>5</v>
      </c>
      <c r="I537" s="66">
        <v>2</v>
      </c>
      <c r="J537" s="67">
        <v>3331.6</v>
      </c>
      <c r="K537" s="67">
        <v>3187.5</v>
      </c>
      <c r="L537" s="67">
        <v>0</v>
      </c>
      <c r="M537" s="68">
        <v>157</v>
      </c>
      <c r="N537" s="76">
        <f t="shared" si="385"/>
        <v>1630698.28</v>
      </c>
      <c r="O537" s="67"/>
      <c r="P537" s="77"/>
      <c r="Q537" s="77"/>
      <c r="R537" s="77">
        <f>+'Приложение №2'!F537</f>
        <v>1630698.28</v>
      </c>
      <c r="S537" s="77">
        <f>+'Приложение №2'!F537-'Приложение №1'!R537</f>
        <v>0</v>
      </c>
      <c r="T537" s="77"/>
      <c r="U537" s="77">
        <v>0</v>
      </c>
      <c r="V537" s="77">
        <f t="shared" si="391"/>
        <v>511.59161725490196</v>
      </c>
      <c r="W537" s="77">
        <f t="shared" si="391"/>
        <v>511.59161725490196</v>
      </c>
      <c r="X537" s="70" t="s">
        <v>625</v>
      </c>
      <c r="Y537" s="71" t="e">
        <f>+#REF!-'[1]Приложение №1'!$P1046</f>
        <v>#REF!</v>
      </c>
      <c r="AA537" s="76">
        <f t="shared" si="377"/>
        <v>1607265</v>
      </c>
      <c r="AB537" s="67">
        <v>0</v>
      </c>
      <c r="AC537" s="67">
        <v>0</v>
      </c>
      <c r="AD537" s="67">
        <v>0</v>
      </c>
      <c r="AE537" s="67">
        <v>0</v>
      </c>
      <c r="AF537" s="67">
        <v>1460685.5846520001</v>
      </c>
      <c r="AG537" s="67"/>
      <c r="AH537" s="67">
        <v>0</v>
      </c>
      <c r="AI537" s="67">
        <v>0</v>
      </c>
      <c r="AJ537" s="67">
        <v>0</v>
      </c>
      <c r="AK537" s="67">
        <v>0</v>
      </c>
      <c r="AL537" s="67">
        <v>0</v>
      </c>
      <c r="AM537" s="67">
        <v>0</v>
      </c>
      <c r="AN537" s="67">
        <v>107698.68</v>
      </c>
      <c r="AO537" s="67">
        <v>6938.5</v>
      </c>
      <c r="AP537" s="78">
        <v>31942.235348000006</v>
      </c>
      <c r="AQ537" s="62">
        <f>+'Приложение №2'!F537-'Приложение №1'!N537</f>
        <v>0</v>
      </c>
      <c r="AR537" s="1">
        <v>2073515.11</v>
      </c>
      <c r="AS537" s="1">
        <f t="shared" si="393"/>
        <v>325125</v>
      </c>
      <c r="AT537" s="1">
        <f t="shared" si="394"/>
        <v>11475000</v>
      </c>
    </row>
    <row r="538" spans="1:47" x14ac:dyDescent="0.25">
      <c r="A538" s="90">
        <f t="shared" si="380"/>
        <v>522</v>
      </c>
      <c r="B538" s="91">
        <f t="shared" si="381"/>
        <v>118</v>
      </c>
      <c r="C538" s="65" t="s">
        <v>73</v>
      </c>
      <c r="D538" s="65" t="s">
        <v>340</v>
      </c>
      <c r="E538" s="66">
        <v>1987</v>
      </c>
      <c r="F538" s="66">
        <v>2013</v>
      </c>
      <c r="G538" s="66" t="s">
        <v>52</v>
      </c>
      <c r="H538" s="66">
        <v>5</v>
      </c>
      <c r="I538" s="66">
        <v>6</v>
      </c>
      <c r="J538" s="67">
        <v>6859.9</v>
      </c>
      <c r="K538" s="67">
        <v>6218.4</v>
      </c>
      <c r="L538" s="67">
        <v>0</v>
      </c>
      <c r="M538" s="68">
        <v>283</v>
      </c>
      <c r="N538" s="76">
        <f t="shared" si="385"/>
        <v>13363743.800941203</v>
      </c>
      <c r="O538" s="67"/>
      <c r="P538" s="77"/>
      <c r="Q538" s="77"/>
      <c r="R538" s="77">
        <f t="shared" si="378"/>
        <v>3700697.3899999997</v>
      </c>
      <c r="S538" s="77">
        <f>+'Приложение №2'!F538-'Приложение №1'!R538</f>
        <v>9663046.4109412022</v>
      </c>
      <c r="T538" s="77"/>
      <c r="U538" s="77">
        <v>0</v>
      </c>
      <c r="V538" s="77">
        <f t="shared" si="391"/>
        <v>2149.0646791684685</v>
      </c>
      <c r="W538" s="77">
        <f t="shared" si="391"/>
        <v>2149.0646791684685</v>
      </c>
      <c r="X538" s="70" t="s">
        <v>625</v>
      </c>
      <c r="Y538" s="71" t="e">
        <f>+#REF!-'[1]Приложение №1'!$P1048</f>
        <v>#REF!</v>
      </c>
      <c r="AA538" s="76">
        <f t="shared" si="377"/>
        <v>34989133.449999996</v>
      </c>
      <c r="AB538" s="67">
        <v>10381481.975843159</v>
      </c>
      <c r="AC538" s="67">
        <v>6003894.8349029999</v>
      </c>
      <c r="AD538" s="67">
        <v>6346561.3828171799</v>
      </c>
      <c r="AE538" s="67">
        <v>4839307.0097500803</v>
      </c>
      <c r="AF538" s="67">
        <v>1933204.0846683602</v>
      </c>
      <c r="AG538" s="67"/>
      <c r="AH538" s="67">
        <v>515853.10536480002</v>
      </c>
      <c r="AI538" s="67">
        <v>0</v>
      </c>
      <c r="AJ538" s="67">
        <v>0</v>
      </c>
      <c r="AK538" s="67">
        <v>0</v>
      </c>
      <c r="AL538" s="67">
        <v>0</v>
      </c>
      <c r="AM538" s="67">
        <v>0</v>
      </c>
      <c r="AN538" s="67">
        <v>3962456.5102000004</v>
      </c>
      <c r="AO538" s="77">
        <v>349891.33450000006</v>
      </c>
      <c r="AP538" s="78">
        <v>656483.21195342008</v>
      </c>
      <c r="AQ538" s="62">
        <f>+'Приложение №2'!F538-'Приложение №1'!N538</f>
        <v>0</v>
      </c>
      <c r="AR538" s="1">
        <v>3066420.59</v>
      </c>
      <c r="AS538" s="1">
        <f t="shared" si="393"/>
        <v>634276.79999999993</v>
      </c>
      <c r="AT538" s="1">
        <f t="shared" si="394"/>
        <v>22386240</v>
      </c>
    </row>
    <row r="539" spans="1:47" x14ac:dyDescent="0.25">
      <c r="A539" s="90">
        <f t="shared" si="380"/>
        <v>523</v>
      </c>
      <c r="B539" s="91">
        <f t="shared" si="381"/>
        <v>119</v>
      </c>
      <c r="C539" s="65" t="s">
        <v>73</v>
      </c>
      <c r="D539" s="65" t="s">
        <v>341</v>
      </c>
      <c r="E539" s="66">
        <v>1971</v>
      </c>
      <c r="F539" s="66">
        <v>2013</v>
      </c>
      <c r="G539" s="66" t="s">
        <v>45</v>
      </c>
      <c r="H539" s="66">
        <v>4</v>
      </c>
      <c r="I539" s="66">
        <v>3</v>
      </c>
      <c r="J539" s="67">
        <v>1681.47</v>
      </c>
      <c r="K539" s="67">
        <v>1519.87</v>
      </c>
      <c r="L539" s="67">
        <v>0</v>
      </c>
      <c r="M539" s="68">
        <v>43</v>
      </c>
      <c r="N539" s="76">
        <f t="shared" si="385"/>
        <v>2653548.6528289546</v>
      </c>
      <c r="O539" s="67"/>
      <c r="P539" s="77"/>
      <c r="Q539" s="77"/>
      <c r="R539" s="77">
        <f t="shared" si="378"/>
        <v>1300056.99</v>
      </c>
      <c r="S539" s="77">
        <f>+'Приложение №2'!F539-'Приложение №1'!R539</f>
        <v>1353491.6628289546</v>
      </c>
      <c r="T539" s="77"/>
      <c r="U539" s="77">
        <v>0</v>
      </c>
      <c r="V539" s="77">
        <f t="shared" si="391"/>
        <v>1745.905013474149</v>
      </c>
      <c r="W539" s="77">
        <f t="shared" si="391"/>
        <v>1745.905013474149</v>
      </c>
      <c r="X539" s="70" t="s">
        <v>625</v>
      </c>
      <c r="Y539" s="71" t="e">
        <f>+#REF!-'[1]Приложение №1'!$P1050</f>
        <v>#REF!</v>
      </c>
      <c r="AA539" s="76">
        <f t="shared" si="377"/>
        <v>3401210.6845643353</v>
      </c>
      <c r="AB539" s="67">
        <v>0</v>
      </c>
      <c r="AC539" s="67">
        <v>1379299.4009521424</v>
      </c>
      <c r="AD539" s="67">
        <v>0</v>
      </c>
      <c r="AE539" s="67">
        <v>923467.08456419234</v>
      </c>
      <c r="AF539" s="67">
        <v>677323.96666199993</v>
      </c>
      <c r="AG539" s="67"/>
      <c r="AH539" s="67">
        <v>142086.04594799998</v>
      </c>
      <c r="AI539" s="67">
        <v>0</v>
      </c>
      <c r="AJ539" s="67">
        <v>0</v>
      </c>
      <c r="AK539" s="67">
        <v>0</v>
      </c>
      <c r="AL539" s="67">
        <v>0</v>
      </c>
      <c r="AM539" s="67">
        <v>0</v>
      </c>
      <c r="AN539" s="67">
        <v>164690.01</v>
      </c>
      <c r="AO539" s="67">
        <v>46068.5</v>
      </c>
      <c r="AP539" s="78">
        <v>68275.67643800001</v>
      </c>
      <c r="AQ539" s="62">
        <f>+'Приложение №2'!F539-'Приложение №1'!N539</f>
        <v>0</v>
      </c>
      <c r="AR539" s="1">
        <v>1145030.25</v>
      </c>
      <c r="AS539" s="1">
        <f t="shared" si="393"/>
        <v>155026.74</v>
      </c>
      <c r="AT539" s="1">
        <f t="shared" si="394"/>
        <v>5471532</v>
      </c>
    </row>
    <row r="540" spans="1:47" x14ac:dyDescent="0.25">
      <c r="A540" s="90">
        <f t="shared" si="380"/>
        <v>524</v>
      </c>
      <c r="B540" s="91">
        <f t="shared" si="381"/>
        <v>120</v>
      </c>
      <c r="C540" s="65" t="s">
        <v>73</v>
      </c>
      <c r="D540" s="65" t="s">
        <v>470</v>
      </c>
      <c r="E540" s="66">
        <v>1973</v>
      </c>
      <c r="F540" s="66">
        <v>2013</v>
      </c>
      <c r="G540" s="66" t="s">
        <v>52</v>
      </c>
      <c r="H540" s="66">
        <v>4</v>
      </c>
      <c r="I540" s="66">
        <v>4</v>
      </c>
      <c r="J540" s="67">
        <v>3935.6</v>
      </c>
      <c r="K540" s="67">
        <v>3447.4</v>
      </c>
      <c r="L540" s="67">
        <v>0</v>
      </c>
      <c r="M540" s="68">
        <v>162</v>
      </c>
      <c r="N540" s="76">
        <f t="shared" si="385"/>
        <v>11632734.189999999</v>
      </c>
      <c r="O540" s="67"/>
      <c r="P540" s="77"/>
      <c r="Q540" s="77"/>
      <c r="R540" s="77">
        <f t="shared" si="378"/>
        <v>2620703.4299999997</v>
      </c>
      <c r="S540" s="77">
        <f>+'Приложение №2'!F540-'Приложение №1'!R540</f>
        <v>9012030.7599999998</v>
      </c>
      <c r="T540" s="77"/>
      <c r="U540" s="77">
        <v>0</v>
      </c>
      <c r="V540" s="77">
        <f t="shared" si="391"/>
        <v>3374.35</v>
      </c>
      <c r="W540" s="77">
        <f t="shared" si="391"/>
        <v>3374.35</v>
      </c>
      <c r="X540" s="70" t="s">
        <v>625</v>
      </c>
      <c r="Y540" s="71" t="e">
        <f>+#REF!-'[1]Приложение №1'!$P1455</f>
        <v>#REF!</v>
      </c>
      <c r="AA540" s="76">
        <f t="shared" si="377"/>
        <v>11632734.189999999</v>
      </c>
      <c r="AB540" s="67">
        <v>0</v>
      </c>
      <c r="AC540" s="67">
        <v>0</v>
      </c>
      <c r="AD540" s="67">
        <v>0</v>
      </c>
      <c r="AE540" s="67">
        <v>0</v>
      </c>
      <c r="AF540" s="67">
        <v>0</v>
      </c>
      <c r="AG540" s="67"/>
      <c r="AH540" s="67">
        <v>0</v>
      </c>
      <c r="AI540" s="67">
        <v>0</v>
      </c>
      <c r="AJ540" s="67">
        <v>10245414.310500599</v>
      </c>
      <c r="AK540" s="67">
        <v>0</v>
      </c>
      <c r="AL540" s="67">
        <v>0</v>
      </c>
      <c r="AM540" s="67">
        <v>0</v>
      </c>
      <c r="AN540" s="67">
        <v>1046946.0770999999</v>
      </c>
      <c r="AO540" s="77">
        <v>116327.3419</v>
      </c>
      <c r="AP540" s="78">
        <v>224046.46049940001</v>
      </c>
      <c r="AQ540" s="62">
        <f>+'Приложение №2'!F540-'Приложение №1'!N540</f>
        <v>0</v>
      </c>
      <c r="AR540" s="1">
        <v>2269068.63</v>
      </c>
      <c r="AS540" s="1">
        <f t="shared" si="393"/>
        <v>351634.8</v>
      </c>
      <c r="AT540" s="1">
        <f t="shared" si="394"/>
        <v>12410640</v>
      </c>
    </row>
    <row r="541" spans="1:47" x14ac:dyDescent="0.25">
      <c r="A541" s="90">
        <f t="shared" si="380"/>
        <v>525</v>
      </c>
      <c r="B541" s="91">
        <f t="shared" si="381"/>
        <v>121</v>
      </c>
      <c r="C541" s="65" t="s">
        <v>73</v>
      </c>
      <c r="D541" s="65" t="s">
        <v>192</v>
      </c>
      <c r="E541" s="66">
        <v>1976</v>
      </c>
      <c r="F541" s="66">
        <v>2013</v>
      </c>
      <c r="G541" s="66" t="s">
        <v>52</v>
      </c>
      <c r="H541" s="66">
        <v>4</v>
      </c>
      <c r="I541" s="66">
        <v>6</v>
      </c>
      <c r="J541" s="67">
        <v>5727.3</v>
      </c>
      <c r="K541" s="67">
        <v>5005.7</v>
      </c>
      <c r="L541" s="67">
        <v>0</v>
      </c>
      <c r="M541" s="68">
        <v>234</v>
      </c>
      <c r="N541" s="76">
        <f t="shared" si="385"/>
        <v>6079178.6711859992</v>
      </c>
      <c r="O541" s="67"/>
      <c r="P541" s="77"/>
      <c r="Q541" s="77"/>
      <c r="R541" s="77">
        <f t="shared" si="378"/>
        <v>925174.65000000037</v>
      </c>
      <c r="S541" s="77">
        <f>+'Приложение №2'!F541-'Приложение №1'!R541</f>
        <v>5154004.0211859988</v>
      </c>
      <c r="T541" s="77"/>
      <c r="U541" s="77">
        <v>0</v>
      </c>
      <c r="V541" s="77">
        <f t="shared" si="391"/>
        <v>1214.4512598010267</v>
      </c>
      <c r="W541" s="77">
        <f t="shared" si="391"/>
        <v>1214.4512598010267</v>
      </c>
      <c r="X541" s="70" t="s">
        <v>625</v>
      </c>
      <c r="Y541" s="71">
        <f>+S541-'[1]Приложение №1'!$P1153</f>
        <v>3781193.0611859988</v>
      </c>
      <c r="AA541" s="76">
        <f t="shared" si="377"/>
        <v>8101376.7311859997</v>
      </c>
      <c r="AB541" s="67">
        <v>0</v>
      </c>
      <c r="AC541" s="67">
        <v>0</v>
      </c>
      <c r="AD541" s="67">
        <v>5108867.6053762194</v>
      </c>
      <c r="AE541" s="67">
        <v>0</v>
      </c>
      <c r="AF541" s="67">
        <v>2022198.06</v>
      </c>
      <c r="AG541" s="67"/>
      <c r="AH541" s="67">
        <v>0</v>
      </c>
      <c r="AI541" s="67">
        <v>0</v>
      </c>
      <c r="AJ541" s="67">
        <v>0</v>
      </c>
      <c r="AK541" s="67">
        <v>0</v>
      </c>
      <c r="AL541" s="67">
        <v>0</v>
      </c>
      <c r="AM541" s="67">
        <v>0</v>
      </c>
      <c r="AN541" s="67">
        <v>786081.95299999998</v>
      </c>
      <c r="AO541" s="77">
        <v>60658.294300000001</v>
      </c>
      <c r="AP541" s="78">
        <v>123570.81850978</v>
      </c>
      <c r="AQ541" s="62">
        <f>+'Приложение №2'!F541-'Приложение №1'!N541</f>
        <v>0</v>
      </c>
      <c r="AR541" s="71">
        <f>1703489.35-R271</f>
        <v>414593.25000000047</v>
      </c>
      <c r="AS541" s="1">
        <f t="shared" si="393"/>
        <v>510581.39999999997</v>
      </c>
      <c r="AT541" s="1">
        <f>+(K541*10+L541*20)*12*30-S271</f>
        <v>17073868.798813999</v>
      </c>
    </row>
    <row r="542" spans="1:47" x14ac:dyDescent="0.25">
      <c r="A542" s="90">
        <f t="shared" si="380"/>
        <v>526</v>
      </c>
      <c r="B542" s="91">
        <f t="shared" si="381"/>
        <v>122</v>
      </c>
      <c r="C542" s="65" t="s">
        <v>73</v>
      </c>
      <c r="D542" s="65" t="s">
        <v>194</v>
      </c>
      <c r="E542" s="66">
        <v>1990</v>
      </c>
      <c r="F542" s="66">
        <v>2013</v>
      </c>
      <c r="G542" s="66" t="s">
        <v>52</v>
      </c>
      <c r="H542" s="66">
        <v>9</v>
      </c>
      <c r="I542" s="66">
        <v>4</v>
      </c>
      <c r="J542" s="67">
        <v>10682.7</v>
      </c>
      <c r="K542" s="67">
        <v>8872.1</v>
      </c>
      <c r="L542" s="67">
        <v>0</v>
      </c>
      <c r="M542" s="68">
        <v>381</v>
      </c>
      <c r="N542" s="76">
        <f t="shared" si="385"/>
        <v>38109556.814410999</v>
      </c>
      <c r="O542" s="67"/>
      <c r="P542" s="77"/>
      <c r="Q542" s="77"/>
      <c r="R542" s="77">
        <f t="shared" si="378"/>
        <v>2860566.6918000001</v>
      </c>
      <c r="S542" s="77">
        <f>+'Приложение №2'!F542-'Приложение №1'!R542</f>
        <v>35248990.122611001</v>
      </c>
      <c r="T542" s="77"/>
      <c r="U542" s="77">
        <v>0</v>
      </c>
      <c r="V542" s="77">
        <f t="shared" si="391"/>
        <v>4295.4381504278581</v>
      </c>
      <c r="W542" s="77">
        <f t="shared" si="391"/>
        <v>4295.4381504278581</v>
      </c>
      <c r="X542" s="70" t="s">
        <v>625</v>
      </c>
      <c r="Y542" s="71" t="e">
        <f>+#REF!-'[1]Приложение №1'!$P1060</f>
        <v>#REF!</v>
      </c>
      <c r="AA542" s="76">
        <f t="shared" si="377"/>
        <v>38109556.814410999</v>
      </c>
      <c r="AB542" s="67">
        <v>12649079.980151162</v>
      </c>
      <c r="AC542" s="67">
        <v>6869704.5973592401</v>
      </c>
      <c r="AD542" s="67">
        <v>8171118.1097511007</v>
      </c>
      <c r="AE542" s="67">
        <v>3937651.5042933603</v>
      </c>
      <c r="AF542" s="67">
        <v>0</v>
      </c>
      <c r="AG542" s="67"/>
      <c r="AH542" s="67">
        <v>952026.39550956013</v>
      </c>
      <c r="AI542" s="67">
        <v>0</v>
      </c>
      <c r="AJ542" s="67"/>
      <c r="AK542" s="67">
        <v>0</v>
      </c>
      <c r="AL542" s="67">
        <v>0</v>
      </c>
      <c r="AM542" s="67">
        <v>0</v>
      </c>
      <c r="AN542" s="67">
        <v>4209405.1087999996</v>
      </c>
      <c r="AO542" s="77">
        <v>452335.14650000009</v>
      </c>
      <c r="AP542" s="78">
        <v>868235.97204658017</v>
      </c>
      <c r="AQ542" s="62">
        <f>+'Приложение №2'!F542-'Приложение №1'!N542</f>
        <v>0</v>
      </c>
      <c r="AR542" s="1">
        <f>5141746.03-3483863.47</f>
        <v>1657882.56</v>
      </c>
      <c r="AS542" s="1">
        <f t="shared" ref="AS542:AS547" si="395">+(K542*13.29+L542*22.52)*12*0.85</f>
        <v>1202684.1317999999</v>
      </c>
      <c r="AT542" s="1">
        <f>+(K542*13.29+L542*22.52)*12*30-447549.13</f>
        <v>42000126.109999992</v>
      </c>
    </row>
    <row r="543" spans="1:47" x14ac:dyDescent="0.25">
      <c r="A543" s="90">
        <f t="shared" si="380"/>
        <v>527</v>
      </c>
      <c r="B543" s="91">
        <f t="shared" si="381"/>
        <v>123</v>
      </c>
      <c r="C543" s="65" t="s">
        <v>73</v>
      </c>
      <c r="D543" s="65" t="s">
        <v>84</v>
      </c>
      <c r="E543" s="66">
        <v>1994</v>
      </c>
      <c r="F543" s="66">
        <v>2013</v>
      </c>
      <c r="G543" s="66" t="s">
        <v>52</v>
      </c>
      <c r="H543" s="66">
        <v>9</v>
      </c>
      <c r="I543" s="66">
        <v>3</v>
      </c>
      <c r="J543" s="67">
        <v>8919.33</v>
      </c>
      <c r="K543" s="67">
        <v>6660.1</v>
      </c>
      <c r="L543" s="67">
        <v>0</v>
      </c>
      <c r="M543" s="68">
        <v>285</v>
      </c>
      <c r="N543" s="76">
        <f t="shared" si="385"/>
        <v>18039857.71118984</v>
      </c>
      <c r="O543" s="67"/>
      <c r="P543" s="77"/>
      <c r="Q543" s="77"/>
      <c r="R543" s="77">
        <f t="shared" si="378"/>
        <v>2369437.2858000002</v>
      </c>
      <c r="S543" s="77">
        <f>+'Приложение №2'!F543-'Приложение №1'!R543</f>
        <v>15670420.425389839</v>
      </c>
      <c r="T543" s="77"/>
      <c r="U543" s="77">
        <v>4.6566128730773926E-10</v>
      </c>
      <c r="V543" s="77">
        <f t="shared" si="391"/>
        <v>2708.6466736520233</v>
      </c>
      <c r="W543" s="77">
        <f t="shared" si="391"/>
        <v>2708.6466736520233</v>
      </c>
      <c r="X543" s="70" t="s">
        <v>625</v>
      </c>
      <c r="Y543" s="71" t="e">
        <f>+#REF!-'[1]Приложение №1'!$P1061</f>
        <v>#REF!</v>
      </c>
      <c r="AA543" s="76">
        <f t="shared" si="377"/>
        <v>14135263.039999999</v>
      </c>
      <c r="AB543" s="67">
        <v>0</v>
      </c>
      <c r="AC543" s="67">
        <v>0</v>
      </c>
      <c r="AD543" s="67">
        <v>0</v>
      </c>
      <c r="AE543" s="67">
        <v>0</v>
      </c>
      <c r="AF543" s="67">
        <v>0</v>
      </c>
      <c r="AG543" s="67"/>
      <c r="AH543" s="67">
        <v>0</v>
      </c>
      <c r="AI543" s="67">
        <v>0</v>
      </c>
      <c r="AJ543" s="67">
        <v>0</v>
      </c>
      <c r="AK543" s="67">
        <v>0</v>
      </c>
      <c r="AL543" s="67">
        <v>0</v>
      </c>
      <c r="AM543" s="67">
        <v>13564306.146929998</v>
      </c>
      <c r="AN543" s="67">
        <v>193212.03</v>
      </c>
      <c r="AO543" s="67">
        <v>81120.959999999992</v>
      </c>
      <c r="AP543" s="78">
        <v>296623.90307</v>
      </c>
      <c r="AQ543" s="62">
        <f>+'Приложение №2'!F543-'Приложение №1'!N543</f>
        <v>0</v>
      </c>
      <c r="AR543" s="1">
        <f>4090276.43-1910372.27-713296.71</f>
        <v>1466607.4500000002</v>
      </c>
      <c r="AS543" s="1">
        <f t="shared" si="395"/>
        <v>902829.83579999988</v>
      </c>
      <c r="AT543" s="1">
        <f>+(K543*13.29+L543*22.52)*12*30-3114194.79-7865381.35-93203.45</f>
        <v>20791802.849999998</v>
      </c>
    </row>
    <row r="544" spans="1:47" x14ac:dyDescent="0.25">
      <c r="A544" s="90">
        <f t="shared" si="380"/>
        <v>528</v>
      </c>
      <c r="B544" s="91">
        <f t="shared" si="381"/>
        <v>124</v>
      </c>
      <c r="C544" s="65" t="s">
        <v>73</v>
      </c>
      <c r="D544" s="65" t="s">
        <v>652</v>
      </c>
      <c r="E544" s="66">
        <v>1999</v>
      </c>
      <c r="F544" s="66">
        <v>1999</v>
      </c>
      <c r="G544" s="66" t="s">
        <v>52</v>
      </c>
      <c r="H544" s="66">
        <v>9</v>
      </c>
      <c r="I544" s="66">
        <v>1</v>
      </c>
      <c r="J544" s="67">
        <v>2462.15</v>
      </c>
      <c r="K544" s="67">
        <v>2324.75</v>
      </c>
      <c r="L544" s="67"/>
      <c r="M544" s="68">
        <v>79</v>
      </c>
      <c r="N544" s="76">
        <f t="shared" si="385"/>
        <v>3591360</v>
      </c>
      <c r="O544" s="67"/>
      <c r="P544" s="77"/>
      <c r="Q544" s="77"/>
      <c r="R544" s="77">
        <f t="shared" si="378"/>
        <v>1638990.1605</v>
      </c>
      <c r="S544" s="77">
        <f>+'Приложение №2'!F544-'Приложение №1'!R544</f>
        <v>1952369.8395</v>
      </c>
      <c r="T544" s="77"/>
      <c r="U544" s="77">
        <v>0</v>
      </c>
      <c r="V544" s="77">
        <f t="shared" si="391"/>
        <v>1544.8370792558339</v>
      </c>
      <c r="W544" s="77">
        <f t="shared" si="391"/>
        <v>1544.8370792558339</v>
      </c>
      <c r="X544" s="70" t="s">
        <v>625</v>
      </c>
      <c r="Y544" s="71"/>
      <c r="AA544" s="76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77"/>
      <c r="AP544" s="78"/>
      <c r="AQ544" s="62">
        <f>+'Приложение №2'!F544-'Приложение №1'!N544</f>
        <v>0</v>
      </c>
      <c r="AR544" s="1">
        <v>1323851.7</v>
      </c>
      <c r="AS544" s="1">
        <f t="shared" si="395"/>
        <v>315138.46049999999</v>
      </c>
      <c r="AT544" s="1">
        <f>+(K544*13.29+L544*22.52)*12*30</f>
        <v>11122533.9</v>
      </c>
    </row>
    <row r="545" spans="1:47" s="81" customFormat="1" x14ac:dyDescent="0.25">
      <c r="A545" s="90">
        <f t="shared" si="380"/>
        <v>529</v>
      </c>
      <c r="B545" s="91">
        <f t="shared" si="381"/>
        <v>125</v>
      </c>
      <c r="C545" s="65" t="s">
        <v>73</v>
      </c>
      <c r="D545" s="65" t="s">
        <v>653</v>
      </c>
      <c r="E545" s="66" t="s">
        <v>603</v>
      </c>
      <c r="F545" s="66"/>
      <c r="G545" s="66" t="s">
        <v>579</v>
      </c>
      <c r="H545" s="66" t="s">
        <v>577</v>
      </c>
      <c r="I545" s="66" t="s">
        <v>582</v>
      </c>
      <c r="J545" s="67">
        <v>5386.8</v>
      </c>
      <c r="K545" s="67">
        <v>4429.8</v>
      </c>
      <c r="L545" s="67">
        <v>0</v>
      </c>
      <c r="M545" s="68">
        <v>267</v>
      </c>
      <c r="N545" s="76">
        <f t="shared" si="385"/>
        <v>1763547.68</v>
      </c>
      <c r="O545" s="67">
        <v>0</v>
      </c>
      <c r="P545" s="77"/>
      <c r="Q545" s="77">
        <v>0</v>
      </c>
      <c r="R545" s="77">
        <f>+'Приложение №2'!F545</f>
        <v>1763547.68</v>
      </c>
      <c r="S545" s="77">
        <f>+'Приложение №2'!F545-'Приложение №1'!R545</f>
        <v>0</v>
      </c>
      <c r="T545" s="77"/>
      <c r="U545" s="77">
        <v>0</v>
      </c>
      <c r="V545" s="77">
        <f t="shared" si="391"/>
        <v>398.11000045148762</v>
      </c>
      <c r="W545" s="77">
        <f t="shared" si="391"/>
        <v>398.11000045148762</v>
      </c>
      <c r="X545" s="70" t="s">
        <v>625</v>
      </c>
      <c r="Y545" s="81">
        <v>1654219.33</v>
      </c>
      <c r="Z545" s="81">
        <f>+(K545*12.08+L545*20.47)*12</f>
        <v>642143.80800000008</v>
      </c>
      <c r="AB545" s="82">
        <f>+N545-'[4]Приложение № 2'!E544</f>
        <v>940511.38939359994</v>
      </c>
      <c r="AE545" s="82">
        <f>+N545-'[4]Приложение № 2'!E544</f>
        <v>940511.38939359994</v>
      </c>
      <c r="AQ545" s="62">
        <f>+'Приложение №2'!F545-'Приложение №1'!N545</f>
        <v>0</v>
      </c>
      <c r="AR545" s="81">
        <v>2338420.94</v>
      </c>
      <c r="AS545" s="1">
        <f t="shared" si="395"/>
        <v>600494.8284</v>
      </c>
      <c r="AT545" s="1">
        <f>+(K545*13.29+L545*22.52)*12*30</f>
        <v>21193935.119999997</v>
      </c>
    </row>
    <row r="546" spans="1:47" s="81" customFormat="1" x14ac:dyDescent="0.25">
      <c r="A546" s="90">
        <f t="shared" si="380"/>
        <v>530</v>
      </c>
      <c r="B546" s="91">
        <f t="shared" si="381"/>
        <v>126</v>
      </c>
      <c r="C546" s="65" t="s">
        <v>73</v>
      </c>
      <c r="D546" s="65" t="s">
        <v>654</v>
      </c>
      <c r="E546" s="66" t="s">
        <v>605</v>
      </c>
      <c r="F546" s="66"/>
      <c r="G546" s="66" t="s">
        <v>579</v>
      </c>
      <c r="H546" s="66" t="s">
        <v>577</v>
      </c>
      <c r="I546" s="66" t="s">
        <v>582</v>
      </c>
      <c r="J546" s="67">
        <v>5259.4</v>
      </c>
      <c r="K546" s="67">
        <v>4315</v>
      </c>
      <c r="L546" s="67">
        <v>0</v>
      </c>
      <c r="M546" s="68">
        <v>245</v>
      </c>
      <c r="N546" s="76">
        <f t="shared" si="385"/>
        <v>1717844.6500000001</v>
      </c>
      <c r="O546" s="67">
        <v>0</v>
      </c>
      <c r="P546" s="77"/>
      <c r="Q546" s="77">
        <v>0</v>
      </c>
      <c r="R546" s="77">
        <f>+'Приложение №2'!F546</f>
        <v>1717844.6500000001</v>
      </c>
      <c r="S546" s="77">
        <f>+'Приложение №2'!F546-'Приложение №1'!R546</f>
        <v>0</v>
      </c>
      <c r="T546" s="77"/>
      <c r="U546" s="77">
        <v>0</v>
      </c>
      <c r="V546" s="77">
        <f t="shared" si="391"/>
        <v>398.11</v>
      </c>
      <c r="W546" s="77">
        <f t="shared" si="391"/>
        <v>398.11</v>
      </c>
      <c r="X546" s="70" t="s">
        <v>625</v>
      </c>
      <c r="Y546" s="81">
        <v>1762729.2</v>
      </c>
      <c r="Z546" s="81">
        <f>+(K546*12.08+L546*20.47)*12</f>
        <v>625502.39999999991</v>
      </c>
      <c r="AB546" s="82">
        <f>+N546-'[4]Приложение № 2'!E545</f>
        <v>893311.39042560023</v>
      </c>
      <c r="AE546" s="82">
        <f>+N546-'[4]Приложение № 2'!E545</f>
        <v>893311.39042560023</v>
      </c>
      <c r="AQ546" s="62">
        <f>+'Приложение №2'!F546-'Приложение №1'!N546</f>
        <v>0</v>
      </c>
      <c r="AR546" s="81">
        <v>2391269.37</v>
      </c>
      <c r="AS546" s="1">
        <f t="shared" si="395"/>
        <v>584932.7699999999</v>
      </c>
      <c r="AT546" s="1">
        <f>+(K546*13.29+L546*22.52)*12*30</f>
        <v>20644686</v>
      </c>
    </row>
    <row r="547" spans="1:47" s="81" customFormat="1" x14ac:dyDescent="0.25">
      <c r="A547" s="90">
        <f t="shared" si="380"/>
        <v>531</v>
      </c>
      <c r="B547" s="91">
        <f t="shared" si="381"/>
        <v>127</v>
      </c>
      <c r="C547" s="65" t="s">
        <v>73</v>
      </c>
      <c r="D547" s="65" t="s">
        <v>655</v>
      </c>
      <c r="E547" s="66" t="s">
        <v>605</v>
      </c>
      <c r="F547" s="66"/>
      <c r="G547" s="66" t="s">
        <v>579</v>
      </c>
      <c r="H547" s="66" t="s">
        <v>577</v>
      </c>
      <c r="I547" s="66" t="s">
        <v>582</v>
      </c>
      <c r="J547" s="67">
        <v>5408.1</v>
      </c>
      <c r="K547" s="67">
        <v>4365.8999999999996</v>
      </c>
      <c r="L547" s="67">
        <v>0</v>
      </c>
      <c r="M547" s="68">
        <v>222</v>
      </c>
      <c r="N547" s="76">
        <f t="shared" si="385"/>
        <v>1738108.45</v>
      </c>
      <c r="O547" s="67">
        <v>0</v>
      </c>
      <c r="P547" s="77"/>
      <c r="Q547" s="77">
        <v>0</v>
      </c>
      <c r="R547" s="77">
        <f>+'Приложение №2'!F547</f>
        <v>1738108.45</v>
      </c>
      <c r="S547" s="77">
        <f>+'Приложение №2'!F547-'Приложение №1'!R547</f>
        <v>0</v>
      </c>
      <c r="T547" s="77"/>
      <c r="U547" s="77">
        <v>0</v>
      </c>
      <c r="V547" s="77">
        <f t="shared" si="391"/>
        <v>398.1100002290479</v>
      </c>
      <c r="W547" s="77">
        <f t="shared" si="391"/>
        <v>398.1100002290479</v>
      </c>
      <c r="X547" s="70" t="s">
        <v>625</v>
      </c>
      <c r="Y547" s="81">
        <v>1466483.92</v>
      </c>
      <c r="Z547" s="81">
        <f>+(K547*12.08+L547*20.47)*12</f>
        <v>632880.86399999994</v>
      </c>
      <c r="AB547" s="82">
        <f>+N547-'[4]Приложение № 2'!E546</f>
        <v>912976.39683839993</v>
      </c>
      <c r="AE547" s="82">
        <f>+N547-'[4]Приложение № 2'!E546</f>
        <v>912976.39683839993</v>
      </c>
      <c r="AQ547" s="62">
        <f>+'Приложение №2'!F547-'Приложение №1'!N547</f>
        <v>0</v>
      </c>
      <c r="AR547" s="81">
        <v>2154607.7400000002</v>
      </c>
      <c r="AS547" s="1">
        <f t="shared" si="395"/>
        <v>591832.67219999991</v>
      </c>
      <c r="AT547" s="1">
        <f>+(K547*13.29+L547*22.52)*12*30</f>
        <v>20888211.959999997</v>
      </c>
    </row>
    <row r="548" spans="1:47" x14ac:dyDescent="0.25">
      <c r="A548" s="90">
        <f t="shared" si="380"/>
        <v>532</v>
      </c>
      <c r="B548" s="91">
        <f t="shared" si="381"/>
        <v>128</v>
      </c>
      <c r="C548" s="65" t="s">
        <v>73</v>
      </c>
      <c r="D548" s="65" t="s">
        <v>196</v>
      </c>
      <c r="E548" s="66">
        <v>1977</v>
      </c>
      <c r="F548" s="66">
        <v>2016</v>
      </c>
      <c r="G548" s="66" t="s">
        <v>45</v>
      </c>
      <c r="H548" s="66">
        <v>4</v>
      </c>
      <c r="I548" s="66">
        <v>3</v>
      </c>
      <c r="J548" s="67">
        <v>4282.03</v>
      </c>
      <c r="K548" s="67">
        <v>3616.33</v>
      </c>
      <c r="L548" s="67">
        <v>0</v>
      </c>
      <c r="M548" s="68">
        <v>288</v>
      </c>
      <c r="N548" s="76">
        <f t="shared" si="385"/>
        <v>13100336.240000002</v>
      </c>
      <c r="O548" s="67"/>
      <c r="P548" s="77">
        <v>386161.58299999963</v>
      </c>
      <c r="Q548" s="77"/>
      <c r="R548" s="77">
        <f t="shared" si="378"/>
        <v>1376193.29</v>
      </c>
      <c r="S548" s="77">
        <f>+AT548</f>
        <v>11337981.367000002</v>
      </c>
      <c r="T548" s="77"/>
      <c r="U548" s="77">
        <v>0</v>
      </c>
      <c r="V548" s="77">
        <f t="shared" si="390"/>
        <v>3622.5499995852156</v>
      </c>
      <c r="W548" s="77">
        <f t="shared" si="390"/>
        <v>3622.5499995852156</v>
      </c>
      <c r="X548" s="70" t="s">
        <v>625</v>
      </c>
      <c r="Y548" s="71" t="e">
        <f>+#REF!-'[1]Приложение №1'!$P678</f>
        <v>#REF!</v>
      </c>
      <c r="AA548" s="76">
        <f t="shared" si="377"/>
        <v>23141293.460000001</v>
      </c>
      <c r="AB548" s="67">
        <v>8634085.2331297211</v>
      </c>
      <c r="AC548" s="67">
        <v>0</v>
      </c>
      <c r="AD548" s="67">
        <v>3214445.52658614</v>
      </c>
      <c r="AE548" s="67">
        <v>0</v>
      </c>
      <c r="AF548" s="67">
        <v>0</v>
      </c>
      <c r="AG548" s="67"/>
      <c r="AH548" s="67">
        <v>331313.48510400002</v>
      </c>
      <c r="AI548" s="67">
        <v>0</v>
      </c>
      <c r="AJ548" s="67">
        <v>0</v>
      </c>
      <c r="AK548" s="67">
        <v>0</v>
      </c>
      <c r="AL548" s="67">
        <v>8195344.7229868202</v>
      </c>
      <c r="AM548" s="67">
        <v>0</v>
      </c>
      <c r="AN548" s="67">
        <v>2089127.4416</v>
      </c>
      <c r="AO548" s="77">
        <v>231412.93460000001</v>
      </c>
      <c r="AP548" s="78">
        <v>445564.11599332013</v>
      </c>
      <c r="AQ548" s="62">
        <f>+'Приложение №2'!F548-'Приложение №1'!N548</f>
        <v>0</v>
      </c>
      <c r="AR548" s="1">
        <f>1246178.99-238851.36</f>
        <v>1007327.63</v>
      </c>
      <c r="AS548" s="1">
        <f>+(K548*10+L548*20)*12*0.85</f>
        <v>368865.66000000003</v>
      </c>
      <c r="AT548" s="1">
        <f>+(K548*10+L548*20)*12*30-58057.611-1622749.022</f>
        <v>11337981.367000002</v>
      </c>
      <c r="AU548" s="71">
        <f>+P548+Q548+R548+S548+U548-'Приложение №2'!F548</f>
        <v>0</v>
      </c>
    </row>
    <row r="549" spans="1:47" x14ac:dyDescent="0.25">
      <c r="A549" s="90">
        <f t="shared" si="380"/>
        <v>533</v>
      </c>
      <c r="B549" s="91">
        <f t="shared" si="381"/>
        <v>129</v>
      </c>
      <c r="C549" s="65" t="s">
        <v>73</v>
      </c>
      <c r="D549" s="65" t="s">
        <v>350</v>
      </c>
      <c r="E549" s="66">
        <v>1978</v>
      </c>
      <c r="F549" s="66">
        <v>2013</v>
      </c>
      <c r="G549" s="66" t="s">
        <v>45</v>
      </c>
      <c r="H549" s="66">
        <v>4</v>
      </c>
      <c r="I549" s="66">
        <v>4</v>
      </c>
      <c r="J549" s="67">
        <v>2848.5</v>
      </c>
      <c r="K549" s="67">
        <v>2602.1999999999998</v>
      </c>
      <c r="L549" s="67">
        <v>0</v>
      </c>
      <c r="M549" s="68">
        <v>145</v>
      </c>
      <c r="N549" s="76">
        <f t="shared" si="385"/>
        <v>2721879.4471506448</v>
      </c>
      <c r="O549" s="67"/>
      <c r="P549" s="77"/>
      <c r="Q549" s="77"/>
      <c r="R549" s="77">
        <f t="shared" si="378"/>
        <v>1474486.8299999998</v>
      </c>
      <c r="S549" s="77">
        <f>+'Приложение №2'!F549-'Приложение №1'!R549</f>
        <v>1247392.617150645</v>
      </c>
      <c r="T549" s="77"/>
      <c r="U549" s="77">
        <v>0</v>
      </c>
      <c r="V549" s="77">
        <f t="shared" si="390"/>
        <v>1045.9916405928234</v>
      </c>
      <c r="W549" s="77">
        <f t="shared" si="390"/>
        <v>1045.9916405928234</v>
      </c>
      <c r="X549" s="70" t="s">
        <v>625</v>
      </c>
      <c r="Y549" s="71" t="e">
        <f>+#REF!-'[1]Приложение №1'!$P1072</f>
        <v>#REF!</v>
      </c>
      <c r="AA549" s="76">
        <f t="shared" si="377"/>
        <v>4102628.5261912653</v>
      </c>
      <c r="AB549" s="67">
        <v>0</v>
      </c>
      <c r="AC549" s="67">
        <v>2393856.5125572649</v>
      </c>
      <c r="AD549" s="67">
        <v>0</v>
      </c>
      <c r="AE549" s="67">
        <v>0</v>
      </c>
      <c r="AF549" s="67">
        <v>1207579.472694</v>
      </c>
      <c r="AG549" s="67"/>
      <c r="AH549" s="67">
        <v>243268.38316200001</v>
      </c>
      <c r="AI549" s="67">
        <v>0</v>
      </c>
      <c r="AJ549" s="67">
        <v>0</v>
      </c>
      <c r="AK549" s="67">
        <v>0</v>
      </c>
      <c r="AL549" s="67">
        <v>0</v>
      </c>
      <c r="AM549" s="67">
        <v>0</v>
      </c>
      <c r="AN549" s="67">
        <v>129490.79000000001</v>
      </c>
      <c r="AO549" s="67">
        <v>44357.47</v>
      </c>
      <c r="AP549" s="78">
        <v>84075.897777999999</v>
      </c>
      <c r="AQ549" s="62">
        <f>+'Приложение №2'!F549-'Приложение №1'!N549</f>
        <v>0</v>
      </c>
      <c r="AR549" s="1">
        <v>1209062.43</v>
      </c>
      <c r="AS549" s="1">
        <f>+(K549*10+L549*20)*12*0.85</f>
        <v>265424.39999999997</v>
      </c>
      <c r="AT549" s="1">
        <f>+(K549*10+L549*20)*12*30</f>
        <v>9367920</v>
      </c>
    </row>
    <row r="550" spans="1:47" x14ac:dyDescent="0.25">
      <c r="A550" s="90">
        <f t="shared" si="380"/>
        <v>534</v>
      </c>
      <c r="B550" s="91">
        <f t="shared" si="381"/>
        <v>130</v>
      </c>
      <c r="C550" s="65" t="s">
        <v>73</v>
      </c>
      <c r="D550" s="65" t="s">
        <v>351</v>
      </c>
      <c r="E550" s="66">
        <v>1988</v>
      </c>
      <c r="F550" s="66">
        <v>2013</v>
      </c>
      <c r="G550" s="66" t="s">
        <v>45</v>
      </c>
      <c r="H550" s="66">
        <v>3</v>
      </c>
      <c r="I550" s="66">
        <v>3</v>
      </c>
      <c r="J550" s="67">
        <v>1440</v>
      </c>
      <c r="K550" s="67">
        <v>1357.8</v>
      </c>
      <c r="L550" s="67">
        <v>0</v>
      </c>
      <c r="M550" s="68">
        <v>54</v>
      </c>
      <c r="N550" s="76">
        <f t="shared" si="385"/>
        <v>26446557.673895352</v>
      </c>
      <c r="O550" s="67"/>
      <c r="P550" s="77">
        <v>4171397.8607790703</v>
      </c>
      <c r="Q550" s="77"/>
      <c r="R550" s="77">
        <f t="shared" ref="R550:R613" si="396">+AR550+AS550</f>
        <v>701488.37</v>
      </c>
      <c r="S550" s="77">
        <f t="shared" ref="S550:S613" si="397">+AT550</f>
        <v>4888080</v>
      </c>
      <c r="T550" s="77"/>
      <c r="U550" s="77">
        <v>16685591.443116281</v>
      </c>
      <c r="V550" s="77">
        <f t="shared" si="390"/>
        <v>19477.506019955334</v>
      </c>
      <c r="W550" s="77">
        <f t="shared" si="390"/>
        <v>19477.506019955334</v>
      </c>
      <c r="X550" s="70" t="s">
        <v>625</v>
      </c>
      <c r="Y550" s="71" t="e">
        <f>+#REF!-'[1]Приложение №1'!$P1073</f>
        <v>#REF!</v>
      </c>
      <c r="AA550" s="76">
        <f t="shared" si="377"/>
        <v>25083426.917270374</v>
      </c>
      <c r="AB550" s="67">
        <v>4525107.225966936</v>
      </c>
      <c r="AC550" s="67">
        <v>2796445.9111580672</v>
      </c>
      <c r="AD550" s="67">
        <v>1312542.3519563093</v>
      </c>
      <c r="AE550" s="67">
        <v>1144056.1189434747</v>
      </c>
      <c r="AF550" s="67">
        <v>736445.82143999997</v>
      </c>
      <c r="AG550" s="67"/>
      <c r="AH550" s="67">
        <v>433409.41392000002</v>
      </c>
      <c r="AI550" s="67">
        <v>0</v>
      </c>
      <c r="AJ550" s="67">
        <v>13331310.272431584</v>
      </c>
      <c r="AK550" s="67">
        <v>0</v>
      </c>
      <c r="AL550" s="67">
        <v>0</v>
      </c>
      <c r="AM550" s="67">
        <v>0</v>
      </c>
      <c r="AN550" s="67">
        <v>225241.67</v>
      </c>
      <c r="AO550" s="67">
        <v>47928.639999999999</v>
      </c>
      <c r="AP550" s="78">
        <v>530939.491454</v>
      </c>
      <c r="AQ550" s="62">
        <f>+'Приложение №2'!F550-'Приложение №1'!N550</f>
        <v>0</v>
      </c>
      <c r="AR550" s="1">
        <v>562992.77</v>
      </c>
      <c r="AS550" s="1">
        <f>+(K550*10+L550*20)*12*0.85</f>
        <v>138495.6</v>
      </c>
      <c r="AT550" s="1">
        <f>+(K550*10+L550*20)*12*30</f>
        <v>4888080</v>
      </c>
      <c r="AU550" s="71">
        <f>+P550+Q550+R550+S550+U550-'Приложение №2'!F550</f>
        <v>0</v>
      </c>
    </row>
    <row r="551" spans="1:47" x14ac:dyDescent="0.25">
      <c r="A551" s="90">
        <f t="shared" ref="A551:A614" si="398">+A550+1</f>
        <v>535</v>
      </c>
      <c r="B551" s="91">
        <f t="shared" ref="B551:B578" si="399">+B550+1</f>
        <v>131</v>
      </c>
      <c r="C551" s="65" t="s">
        <v>73</v>
      </c>
      <c r="D551" s="65" t="s">
        <v>352</v>
      </c>
      <c r="E551" s="66">
        <v>1989</v>
      </c>
      <c r="F551" s="66">
        <v>2013</v>
      </c>
      <c r="G551" s="66" t="s">
        <v>45</v>
      </c>
      <c r="H551" s="66">
        <v>3</v>
      </c>
      <c r="I551" s="66">
        <v>3</v>
      </c>
      <c r="J551" s="67">
        <v>1505.9</v>
      </c>
      <c r="K551" s="67">
        <v>1389.6</v>
      </c>
      <c r="L551" s="67">
        <v>0</v>
      </c>
      <c r="M551" s="68">
        <v>75</v>
      </c>
      <c r="N551" s="76">
        <f t="shared" si="385"/>
        <v>10886557.18</v>
      </c>
      <c r="O551" s="67"/>
      <c r="P551" s="77">
        <v>1272584.8299999998</v>
      </c>
      <c r="Q551" s="77"/>
      <c r="R551" s="77">
        <f t="shared" si="396"/>
        <v>793657.86</v>
      </c>
      <c r="S551" s="77">
        <f t="shared" si="397"/>
        <v>5002560</v>
      </c>
      <c r="T551" s="77"/>
      <c r="U551" s="77">
        <v>3817754.4899999993</v>
      </c>
      <c r="V551" s="77">
        <f>$N551/($K551+$L551)</f>
        <v>7834.3100028785266</v>
      </c>
      <c r="W551" s="77">
        <f>$N551/($K551+$L551)</f>
        <v>7834.3100028785266</v>
      </c>
      <c r="X551" s="70" t="s">
        <v>625</v>
      </c>
      <c r="Y551" s="71" t="e">
        <f>+#REF!-'[1]Приложение №1'!$P423</f>
        <v>#REF!</v>
      </c>
      <c r="AA551" s="76">
        <f>SUM(AB551:AP551)</f>
        <v>10886557.18</v>
      </c>
      <c r="AB551" s="67">
        <v>0</v>
      </c>
      <c r="AC551" s="67">
        <v>0</v>
      </c>
      <c r="AD551" s="67">
        <v>0</v>
      </c>
      <c r="AE551" s="67">
        <v>0</v>
      </c>
      <c r="AF551" s="67">
        <v>0</v>
      </c>
      <c r="AG551" s="67"/>
      <c r="AH551" s="67">
        <v>0</v>
      </c>
      <c r="AI551" s="67">
        <v>0</v>
      </c>
      <c r="AJ551" s="67">
        <v>0</v>
      </c>
      <c r="AK551" s="67">
        <v>0</v>
      </c>
      <c r="AL551" s="67">
        <v>0</v>
      </c>
      <c r="AM551" s="67">
        <v>9481690.5221497193</v>
      </c>
      <c r="AN551" s="67">
        <v>1088655.7180000001</v>
      </c>
      <c r="AO551" s="77">
        <v>108865.57180000001</v>
      </c>
      <c r="AP551" s="78">
        <v>207345.36805028003</v>
      </c>
      <c r="AQ551" s="62">
        <f>+'Приложение №2'!F551-'Приложение №1'!N551</f>
        <v>0</v>
      </c>
      <c r="AR551" s="1">
        <v>651918.66</v>
      </c>
      <c r="AS551" s="1">
        <f>+(K551*10+L551*20)*12*0.85</f>
        <v>141739.19999999998</v>
      </c>
      <c r="AT551" s="1">
        <f>+(K551*10+L551*20)*12*30</f>
        <v>5002560</v>
      </c>
      <c r="AU551" s="71">
        <f>+P551+Q551+R551+S551+U551-'Приложение №2'!F551</f>
        <v>0</v>
      </c>
    </row>
    <row r="552" spans="1:47" x14ac:dyDescent="0.25">
      <c r="A552" s="90">
        <f t="shared" si="398"/>
        <v>536</v>
      </c>
      <c r="B552" s="91">
        <f t="shared" si="399"/>
        <v>132</v>
      </c>
      <c r="C552" s="65" t="s">
        <v>73</v>
      </c>
      <c r="D552" s="65" t="s">
        <v>353</v>
      </c>
      <c r="E552" s="66">
        <v>1979</v>
      </c>
      <c r="F552" s="66">
        <v>2008</v>
      </c>
      <c r="G552" s="66" t="s">
        <v>52</v>
      </c>
      <c r="H552" s="66">
        <v>4</v>
      </c>
      <c r="I552" s="66">
        <v>1</v>
      </c>
      <c r="J552" s="67">
        <v>4953.1000000000004</v>
      </c>
      <c r="K552" s="67">
        <v>4377.3999999999996</v>
      </c>
      <c r="L552" s="67">
        <v>0</v>
      </c>
      <c r="M552" s="68">
        <v>210</v>
      </c>
      <c r="N552" s="76">
        <f t="shared" si="385"/>
        <v>28999968.579999998</v>
      </c>
      <c r="O552" s="67"/>
      <c r="P552" s="77">
        <v>2747451.5274999994</v>
      </c>
      <c r="Q552" s="77"/>
      <c r="R552" s="77">
        <f t="shared" si="396"/>
        <v>2251522.4700000002</v>
      </c>
      <c r="S552" s="77">
        <f t="shared" si="397"/>
        <v>15758640</v>
      </c>
      <c r="T552" s="77"/>
      <c r="U552" s="77">
        <v>8242354.5824999977</v>
      </c>
      <c r="V552" s="77">
        <f t="shared" si="390"/>
        <v>6624.9299995431084</v>
      </c>
      <c r="W552" s="77">
        <f t="shared" si="390"/>
        <v>6624.9299995431084</v>
      </c>
      <c r="X552" s="70" t="s">
        <v>625</v>
      </c>
      <c r="Y552" s="71" t="e">
        <f>+#REF!-'[1]Приложение №1'!$P1074</f>
        <v>#REF!</v>
      </c>
      <c r="AA552" s="76">
        <f t="shared" si="377"/>
        <v>79806524.310000002</v>
      </c>
      <c r="AB552" s="67">
        <v>7307972.9825192997</v>
      </c>
      <c r="AC552" s="67">
        <v>4226400.5602551596</v>
      </c>
      <c r="AD552" s="67">
        <v>4467618.3252825597</v>
      </c>
      <c r="AE552" s="67">
        <v>3406596.95492088</v>
      </c>
      <c r="AF552" s="67">
        <v>1360865.74605282</v>
      </c>
      <c r="AG552" s="67"/>
      <c r="AH552" s="67">
        <v>363131.25296279998</v>
      </c>
      <c r="AI552" s="67">
        <v>0</v>
      </c>
      <c r="AJ552" s="67">
        <v>13009304.578170599</v>
      </c>
      <c r="AK552" s="67">
        <v>0</v>
      </c>
      <c r="AL552" s="67">
        <v>25257638.634625319</v>
      </c>
      <c r="AM552" s="67">
        <v>9933505.3301777989</v>
      </c>
      <c r="AN552" s="67">
        <v>8159251.6634999998</v>
      </c>
      <c r="AO552" s="77">
        <v>798065.24310000008</v>
      </c>
      <c r="AP552" s="78">
        <v>1516173.0384327602</v>
      </c>
      <c r="AQ552" s="62">
        <f>+'Приложение №2'!F552-'Приложение №1'!N552</f>
        <v>0</v>
      </c>
      <c r="AR552" s="1">
        <f>1980485.86-175458.19</f>
        <v>1805027.6700000002</v>
      </c>
      <c r="AS552" s="1">
        <f>+(K552*10+L552*20)*12*0.85</f>
        <v>446494.8</v>
      </c>
      <c r="AT552" s="1">
        <f>+(K552*10+L552*20)*12*30</f>
        <v>15758640</v>
      </c>
      <c r="AU552" s="71">
        <f>+P552+Q552+R552+S552+U552-'Приложение №2'!F552</f>
        <v>0</v>
      </c>
    </row>
    <row r="553" spans="1:47" s="81" customFormat="1" x14ac:dyDescent="0.25">
      <c r="A553" s="90">
        <f t="shared" si="398"/>
        <v>537</v>
      </c>
      <c r="B553" s="91">
        <f t="shared" si="399"/>
        <v>133</v>
      </c>
      <c r="C553" s="65" t="s">
        <v>631</v>
      </c>
      <c r="D553" s="65" t="s">
        <v>670</v>
      </c>
      <c r="E553" s="66" t="s">
        <v>575</v>
      </c>
      <c r="F553" s="66"/>
      <c r="G553" s="66" t="s">
        <v>576</v>
      </c>
      <c r="H553" s="66" t="s">
        <v>577</v>
      </c>
      <c r="I553" s="66" t="s">
        <v>581</v>
      </c>
      <c r="J553" s="67">
        <v>5877.12</v>
      </c>
      <c r="K553" s="67">
        <v>4952.32</v>
      </c>
      <c r="L553" s="67">
        <v>0</v>
      </c>
      <c r="M553" s="68">
        <v>170</v>
      </c>
      <c r="N553" s="76">
        <f>SUM(O553:U553)</f>
        <v>10774080</v>
      </c>
      <c r="O553" s="67">
        <v>0</v>
      </c>
      <c r="P553" s="77"/>
      <c r="Q553" s="77">
        <v>0</v>
      </c>
      <c r="R553" s="77">
        <v>3536143.6345600002</v>
      </c>
      <c r="U553" s="77">
        <f>+'Приложение №2'!F553-'Приложение №1'!R553</f>
        <v>7237936.3654399998</v>
      </c>
      <c r="V553" s="77">
        <f>N553/K553</f>
        <v>2175.5621607650555</v>
      </c>
      <c r="W553" s="77">
        <v>1172.2830200640003</v>
      </c>
      <c r="X553" s="70" t="s">
        <v>625</v>
      </c>
      <c r="Z553" s="81">
        <f>+(K553*12.08+L553*20.47)*12</f>
        <v>717888.30719999992</v>
      </c>
      <c r="AB553" s="82">
        <f>+N553-'[4]Приложение № 2'!E552</f>
        <v>8888694.4000000004</v>
      </c>
      <c r="AE553" s="82">
        <f>+N553-'[4]Приложение № 2'!E552</f>
        <v>8888694.4000000004</v>
      </c>
      <c r="AQ553" s="62">
        <f>+'Приложение №2'!F553-'Приложение №1'!N553</f>
        <v>0</v>
      </c>
      <c r="AS553" s="1">
        <f>+(K553*13.29+L553*22.52)*12*0.85</f>
        <v>671326.59455999988</v>
      </c>
      <c r="AT553" s="1">
        <f>+(K553*13.29+L553*22.52)*12*30</f>
        <v>23693879.807999998</v>
      </c>
    </row>
    <row r="554" spans="1:47" s="81" customFormat="1" x14ac:dyDescent="0.25">
      <c r="A554" s="90">
        <f t="shared" si="398"/>
        <v>538</v>
      </c>
      <c r="B554" s="91">
        <f t="shared" si="399"/>
        <v>134</v>
      </c>
      <c r="C554" s="65" t="s">
        <v>574</v>
      </c>
      <c r="D554" s="65" t="s">
        <v>671</v>
      </c>
      <c r="E554" s="66" t="s">
        <v>627</v>
      </c>
      <c r="F554" s="66"/>
      <c r="G554" s="66" t="s">
        <v>579</v>
      </c>
      <c r="H554" s="66" t="s">
        <v>577</v>
      </c>
      <c r="I554" s="66" t="s">
        <v>585</v>
      </c>
      <c r="J554" s="67">
        <v>10278.6</v>
      </c>
      <c r="K554" s="67">
        <v>9724.2000000000007</v>
      </c>
      <c r="L554" s="67">
        <v>0</v>
      </c>
      <c r="M554" s="68">
        <v>304</v>
      </c>
      <c r="N554" s="76">
        <f t="shared" si="385"/>
        <v>14412979.637864092</v>
      </c>
      <c r="O554" s="67">
        <v>0</v>
      </c>
      <c r="P554" s="77"/>
      <c r="Q554" s="77">
        <v>0</v>
      </c>
      <c r="R554" s="77">
        <f t="shared" si="396"/>
        <v>7116322.0036000004</v>
      </c>
      <c r="S554" s="77">
        <f>+'Приложение №2'!F554-'Приложение №1'!R554</f>
        <v>7296657.634264092</v>
      </c>
      <c r="T554" s="77"/>
      <c r="U554" s="77">
        <v>0</v>
      </c>
      <c r="V554" s="77">
        <f>N554/K554</f>
        <v>1482.1763885835433</v>
      </c>
      <c r="W554" s="77">
        <v>1172.2830200640003</v>
      </c>
      <c r="X554" s="70" t="s">
        <v>625</v>
      </c>
      <c r="Y554" s="81">
        <v>4555600.2300000004</v>
      </c>
      <c r="Z554" s="81">
        <f>+(K554*12.08+L554*20.47)*12</f>
        <v>1409620.0320000001</v>
      </c>
      <c r="AB554" s="82">
        <f>+N554-'[4]Приложение № 2'!E553</f>
        <v>-22846477.170718953</v>
      </c>
      <c r="AE554" s="82">
        <f>+N554-'[4]Приложение № 2'!E553</f>
        <v>-22846477.170718953</v>
      </c>
      <c r="AQ554" s="62">
        <f>+'Приложение №2'!F554-'Приложение №1'!N554</f>
        <v>0</v>
      </c>
      <c r="AR554" s="81">
        <v>5798128.9000000004</v>
      </c>
      <c r="AS554" s="1">
        <f>+(K554*13.29+L554*22.52)*12*0.85</f>
        <v>1318193.1036</v>
      </c>
      <c r="AT554" s="1">
        <f>+(K554*13.29+L554*22.52)*12*30</f>
        <v>46524462.479999997</v>
      </c>
    </row>
    <row r="555" spans="1:47" x14ac:dyDescent="0.25">
      <c r="A555" s="90">
        <f t="shared" si="398"/>
        <v>539</v>
      </c>
      <c r="B555" s="91">
        <f t="shared" si="399"/>
        <v>135</v>
      </c>
      <c r="C555" s="65" t="s">
        <v>73</v>
      </c>
      <c r="D555" s="65" t="s">
        <v>354</v>
      </c>
      <c r="E555" s="66">
        <v>1981</v>
      </c>
      <c r="F555" s="66">
        <v>2013</v>
      </c>
      <c r="G555" s="66" t="s">
        <v>52</v>
      </c>
      <c r="H555" s="66">
        <v>5</v>
      </c>
      <c r="I555" s="66">
        <v>4</v>
      </c>
      <c r="J555" s="67">
        <v>4887.3</v>
      </c>
      <c r="K555" s="67">
        <v>4317.5</v>
      </c>
      <c r="L555" s="67">
        <v>0</v>
      </c>
      <c r="M555" s="68">
        <v>194</v>
      </c>
      <c r="N555" s="76">
        <f t="shared" si="385"/>
        <v>50111322.820000008</v>
      </c>
      <c r="O555" s="67"/>
      <c r="P555" s="77">
        <v>9934187.5640000012</v>
      </c>
      <c r="Q555" s="77"/>
      <c r="R555" s="77">
        <f>+AS555</f>
        <v>440385</v>
      </c>
      <c r="S555" s="77">
        <f t="shared" si="397"/>
        <v>0</v>
      </c>
      <c r="T555" s="77"/>
      <c r="U555" s="77">
        <v>39736750.256000005</v>
      </c>
      <c r="V555" s="77">
        <f t="shared" ref="V555:W555" si="400">$N555/($K555+$L555)</f>
        <v>11606.560004632312</v>
      </c>
      <c r="W555" s="77">
        <f t="shared" si="400"/>
        <v>11606.560004632312</v>
      </c>
      <c r="X555" s="70" t="s">
        <v>625</v>
      </c>
      <c r="Y555" s="71" t="e">
        <f>+#REF!-'[1]Приложение №1'!$P215</f>
        <v>#REF!</v>
      </c>
      <c r="AA555" s="76">
        <f t="shared" ref="AA555" si="401">SUM(AB555:AP555)</f>
        <v>78714458.100000009</v>
      </c>
      <c r="AB555" s="67">
        <v>7207971.2584861796</v>
      </c>
      <c r="AC555" s="67">
        <v>4168566.8282411997</v>
      </c>
      <c r="AD555" s="67">
        <v>4406483.7908326201</v>
      </c>
      <c r="AE555" s="67">
        <v>3359981.3480309998</v>
      </c>
      <c r="AF555" s="67">
        <v>1342243.77142212</v>
      </c>
      <c r="AG555" s="67"/>
      <c r="AH555" s="67">
        <v>358162.19323499996</v>
      </c>
      <c r="AI555" s="67">
        <v>0</v>
      </c>
      <c r="AJ555" s="67">
        <v>12831286.273936201</v>
      </c>
      <c r="AK555" s="67">
        <v>0</v>
      </c>
      <c r="AL555" s="67">
        <v>24912015.084657121</v>
      </c>
      <c r="AM555" s="67">
        <v>9797576.0184224993</v>
      </c>
      <c r="AN555" s="67">
        <v>8047601.1061000004</v>
      </c>
      <c r="AO555" s="77">
        <v>787144.58100000001</v>
      </c>
      <c r="AP555" s="78">
        <v>1495425.8456360602</v>
      </c>
      <c r="AQ555" s="62">
        <f>+'Приложение №2'!F555-'Приложение №1'!N555</f>
        <v>0</v>
      </c>
      <c r="AR555" s="71">
        <f>1978942.68-R278</f>
        <v>-440384.99999999977</v>
      </c>
      <c r="AS555" s="1">
        <f t="shared" ref="AS555:AS568" si="402">+(K555*10+L555*20)*12*0.85</f>
        <v>440385</v>
      </c>
      <c r="AT555" s="1">
        <f>+(K555*10+L555*20)*12*30-S278</f>
        <v>0</v>
      </c>
      <c r="AU555" s="71">
        <f>+P555+Q555+R555+S555+U555-'Приложение №2'!F555</f>
        <v>0</v>
      </c>
    </row>
    <row r="556" spans="1:47" x14ac:dyDescent="0.25">
      <c r="A556" s="90">
        <f t="shared" si="398"/>
        <v>540</v>
      </c>
      <c r="B556" s="91">
        <f t="shared" si="399"/>
        <v>136</v>
      </c>
      <c r="C556" s="65" t="s">
        <v>73</v>
      </c>
      <c r="D556" s="65" t="s">
        <v>358</v>
      </c>
      <c r="E556" s="66">
        <v>1965</v>
      </c>
      <c r="F556" s="66">
        <v>2013</v>
      </c>
      <c r="G556" s="66" t="s">
        <v>45</v>
      </c>
      <c r="H556" s="66">
        <v>4</v>
      </c>
      <c r="I556" s="66">
        <v>4</v>
      </c>
      <c r="J556" s="67">
        <v>1678.9</v>
      </c>
      <c r="K556" s="67">
        <v>1533.7</v>
      </c>
      <c r="L556" s="67">
        <v>0</v>
      </c>
      <c r="M556" s="68">
        <v>74</v>
      </c>
      <c r="N556" s="76">
        <f t="shared" si="385"/>
        <v>4386293.6030662553</v>
      </c>
      <c r="O556" s="67"/>
      <c r="P556" s="77"/>
      <c r="Q556" s="77"/>
      <c r="R556" s="77">
        <f t="shared" si="396"/>
        <v>609186.78999999992</v>
      </c>
      <c r="S556" s="77">
        <f>+'Приложение №2'!F556-'Приложение №1'!R556</f>
        <v>3777106.8130662553</v>
      </c>
      <c r="T556" s="77"/>
      <c r="U556" s="77">
        <v>1.1641532182693481E-10</v>
      </c>
      <c r="V556" s="77">
        <f t="shared" si="390"/>
        <v>2859.9423636084339</v>
      </c>
      <c r="W556" s="77">
        <f t="shared" si="390"/>
        <v>2859.9423636084339</v>
      </c>
      <c r="X556" s="70" t="s">
        <v>625</v>
      </c>
      <c r="Y556" s="71" t="e">
        <f>+#REF!-'[1]Приложение №1'!$P1083</f>
        <v>#REF!</v>
      </c>
      <c r="AA556" s="76">
        <f t="shared" si="377"/>
        <v>4885248.5954377148</v>
      </c>
      <c r="AB556" s="67">
        <v>3936147.9321097154</v>
      </c>
      <c r="AC556" s="67">
        <v>0</v>
      </c>
      <c r="AD556" s="67">
        <v>0</v>
      </c>
      <c r="AE556" s="67">
        <v>0</v>
      </c>
      <c r="AF556" s="67">
        <v>687978.38608799991</v>
      </c>
      <c r="AG556" s="67"/>
      <c r="AH556" s="67">
        <v>0</v>
      </c>
      <c r="AI556" s="67">
        <v>0</v>
      </c>
      <c r="AJ556" s="67">
        <v>0</v>
      </c>
      <c r="AK556" s="67">
        <v>0</v>
      </c>
      <c r="AL556" s="67">
        <v>0</v>
      </c>
      <c r="AM556" s="67">
        <v>0</v>
      </c>
      <c r="AN556" s="67">
        <v>114738.14</v>
      </c>
      <c r="AO556" s="67">
        <v>45263.86</v>
      </c>
      <c r="AP556" s="78">
        <v>101120.27724</v>
      </c>
      <c r="AQ556" s="62">
        <f>+'Приложение №2'!F556-'Приложение №1'!N556</f>
        <v>0</v>
      </c>
      <c r="AR556" s="1">
        <f>540010.2-87260.81</f>
        <v>452749.38999999996</v>
      </c>
      <c r="AS556" s="1">
        <f t="shared" si="402"/>
        <v>156437.4</v>
      </c>
      <c r="AT556" s="1">
        <f>+(K556*10+L556*20)*12*30</f>
        <v>5521320</v>
      </c>
    </row>
    <row r="557" spans="1:47" x14ac:dyDescent="0.25">
      <c r="A557" s="90">
        <f t="shared" si="398"/>
        <v>541</v>
      </c>
      <c r="B557" s="91">
        <f t="shared" si="399"/>
        <v>137</v>
      </c>
      <c r="C557" s="65" t="s">
        <v>73</v>
      </c>
      <c r="D557" s="65" t="s">
        <v>359</v>
      </c>
      <c r="E557" s="66">
        <v>1975</v>
      </c>
      <c r="F557" s="66">
        <v>2013</v>
      </c>
      <c r="G557" s="66" t="s">
        <v>45</v>
      </c>
      <c r="H557" s="66">
        <v>4</v>
      </c>
      <c r="I557" s="66">
        <v>3</v>
      </c>
      <c r="J557" s="67">
        <v>1659.1</v>
      </c>
      <c r="K557" s="67">
        <v>1513.2</v>
      </c>
      <c r="L557" s="67">
        <v>0</v>
      </c>
      <c r="M557" s="68">
        <v>75</v>
      </c>
      <c r="N557" s="76">
        <f t="shared" si="385"/>
        <v>4325520.6152716996</v>
      </c>
      <c r="O557" s="67"/>
      <c r="P557" s="77"/>
      <c r="Q557" s="77"/>
      <c r="R557" s="77">
        <f t="shared" si="396"/>
        <v>1105728.42</v>
      </c>
      <c r="S557" s="77">
        <f>+'Приложение №2'!F557-'Приложение №1'!R557</f>
        <v>3219792.1952716997</v>
      </c>
      <c r="T557" s="77"/>
      <c r="U557" s="77">
        <v>0</v>
      </c>
      <c r="V557" s="77">
        <f t="shared" si="390"/>
        <v>2858.5253867774909</v>
      </c>
      <c r="W557" s="77">
        <f t="shared" si="390"/>
        <v>2858.5253867774909</v>
      </c>
      <c r="X557" s="70" t="s">
        <v>625</v>
      </c>
      <c r="Y557" s="71" t="e">
        <f>+#REF!-'[1]Приложение №1'!$P1084</f>
        <v>#REF!</v>
      </c>
      <c r="AA557" s="76">
        <f t="shared" si="377"/>
        <v>4819950.573373301</v>
      </c>
      <c r="AB557" s="67">
        <v>3881391.7568713003</v>
      </c>
      <c r="AC557" s="67">
        <v>0</v>
      </c>
      <c r="AD557" s="67">
        <v>0</v>
      </c>
      <c r="AE557" s="67">
        <v>0</v>
      </c>
      <c r="AF557" s="67">
        <v>673980.27639599994</v>
      </c>
      <c r="AG557" s="67"/>
      <c r="AH557" s="67">
        <v>0</v>
      </c>
      <c r="AI557" s="67">
        <v>0</v>
      </c>
      <c r="AJ557" s="67">
        <v>0</v>
      </c>
      <c r="AK557" s="67">
        <v>0</v>
      </c>
      <c r="AL557" s="67">
        <v>0</v>
      </c>
      <c r="AM557" s="67">
        <v>0</v>
      </c>
      <c r="AN557" s="67">
        <v>119126.95999999999</v>
      </c>
      <c r="AO557" s="67">
        <v>45834.82</v>
      </c>
      <c r="AP557" s="78">
        <v>99616.760106000002</v>
      </c>
      <c r="AQ557" s="62">
        <f>+'Приложение №2'!F557-'Приложение №1'!N557</f>
        <v>0</v>
      </c>
      <c r="AR557" s="1">
        <f>1043129.13-91747.11</f>
        <v>951382.02</v>
      </c>
      <c r="AS557" s="1">
        <f t="shared" si="402"/>
        <v>154346.4</v>
      </c>
      <c r="AT557" s="1">
        <f>+(K557*10+L557*20)*12*30</f>
        <v>5447520</v>
      </c>
    </row>
    <row r="558" spans="1:47" x14ac:dyDescent="0.25">
      <c r="A558" s="90">
        <f t="shared" si="398"/>
        <v>542</v>
      </c>
      <c r="B558" s="91">
        <f t="shared" si="399"/>
        <v>138</v>
      </c>
      <c r="C558" s="65" t="s">
        <v>73</v>
      </c>
      <c r="D558" s="65" t="s">
        <v>476</v>
      </c>
      <c r="E558" s="66">
        <v>1965</v>
      </c>
      <c r="F558" s="66">
        <v>2005</v>
      </c>
      <c r="G558" s="66" t="s">
        <v>45</v>
      </c>
      <c r="H558" s="66">
        <v>4</v>
      </c>
      <c r="I558" s="66">
        <v>4</v>
      </c>
      <c r="J558" s="67">
        <v>2661.8</v>
      </c>
      <c r="K558" s="67">
        <v>2431.3000000000002</v>
      </c>
      <c r="L558" s="67">
        <v>0</v>
      </c>
      <c r="M558" s="68">
        <v>111</v>
      </c>
      <c r="N558" s="76">
        <f t="shared" si="385"/>
        <v>25358226.279245995</v>
      </c>
      <c r="O558" s="67"/>
      <c r="P558" s="77">
        <v>4053855.5148114995</v>
      </c>
      <c r="Q558" s="77"/>
      <c r="R558" s="77">
        <f t="shared" si="396"/>
        <v>402959.00435999979</v>
      </c>
      <c r="S558" s="77">
        <f t="shared" si="397"/>
        <v>8752680</v>
      </c>
      <c r="T558" s="77"/>
      <c r="U558" s="77">
        <f>+'Приложение №2'!F558-'Приложение №1'!P558-'Приложение №1'!Q558-'Приложение №1'!R558-'Приложение №1'!S558</f>
        <v>12148731.760074496</v>
      </c>
      <c r="V558" s="77">
        <f t="shared" ref="V558:W587" si="403">$N558/($K558+$L558)</f>
        <v>10429.904281349893</v>
      </c>
      <c r="W558" s="77">
        <f t="shared" si="403"/>
        <v>10429.904281349893</v>
      </c>
      <c r="X558" s="70" t="s">
        <v>625</v>
      </c>
      <c r="Y558" s="71" t="e">
        <f>+#REF!-'[1]Приложение №1'!$P1671</f>
        <v>#REF!</v>
      </c>
      <c r="AA558" s="76">
        <f t="shared" si="377"/>
        <v>26489548.390000001</v>
      </c>
      <c r="AB558" s="67">
        <v>5804794.2058142396</v>
      </c>
      <c r="AC558" s="67">
        <v>2068486.8169081199</v>
      </c>
      <c r="AD558" s="67">
        <v>2161108.4722953597</v>
      </c>
      <c r="AE558" s="67">
        <v>1352990.5470060001</v>
      </c>
      <c r="AF558" s="67">
        <v>827809.00358814001</v>
      </c>
      <c r="AG558" s="67"/>
      <c r="AH558" s="67">
        <v>222745.84764851996</v>
      </c>
      <c r="AI558" s="67">
        <v>0</v>
      </c>
      <c r="AJ558" s="67">
        <v>10612047.031450199</v>
      </c>
      <c r="AK558" s="67">
        <v>0</v>
      </c>
      <c r="AL558" s="67">
        <v>0</v>
      </c>
      <c r="AM558" s="67">
        <v>0</v>
      </c>
      <c r="AN558" s="67">
        <v>2670614.5608000001</v>
      </c>
      <c r="AO558" s="77">
        <v>264895.48389999999</v>
      </c>
      <c r="AP558" s="78">
        <v>504056.42058942007</v>
      </c>
      <c r="AQ558" s="62">
        <f>+'Приложение №2'!F558-'Приложение №1'!N558</f>
        <v>0</v>
      </c>
      <c r="AR558" s="71">
        <f>1367704.99-R100</f>
        <v>154966.40435999981</v>
      </c>
      <c r="AS558" s="1">
        <f t="shared" si="402"/>
        <v>247992.6</v>
      </c>
      <c r="AT558" s="1">
        <f>+(K558*10+L558*20)*12*30</f>
        <v>8752680</v>
      </c>
      <c r="AU558" s="71">
        <f>+P558+Q558+R558+S558+U558-'Приложение №2'!F558</f>
        <v>0</v>
      </c>
    </row>
    <row r="559" spans="1:47" x14ac:dyDescent="0.25">
      <c r="A559" s="90">
        <f t="shared" si="398"/>
        <v>543</v>
      </c>
      <c r="B559" s="91">
        <f t="shared" si="399"/>
        <v>139</v>
      </c>
      <c r="C559" s="65" t="s">
        <v>73</v>
      </c>
      <c r="D559" s="65" t="s">
        <v>361</v>
      </c>
      <c r="E559" s="66">
        <v>1978</v>
      </c>
      <c r="F559" s="66">
        <v>2013</v>
      </c>
      <c r="G559" s="66" t="s">
        <v>52</v>
      </c>
      <c r="H559" s="66">
        <v>4</v>
      </c>
      <c r="I559" s="66">
        <v>4</v>
      </c>
      <c r="J559" s="67">
        <v>3896.3</v>
      </c>
      <c r="K559" s="67">
        <v>3419.8</v>
      </c>
      <c r="L559" s="67">
        <v>0</v>
      </c>
      <c r="M559" s="68">
        <v>146</v>
      </c>
      <c r="N559" s="76">
        <f t="shared" si="385"/>
        <v>6411133.2599999998</v>
      </c>
      <c r="O559" s="67"/>
      <c r="P559" s="77"/>
      <c r="Q559" s="77"/>
      <c r="R559" s="77">
        <f t="shared" si="396"/>
        <v>1488881.3399999999</v>
      </c>
      <c r="S559" s="77">
        <f>+'Приложение №2'!F559-'Приложение №1'!R559</f>
        <v>4922251.92</v>
      </c>
      <c r="T559" s="77"/>
      <c r="U559" s="77">
        <v>0</v>
      </c>
      <c r="V559" s="77">
        <f t="shared" si="403"/>
        <v>1874.7100005848295</v>
      </c>
      <c r="W559" s="77">
        <f t="shared" si="403"/>
        <v>1874.7100005848295</v>
      </c>
      <c r="X559" s="70" t="s">
        <v>625</v>
      </c>
      <c r="Y559" s="71" t="e">
        <f>+#REF!-'[1]Приложение №1'!$P1086</f>
        <v>#REF!</v>
      </c>
      <c r="AA559" s="76">
        <f t="shared" si="377"/>
        <v>7985643.379999999</v>
      </c>
      <c r="AB559" s="67">
        <v>5709280.8574947594</v>
      </c>
      <c r="AC559" s="67">
        <v>0</v>
      </c>
      <c r="AD559" s="67">
        <v>0</v>
      </c>
      <c r="AE559" s="67">
        <v>0</v>
      </c>
      <c r="AF559" s="67">
        <v>1063162.7663680802</v>
      </c>
      <c r="AG559" s="67"/>
      <c r="AH559" s="67">
        <v>0</v>
      </c>
      <c r="AI559" s="67">
        <v>0</v>
      </c>
      <c r="AJ559" s="67">
        <v>0</v>
      </c>
      <c r="AK559" s="67">
        <v>0</v>
      </c>
      <c r="AL559" s="67">
        <v>0</v>
      </c>
      <c r="AM559" s="67">
        <v>0</v>
      </c>
      <c r="AN559" s="67">
        <v>985243.69680000003</v>
      </c>
      <c r="AO559" s="77">
        <v>79856.433799999999</v>
      </c>
      <c r="AP559" s="78">
        <v>148099.62553716</v>
      </c>
      <c r="AQ559" s="62">
        <f>+'Приложение №2'!F559-'Приложение №1'!N559</f>
        <v>0</v>
      </c>
      <c r="AR559" s="1">
        <f>1243271.94-103210.2</f>
        <v>1140061.74</v>
      </c>
      <c r="AS559" s="1">
        <f t="shared" si="402"/>
        <v>348819.6</v>
      </c>
      <c r="AT559" s="1">
        <f>+(K559*10+L559*20)*12*30</f>
        <v>12311280</v>
      </c>
    </row>
    <row r="560" spans="1:47" x14ac:dyDescent="0.25">
      <c r="A560" s="90">
        <f t="shared" si="398"/>
        <v>544</v>
      </c>
      <c r="B560" s="91">
        <f t="shared" si="399"/>
        <v>140</v>
      </c>
      <c r="C560" s="65" t="s">
        <v>73</v>
      </c>
      <c r="D560" s="65" t="s">
        <v>362</v>
      </c>
      <c r="E560" s="66">
        <v>1964</v>
      </c>
      <c r="F560" s="66">
        <v>2009</v>
      </c>
      <c r="G560" s="66" t="s">
        <v>45</v>
      </c>
      <c r="H560" s="66">
        <v>4</v>
      </c>
      <c r="I560" s="66">
        <v>2</v>
      </c>
      <c r="J560" s="67">
        <v>1438.7</v>
      </c>
      <c r="K560" s="67">
        <v>1252.4000000000001</v>
      </c>
      <c r="L560" s="67">
        <v>0</v>
      </c>
      <c r="M560" s="68">
        <v>60</v>
      </c>
      <c r="N560" s="76">
        <f t="shared" si="385"/>
        <v>19780526.76326644</v>
      </c>
      <c r="O560" s="67"/>
      <c r="P560" s="77">
        <v>3352595.9358166102</v>
      </c>
      <c r="Q560" s="77"/>
      <c r="R560" s="77">
        <f t="shared" si="396"/>
        <v>1861503.02</v>
      </c>
      <c r="S560" s="77">
        <f t="shared" si="397"/>
        <v>4508640</v>
      </c>
      <c r="T560" s="77"/>
      <c r="U560" s="77">
        <v>10057787.807449831</v>
      </c>
      <c r="V560" s="77">
        <f t="shared" si="403"/>
        <v>15794.096744863014</v>
      </c>
      <c r="W560" s="77">
        <f t="shared" si="403"/>
        <v>15794.096744863014</v>
      </c>
      <c r="X560" s="70" t="s">
        <v>625</v>
      </c>
      <c r="Y560" s="71" t="e">
        <f>+#REF!-'[1]Приложение №1'!$P1087</f>
        <v>#REF!</v>
      </c>
      <c r="AA560" s="76">
        <f t="shared" si="377"/>
        <v>20418803.97526928</v>
      </c>
      <c r="AB560" s="67">
        <v>3233669.8007460004</v>
      </c>
      <c r="AC560" s="67">
        <v>1144519.81959</v>
      </c>
      <c r="AD560" s="67">
        <v>1220789.9808032832</v>
      </c>
      <c r="AE560" s="67">
        <v>768385.93582799996</v>
      </c>
      <c r="AF560" s="67">
        <v>553182.05875800003</v>
      </c>
      <c r="AG560" s="67"/>
      <c r="AH560" s="67">
        <v>117081.436122</v>
      </c>
      <c r="AI560" s="67">
        <v>0</v>
      </c>
      <c r="AJ560" s="67">
        <v>5981715.0371580003</v>
      </c>
      <c r="AK560" s="67">
        <v>0</v>
      </c>
      <c r="AL560" s="67">
        <v>3107129.5399619997</v>
      </c>
      <c r="AM560" s="67">
        <v>3344141.2588049173</v>
      </c>
      <c r="AN560" s="67">
        <v>451116.49</v>
      </c>
      <c r="AO560" s="67">
        <v>71289.704895854607</v>
      </c>
      <c r="AP560" s="78">
        <v>425782.9126012288</v>
      </c>
      <c r="AQ560" s="62">
        <f>+'Приложение №2'!F560-'Приложение №1'!N560</f>
        <v>0</v>
      </c>
      <c r="AR560" s="1">
        <f>1820010.79-86252.57</f>
        <v>1733758.22</v>
      </c>
      <c r="AS560" s="1">
        <f t="shared" si="402"/>
        <v>127744.8</v>
      </c>
      <c r="AT560" s="1">
        <f>+(K560*10+L560*20)*12*30</f>
        <v>4508640</v>
      </c>
      <c r="AU560" s="71">
        <f>+P560+Q560+R560+S560+U560-'Приложение №2'!F560</f>
        <v>0</v>
      </c>
    </row>
    <row r="561" spans="1:47" x14ac:dyDescent="0.25">
      <c r="A561" s="90">
        <f t="shared" si="398"/>
        <v>545</v>
      </c>
      <c r="B561" s="91">
        <f t="shared" si="399"/>
        <v>141</v>
      </c>
      <c r="C561" s="65" t="s">
        <v>73</v>
      </c>
      <c r="D561" s="65" t="s">
        <v>200</v>
      </c>
      <c r="E561" s="66">
        <v>1972</v>
      </c>
      <c r="F561" s="66">
        <v>2013</v>
      </c>
      <c r="G561" s="66" t="s">
        <v>52</v>
      </c>
      <c r="H561" s="66">
        <v>4</v>
      </c>
      <c r="I561" s="66">
        <v>4</v>
      </c>
      <c r="J561" s="67">
        <v>4681.66</v>
      </c>
      <c r="K561" s="67">
        <v>3450.4</v>
      </c>
      <c r="L561" s="67">
        <v>0</v>
      </c>
      <c r="M561" s="68">
        <v>142</v>
      </c>
      <c r="N561" s="76">
        <f t="shared" ref="N561:N624" si="404">SUM(O561:U561)</f>
        <v>9208062.7141759992</v>
      </c>
      <c r="O561" s="67"/>
      <c r="P561" s="77"/>
      <c r="Q561" s="77"/>
      <c r="R561" s="77">
        <f t="shared" si="396"/>
        <v>458708.92582399998</v>
      </c>
      <c r="S561" s="77">
        <f>+'Приложение №2'!F561-'Приложение №1'!R561</f>
        <v>8749353.7883519996</v>
      </c>
      <c r="T561" s="77"/>
      <c r="U561" s="77">
        <v>0</v>
      </c>
      <c r="V561" s="77">
        <f t="shared" si="403"/>
        <v>2668.6942714398328</v>
      </c>
      <c r="W561" s="77">
        <f t="shared" si="403"/>
        <v>2668.6942714398328</v>
      </c>
      <c r="X561" s="70" t="s">
        <v>625</v>
      </c>
      <c r="Y561" s="71" t="e">
        <f>+#REF!-'[1]Приложение №1'!$P1166</f>
        <v>#REF!</v>
      </c>
      <c r="AA561" s="76">
        <f t="shared" si="377"/>
        <v>10554632.254175998</v>
      </c>
      <c r="AB561" s="67">
        <v>0</v>
      </c>
      <c r="AC561" s="67">
        <v>0</v>
      </c>
      <c r="AD561" s="67">
        <v>0</v>
      </c>
      <c r="AE561" s="67">
        <v>0</v>
      </c>
      <c r="AF561" s="67">
        <v>1346569.54</v>
      </c>
      <c r="AG561" s="67"/>
      <c r="AH561" s="67">
        <v>0</v>
      </c>
      <c r="AI561" s="67">
        <v>0</v>
      </c>
      <c r="AJ561" s="67">
        <v>0</v>
      </c>
      <c r="AK561" s="67">
        <v>0</v>
      </c>
      <c r="AL561" s="67">
        <v>0</v>
      </c>
      <c r="AM561" s="67">
        <v>7829891.4404087989</v>
      </c>
      <c r="AN561" s="67">
        <v>1108317.8799999999</v>
      </c>
      <c r="AO561" s="77">
        <v>92400.171999999991</v>
      </c>
      <c r="AP561" s="78">
        <v>177453.22176719998</v>
      </c>
      <c r="AQ561" s="62">
        <f>+'Приложение №2'!F561-'Приложение №1'!N561</f>
        <v>0</v>
      </c>
      <c r="AR561" s="71">
        <f>1671383.18-R288</f>
        <v>106768.12582399999</v>
      </c>
      <c r="AS561" s="1">
        <f t="shared" si="402"/>
        <v>351940.8</v>
      </c>
      <c r="AT561" s="1">
        <f>+(K561*10+L561*20)*12*30-S288</f>
        <v>12421440</v>
      </c>
    </row>
    <row r="562" spans="1:47" x14ac:dyDescent="0.25">
      <c r="A562" s="90">
        <f t="shared" si="398"/>
        <v>546</v>
      </c>
      <c r="B562" s="91">
        <f t="shared" si="399"/>
        <v>142</v>
      </c>
      <c r="C562" s="65" t="s">
        <v>73</v>
      </c>
      <c r="D562" s="65" t="s">
        <v>366</v>
      </c>
      <c r="E562" s="66">
        <v>1988</v>
      </c>
      <c r="F562" s="66">
        <v>1988</v>
      </c>
      <c r="G562" s="66" t="s">
        <v>45</v>
      </c>
      <c r="H562" s="66">
        <v>4</v>
      </c>
      <c r="I562" s="66">
        <v>3</v>
      </c>
      <c r="J562" s="67">
        <v>2615.5</v>
      </c>
      <c r="K562" s="67">
        <v>2260.4</v>
      </c>
      <c r="L562" s="67">
        <v>0</v>
      </c>
      <c r="M562" s="68">
        <v>71</v>
      </c>
      <c r="N562" s="76">
        <f t="shared" si="404"/>
        <v>5881515.5899999999</v>
      </c>
      <c r="O562" s="67"/>
      <c r="P562" s="77"/>
      <c r="Q562" s="77"/>
      <c r="R562" s="77">
        <f t="shared" si="396"/>
        <v>1893317.97</v>
      </c>
      <c r="S562" s="77">
        <f>+'Приложение №2'!F562-'Приложение №1'!R562</f>
        <v>3988197.62</v>
      </c>
      <c r="T562" s="77"/>
      <c r="U562" s="77">
        <v>0</v>
      </c>
      <c r="V562" s="77">
        <f t="shared" si="403"/>
        <v>2601.9799991152008</v>
      </c>
      <c r="W562" s="77">
        <f t="shared" si="403"/>
        <v>2601.9799991152008</v>
      </c>
      <c r="X562" s="70" t="s">
        <v>625</v>
      </c>
      <c r="Y562" s="71" t="e">
        <f>+#REF!-'[1]Приложение №1'!$P1092</f>
        <v>#REF!</v>
      </c>
      <c r="AA562" s="76">
        <f t="shared" si="377"/>
        <v>5881515.5899999999</v>
      </c>
      <c r="AB562" s="67">
        <v>0</v>
      </c>
      <c r="AC562" s="67">
        <v>0</v>
      </c>
      <c r="AD562" s="67">
        <v>0</v>
      </c>
      <c r="AE562" s="67">
        <v>0</v>
      </c>
      <c r="AF562" s="67">
        <v>0</v>
      </c>
      <c r="AG562" s="67"/>
      <c r="AH562" s="67">
        <v>0</v>
      </c>
      <c r="AI562" s="67">
        <v>0</v>
      </c>
      <c r="AJ562" s="67">
        <v>0</v>
      </c>
      <c r="AK562" s="67">
        <v>0</v>
      </c>
      <c r="AL562" s="67">
        <v>5547799.158590666</v>
      </c>
      <c r="AM562" s="67">
        <v>0</v>
      </c>
      <c r="AN562" s="67">
        <v>176500.30000340639</v>
      </c>
      <c r="AO562" s="67">
        <v>35897</v>
      </c>
      <c r="AP562" s="78">
        <v>121319.13140592711</v>
      </c>
      <c r="AQ562" s="62">
        <f>+'Приложение №2'!F562-'Приложение №1'!N562</f>
        <v>0</v>
      </c>
      <c r="AR562" s="1">
        <v>1662757.17</v>
      </c>
      <c r="AS562" s="1">
        <f t="shared" si="402"/>
        <v>230560.8</v>
      </c>
      <c r="AT562" s="1">
        <f>+(K562*10+L562*20)*12*30</f>
        <v>8137440</v>
      </c>
    </row>
    <row r="563" spans="1:47" x14ac:dyDescent="0.25">
      <c r="A563" s="90">
        <f t="shared" si="398"/>
        <v>547</v>
      </c>
      <c r="B563" s="91">
        <f t="shared" si="399"/>
        <v>143</v>
      </c>
      <c r="C563" s="65" t="s">
        <v>73</v>
      </c>
      <c r="D563" s="65" t="s">
        <v>367</v>
      </c>
      <c r="E563" s="66">
        <v>1980</v>
      </c>
      <c r="F563" s="66">
        <v>2008</v>
      </c>
      <c r="G563" s="66" t="s">
        <v>52</v>
      </c>
      <c r="H563" s="66">
        <v>5</v>
      </c>
      <c r="I563" s="66">
        <v>6</v>
      </c>
      <c r="J563" s="67">
        <v>7149.4</v>
      </c>
      <c r="K563" s="67">
        <v>6283</v>
      </c>
      <c r="L563" s="67">
        <v>0</v>
      </c>
      <c r="M563" s="68">
        <v>293</v>
      </c>
      <c r="N563" s="76">
        <f t="shared" si="404"/>
        <v>41624435.189999998</v>
      </c>
      <c r="O563" s="67"/>
      <c r="P563" s="77">
        <v>8196713.8379999995</v>
      </c>
      <c r="Q563" s="77"/>
      <c r="R563" s="77">
        <f>+AS563</f>
        <v>640866</v>
      </c>
      <c r="S563" s="77"/>
      <c r="T563" s="77"/>
      <c r="U563" s="77">
        <v>32786855.351999998</v>
      </c>
      <c r="V563" s="77">
        <f t="shared" si="403"/>
        <v>6624.9299999999994</v>
      </c>
      <c r="W563" s="77">
        <f t="shared" si="403"/>
        <v>6624.9299999999994</v>
      </c>
      <c r="X563" s="70" t="s">
        <v>625</v>
      </c>
      <c r="Y563" s="71" t="e">
        <f>+#REF!-'[1]Приложение №1'!$P1436</f>
        <v>#REF!</v>
      </c>
      <c r="AA563" s="76">
        <f t="shared" si="377"/>
        <v>114548451.67</v>
      </c>
      <c r="AB563" s="67">
        <v>10489330.258041179</v>
      </c>
      <c r="AC563" s="67">
        <v>6066266.4462859211</v>
      </c>
      <c r="AD563" s="67">
        <v>6412492.7922270596</v>
      </c>
      <c r="AE563" s="67">
        <v>4889580.2685996005</v>
      </c>
      <c r="AF563" s="67">
        <v>1953287.2251610199</v>
      </c>
      <c r="AG563" s="67"/>
      <c r="AH563" s="67">
        <v>521212.05792599992</v>
      </c>
      <c r="AI563" s="67">
        <v>0</v>
      </c>
      <c r="AJ563" s="67">
        <v>18672604.894377001</v>
      </c>
      <c r="AK563" s="67">
        <v>0</v>
      </c>
      <c r="AL563" s="67">
        <v>36252968.326471262</v>
      </c>
      <c r="AM563" s="67">
        <v>14257827.475101</v>
      </c>
      <c r="AN563" s="67">
        <v>11711193.4519</v>
      </c>
      <c r="AO563" s="77">
        <v>1145484.5167</v>
      </c>
      <c r="AP563" s="78">
        <v>2176203.9572099601</v>
      </c>
      <c r="AQ563" s="62">
        <f>+'Приложение №2'!F563-'Приложение №1'!N563</f>
        <v>0</v>
      </c>
      <c r="AR563" s="1">
        <v>3044323.81</v>
      </c>
      <c r="AS563" s="1">
        <f t="shared" si="402"/>
        <v>640866</v>
      </c>
      <c r="AT563" s="1">
        <f>+(K563*10+L563*20)*12*30</f>
        <v>22618800</v>
      </c>
      <c r="AU563" s="71">
        <f>+P563+Q563+R563+S563+U563-'Приложение №2'!F563</f>
        <v>0</v>
      </c>
    </row>
    <row r="564" spans="1:47" x14ac:dyDescent="0.25">
      <c r="A564" s="90">
        <f t="shared" si="398"/>
        <v>548</v>
      </c>
      <c r="B564" s="91">
        <f t="shared" si="399"/>
        <v>144</v>
      </c>
      <c r="C564" s="65" t="s">
        <v>73</v>
      </c>
      <c r="D564" s="65" t="s">
        <v>206</v>
      </c>
      <c r="E564" s="66">
        <v>1994</v>
      </c>
      <c r="F564" s="66">
        <v>2013</v>
      </c>
      <c r="G564" s="66" t="s">
        <v>45</v>
      </c>
      <c r="H564" s="66">
        <v>4</v>
      </c>
      <c r="I564" s="66">
        <v>2</v>
      </c>
      <c r="J564" s="67">
        <v>1882.24</v>
      </c>
      <c r="K564" s="67">
        <v>1732.34</v>
      </c>
      <c r="L564" s="67">
        <v>0</v>
      </c>
      <c r="M564" s="68">
        <v>61</v>
      </c>
      <c r="N564" s="76">
        <f t="shared" si="404"/>
        <v>1767974.23</v>
      </c>
      <c r="O564" s="67"/>
      <c r="P564" s="77"/>
      <c r="Q564" s="77"/>
      <c r="R564" s="77">
        <f t="shared" si="396"/>
        <v>988250.83000000007</v>
      </c>
      <c r="S564" s="77">
        <f>+'Приложение №2'!F564-'Приложение №1'!R564</f>
        <v>779723.39999999991</v>
      </c>
      <c r="T564" s="77"/>
      <c r="U564" s="77">
        <v>0</v>
      </c>
      <c r="V564" s="77">
        <f t="shared" si="403"/>
        <v>1020.5699978064353</v>
      </c>
      <c r="W564" s="77">
        <f t="shared" si="403"/>
        <v>1020.5699978064353</v>
      </c>
      <c r="X564" s="70" t="s">
        <v>625</v>
      </c>
      <c r="Y564" s="71" t="e">
        <f>+#REF!-'[1]Приложение №1'!$P692</f>
        <v>#REF!</v>
      </c>
      <c r="AA564" s="76">
        <f t="shared" si="377"/>
        <v>6275488.2600000007</v>
      </c>
      <c r="AB564" s="67">
        <v>0</v>
      </c>
      <c r="AC564" s="67">
        <v>0</v>
      </c>
      <c r="AD564" s="67">
        <v>1539824.2275154199</v>
      </c>
      <c r="AE564" s="67">
        <v>0</v>
      </c>
      <c r="AF564" s="67">
        <v>0</v>
      </c>
      <c r="AG564" s="67"/>
      <c r="AH564" s="67">
        <v>0</v>
      </c>
      <c r="AI564" s="67">
        <v>0</v>
      </c>
      <c r="AJ564" s="67">
        <v>0</v>
      </c>
      <c r="AK564" s="67">
        <v>0</v>
      </c>
      <c r="AL564" s="67">
        <v>3925837.3744846201</v>
      </c>
      <c r="AM564" s="67">
        <v>0</v>
      </c>
      <c r="AN564" s="67">
        <v>627548.82600000012</v>
      </c>
      <c r="AO564" s="77">
        <v>62754.882599999997</v>
      </c>
      <c r="AP564" s="78">
        <v>119522.94939995998</v>
      </c>
      <c r="AQ564" s="62">
        <f>+'Приложение №2'!F564-'Приложение №1'!N564</f>
        <v>0</v>
      </c>
      <c r="AR564" s="1">
        <v>811552.15</v>
      </c>
      <c r="AS564" s="1">
        <f t="shared" si="402"/>
        <v>176698.68</v>
      </c>
      <c r="AT564" s="1">
        <f>+(K564*10+L564*20)*12*30</f>
        <v>6236424</v>
      </c>
    </row>
    <row r="565" spans="1:47" x14ac:dyDescent="0.25">
      <c r="A565" s="90">
        <f t="shared" si="398"/>
        <v>549</v>
      </c>
      <c r="B565" s="91">
        <f t="shared" si="399"/>
        <v>145</v>
      </c>
      <c r="C565" s="65" t="s">
        <v>73</v>
      </c>
      <c r="D565" s="65" t="s">
        <v>370</v>
      </c>
      <c r="E565" s="66">
        <v>1993</v>
      </c>
      <c r="F565" s="66">
        <v>2013</v>
      </c>
      <c r="G565" s="66" t="s">
        <v>45</v>
      </c>
      <c r="H565" s="66">
        <v>5</v>
      </c>
      <c r="I565" s="66">
        <v>2</v>
      </c>
      <c r="J565" s="67">
        <v>2382.6999999999998</v>
      </c>
      <c r="K565" s="67">
        <v>2207</v>
      </c>
      <c r="L565" s="67">
        <v>0</v>
      </c>
      <c r="M565" s="68">
        <v>103</v>
      </c>
      <c r="N565" s="76">
        <f t="shared" si="404"/>
        <v>1136857.68</v>
      </c>
      <c r="O565" s="67"/>
      <c r="P565" s="77"/>
      <c r="Q565" s="77"/>
      <c r="R565" s="77">
        <f>+'Приложение №2'!F565</f>
        <v>1136857.68</v>
      </c>
      <c r="S565" s="77">
        <f>+'Приложение №2'!F565-'Приложение №1'!R565</f>
        <v>0</v>
      </c>
      <c r="T565" s="77"/>
      <c r="U565" s="77">
        <v>0</v>
      </c>
      <c r="V565" s="77">
        <f t="shared" si="403"/>
        <v>515.11449025826914</v>
      </c>
      <c r="W565" s="77">
        <f t="shared" si="403"/>
        <v>515.11449025826914</v>
      </c>
      <c r="X565" s="70" t="s">
        <v>625</v>
      </c>
      <c r="Y565" s="71" t="e">
        <f>+#REF!-'[1]Приложение №1'!$P1484</f>
        <v>#REF!</v>
      </c>
      <c r="AA565" s="76">
        <f t="shared" si="377"/>
        <v>1112857.68</v>
      </c>
      <c r="AB565" s="67">
        <v>0</v>
      </c>
      <c r="AC565" s="67">
        <v>0</v>
      </c>
      <c r="AD565" s="67">
        <v>0</v>
      </c>
      <c r="AE565" s="67">
        <v>0</v>
      </c>
      <c r="AF565" s="67">
        <v>974016.82475999987</v>
      </c>
      <c r="AG565" s="67"/>
      <c r="AH565" s="67">
        <v>0</v>
      </c>
      <c r="AI565" s="67">
        <v>0</v>
      </c>
      <c r="AJ565" s="67">
        <v>0</v>
      </c>
      <c r="AK565" s="67">
        <v>0</v>
      </c>
      <c r="AL565" s="67">
        <v>0</v>
      </c>
      <c r="AM565" s="67">
        <v>0</v>
      </c>
      <c r="AN565" s="67">
        <v>89216.27</v>
      </c>
      <c r="AO565" s="67">
        <v>28324.81</v>
      </c>
      <c r="AP565" s="78">
        <v>21299.775239999999</v>
      </c>
      <c r="AQ565" s="62">
        <f>+'Приложение №2'!F565-'Приложение №1'!N565</f>
        <v>0</v>
      </c>
      <c r="AR565" s="1">
        <v>1043569.01</v>
      </c>
      <c r="AS565" s="1">
        <f t="shared" si="402"/>
        <v>225114</v>
      </c>
      <c r="AT565" s="1">
        <f>+(K565*10+L565*20)*12*30</f>
        <v>7945200</v>
      </c>
    </row>
    <row r="566" spans="1:47" x14ac:dyDescent="0.25">
      <c r="A566" s="90">
        <f t="shared" si="398"/>
        <v>550</v>
      </c>
      <c r="B566" s="91">
        <f t="shared" si="399"/>
        <v>146</v>
      </c>
      <c r="C566" s="65" t="s">
        <v>73</v>
      </c>
      <c r="D566" s="65" t="s">
        <v>371</v>
      </c>
      <c r="E566" s="66">
        <v>1968</v>
      </c>
      <c r="F566" s="66">
        <v>2013</v>
      </c>
      <c r="G566" s="66" t="s">
        <v>45</v>
      </c>
      <c r="H566" s="66">
        <v>4</v>
      </c>
      <c r="I566" s="66">
        <v>4</v>
      </c>
      <c r="J566" s="67">
        <v>2661.8</v>
      </c>
      <c r="K566" s="67">
        <v>2428</v>
      </c>
      <c r="L566" s="67">
        <v>0</v>
      </c>
      <c r="M566" s="68">
        <v>113</v>
      </c>
      <c r="N566" s="76">
        <f t="shared" si="404"/>
        <v>2536945.4940698305</v>
      </c>
      <c r="O566" s="67"/>
      <c r="P566" s="77"/>
      <c r="Q566" s="77"/>
      <c r="R566" s="77">
        <f t="shared" si="396"/>
        <v>1425055.51</v>
      </c>
      <c r="S566" s="77">
        <f>+'Приложение №2'!F566-'Приложение №1'!R566</f>
        <v>1111889.9840698305</v>
      </c>
      <c r="T566" s="77"/>
      <c r="U566" s="77">
        <v>0</v>
      </c>
      <c r="V566" s="77">
        <f t="shared" si="403"/>
        <v>1044.8704670798313</v>
      </c>
      <c r="W566" s="77">
        <f t="shared" si="403"/>
        <v>1044.8704670798313</v>
      </c>
      <c r="X566" s="70" t="s">
        <v>625</v>
      </c>
      <c r="Y566" s="71" t="e">
        <f>+#REF!-'[1]Приложение №1'!$P1098</f>
        <v>#REF!</v>
      </c>
      <c r="AA566" s="76">
        <f t="shared" ref="AA566:AA635" si="405">SUM(AB566:AP566)</f>
        <v>3827984.7964527905</v>
      </c>
      <c r="AB566" s="67">
        <v>0</v>
      </c>
      <c r="AC566" s="67">
        <v>2230881.5159207908</v>
      </c>
      <c r="AD566" s="67">
        <v>0</v>
      </c>
      <c r="AE566" s="67">
        <v>0</v>
      </c>
      <c r="AF566" s="67">
        <v>1122695.9924879998</v>
      </c>
      <c r="AG566" s="67"/>
      <c r="AH566" s="67">
        <v>226983.177624</v>
      </c>
      <c r="AI566" s="67">
        <v>0</v>
      </c>
      <c r="AJ566" s="67">
        <v>0</v>
      </c>
      <c r="AK566" s="67">
        <v>0</v>
      </c>
      <c r="AL566" s="67">
        <v>0</v>
      </c>
      <c r="AM566" s="67">
        <v>0</v>
      </c>
      <c r="AN566" s="67">
        <v>128061.95</v>
      </c>
      <c r="AO566" s="67">
        <v>41062.550000000003</v>
      </c>
      <c r="AP566" s="78">
        <v>78299.610419999997</v>
      </c>
      <c r="AQ566" s="62">
        <f>+'Приложение №2'!F566-'Приложение №1'!N566</f>
        <v>0</v>
      </c>
      <c r="AR566" s="1">
        <v>1177399.51</v>
      </c>
      <c r="AS566" s="1">
        <f t="shared" si="402"/>
        <v>247656</v>
      </c>
      <c r="AT566" s="1">
        <f>+(K566*10+L566*20)*12*30</f>
        <v>8740800</v>
      </c>
    </row>
    <row r="567" spans="1:47" x14ac:dyDescent="0.25">
      <c r="A567" s="90">
        <f t="shared" si="398"/>
        <v>551</v>
      </c>
      <c r="B567" s="91">
        <f t="shared" si="399"/>
        <v>147</v>
      </c>
      <c r="C567" s="65" t="s">
        <v>73</v>
      </c>
      <c r="D567" s="65" t="s">
        <v>208</v>
      </c>
      <c r="E567" s="66">
        <v>1973</v>
      </c>
      <c r="F567" s="66">
        <v>2011</v>
      </c>
      <c r="G567" s="66" t="s">
        <v>45</v>
      </c>
      <c r="H567" s="66">
        <v>5</v>
      </c>
      <c r="I567" s="66">
        <v>4</v>
      </c>
      <c r="J567" s="67">
        <v>3343.7</v>
      </c>
      <c r="K567" s="67">
        <v>3064.9</v>
      </c>
      <c r="L567" s="67">
        <v>0</v>
      </c>
      <c r="M567" s="68">
        <v>160</v>
      </c>
      <c r="N567" s="76">
        <f t="shared" si="404"/>
        <v>3127944.99</v>
      </c>
      <c r="O567" s="67"/>
      <c r="P567" s="77">
        <v>703831.2975000001</v>
      </c>
      <c r="Q567" s="77"/>
      <c r="R567" s="77">
        <f>+AS567</f>
        <v>312619.8</v>
      </c>
      <c r="S567" s="77">
        <f>+'Приложение №2'!F567-'Приложение №1'!P567-R567</f>
        <v>2111493.8925000001</v>
      </c>
      <c r="T567" s="77"/>
      <c r="U567" s="77">
        <f>+'Приложение №2'!F567-'Приложение №1'!P567-'Приложение №1'!Q567-'Приложение №1'!R567-'Приложение №1'!S567</f>
        <v>0</v>
      </c>
      <c r="V567" s="77">
        <f t="shared" si="403"/>
        <v>1020.5699990211752</v>
      </c>
      <c r="W567" s="77">
        <f t="shared" si="403"/>
        <v>1020.5699990211752</v>
      </c>
      <c r="X567" s="70" t="s">
        <v>625</v>
      </c>
      <c r="Y567" s="71" t="e">
        <f>+#REF!-'[1]Приложение №1'!$P1178</f>
        <v>#REF!</v>
      </c>
      <c r="AA567" s="76">
        <f t="shared" si="405"/>
        <v>26291754.259999998</v>
      </c>
      <c r="AB567" s="67">
        <v>0</v>
      </c>
      <c r="AC567" s="67">
        <v>0</v>
      </c>
      <c r="AD567" s="67">
        <v>2724296.2008204604</v>
      </c>
      <c r="AE567" s="67">
        <v>0</v>
      </c>
      <c r="AF567" s="67">
        <v>0</v>
      </c>
      <c r="AG567" s="67"/>
      <c r="AH567" s="67">
        <v>0</v>
      </c>
      <c r="AI567" s="67">
        <v>0</v>
      </c>
      <c r="AJ567" s="67">
        <v>13377560.538169799</v>
      </c>
      <c r="AK567" s="67">
        <v>0</v>
      </c>
      <c r="AL567" s="67">
        <v>6945691.3623090005</v>
      </c>
      <c r="AM567" s="67">
        <v>0</v>
      </c>
      <c r="AN567" s="67">
        <v>2477285.4183</v>
      </c>
      <c r="AO567" s="77">
        <v>262917.54259999999</v>
      </c>
      <c r="AP567" s="78">
        <v>504003.19780074002</v>
      </c>
      <c r="AQ567" s="62">
        <f>+'Приложение №2'!F567-'Приложение №1'!N567</f>
        <v>0</v>
      </c>
      <c r="AR567" s="71">
        <f>1384488.01-R109</f>
        <v>-312619.80000000005</v>
      </c>
      <c r="AS567" s="1">
        <f t="shared" si="402"/>
        <v>312619.8</v>
      </c>
      <c r="AT567" s="1">
        <f>+(K567*10+L567*20)*12*30-S109</f>
        <v>4144216.6581698004</v>
      </c>
      <c r="AU567" s="71">
        <f>+P567+Q567+R567+S567+U567-'Приложение №2'!F567</f>
        <v>0</v>
      </c>
    </row>
    <row r="568" spans="1:47" s="81" customFormat="1" x14ac:dyDescent="0.25">
      <c r="A568" s="90">
        <f t="shared" si="398"/>
        <v>552</v>
      </c>
      <c r="B568" s="91">
        <f t="shared" si="399"/>
        <v>148</v>
      </c>
      <c r="C568" s="65" t="s">
        <v>574</v>
      </c>
      <c r="D568" s="65" t="s">
        <v>703</v>
      </c>
      <c r="E568" s="66" t="s">
        <v>591</v>
      </c>
      <c r="F568" s="66"/>
      <c r="G568" s="66" t="s">
        <v>579</v>
      </c>
      <c r="H568" s="66" t="s">
        <v>588</v>
      </c>
      <c r="I568" s="66" t="s">
        <v>585</v>
      </c>
      <c r="J568" s="67">
        <v>4845.3999999999996</v>
      </c>
      <c r="K568" s="67">
        <v>4282</v>
      </c>
      <c r="L568" s="67">
        <v>0</v>
      </c>
      <c r="M568" s="68">
        <v>179</v>
      </c>
      <c r="N568" s="76">
        <f t="shared" si="404"/>
        <v>1971475.62</v>
      </c>
      <c r="O568" s="67">
        <v>0</v>
      </c>
      <c r="P568" s="77"/>
      <c r="Q568" s="77">
        <v>0</v>
      </c>
      <c r="R568" s="77">
        <f>+'Приложение №2'!F568</f>
        <v>1971475.62</v>
      </c>
      <c r="S568" s="77">
        <f>+'Приложение №2'!F568-'Приложение №1'!R568</f>
        <v>0</v>
      </c>
      <c r="T568" s="77"/>
      <c r="U568" s="77">
        <v>0</v>
      </c>
      <c r="V568" s="77">
        <v>224.97</v>
      </c>
      <c r="W568" s="77">
        <v>224.97</v>
      </c>
      <c r="X568" s="70" t="s">
        <v>625</v>
      </c>
      <c r="Y568" s="81">
        <v>1666495.72</v>
      </c>
      <c r="Z568" s="81">
        <f>+(K568*9.1+L568*18.19)*12</f>
        <v>467594.39999999997</v>
      </c>
      <c r="AB568" s="82">
        <f>+N568-'[4]Приложение № 2'!E567</f>
        <v>-2072993.4500000002</v>
      </c>
      <c r="AE568" s="82">
        <f>+N568-'[4]Приложение № 2'!E567</f>
        <v>-2072993.4500000002</v>
      </c>
      <c r="AQ568" s="62">
        <f>+'Приложение №2'!F568-'Приложение №1'!N568</f>
        <v>0</v>
      </c>
      <c r="AR568" s="81">
        <v>2073658.7</v>
      </c>
      <c r="AS568" s="1">
        <f t="shared" si="402"/>
        <v>436764</v>
      </c>
      <c r="AT568" s="1">
        <f>+(K568*10+L568*20)*12*30</f>
        <v>15415200</v>
      </c>
    </row>
    <row r="569" spans="1:47" s="81" customFormat="1" x14ac:dyDescent="0.25">
      <c r="A569" s="90">
        <f t="shared" si="398"/>
        <v>553</v>
      </c>
      <c r="B569" s="91">
        <f t="shared" si="399"/>
        <v>149</v>
      </c>
      <c r="C569" s="65" t="s">
        <v>631</v>
      </c>
      <c r="D569" s="65" t="s">
        <v>704</v>
      </c>
      <c r="E569" s="66" t="s">
        <v>575</v>
      </c>
      <c r="F569" s="66"/>
      <c r="G569" s="66" t="s">
        <v>576</v>
      </c>
      <c r="H569" s="66" t="s">
        <v>577</v>
      </c>
      <c r="I569" s="66" t="s">
        <v>578</v>
      </c>
      <c r="J569" s="67">
        <v>6086.8</v>
      </c>
      <c r="K569" s="67">
        <v>4750.8999999999996</v>
      </c>
      <c r="L569" s="67">
        <v>0</v>
      </c>
      <c r="M569" s="68">
        <v>164</v>
      </c>
      <c r="N569" s="76">
        <f>SUM(O569:U569)</f>
        <v>7182720</v>
      </c>
      <c r="O569" s="67">
        <v>0</v>
      </c>
      <c r="P569" s="77"/>
      <c r="Q569" s="77">
        <v>0</v>
      </c>
      <c r="R569" s="77">
        <v>3278418.8021999998</v>
      </c>
      <c r="U569" s="77">
        <f>+'Приложение №2'!F569-'Приложение №1'!R569</f>
        <v>3904301.1978000002</v>
      </c>
      <c r="V569" s="77">
        <f>N569/K569</f>
        <v>1511.8651202929973</v>
      </c>
      <c r="W569" s="77">
        <v>1172.2830200640003</v>
      </c>
      <c r="X569" s="70" t="s">
        <v>625</v>
      </c>
      <c r="Z569" s="81">
        <f>+(K569*12.08+L569*20.47)*12</f>
        <v>688690.46399999992</v>
      </c>
      <c r="AB569" s="82">
        <f>+N569-'[4]Приложение № 2'!E568</f>
        <v>3049590.47</v>
      </c>
      <c r="AE569" s="82">
        <f>+N569-'[4]Приложение № 2'!E568</f>
        <v>3049590.47</v>
      </c>
      <c r="AQ569" s="62">
        <f>+'Приложение №2'!F569-'Приложение №1'!N569</f>
        <v>0</v>
      </c>
      <c r="AS569" s="1">
        <f>+(K569*13.29+L569*22.52)*12*0.85</f>
        <v>644022.50219999987</v>
      </c>
      <c r="AT569" s="1">
        <f>+(K569*13.29+L569*22.52)*12*30</f>
        <v>22730205.959999997</v>
      </c>
    </row>
    <row r="570" spans="1:47" x14ac:dyDescent="0.25">
      <c r="A570" s="90">
        <f t="shared" si="398"/>
        <v>554</v>
      </c>
      <c r="B570" s="91">
        <f t="shared" si="399"/>
        <v>150</v>
      </c>
      <c r="C570" s="65" t="s">
        <v>73</v>
      </c>
      <c r="D570" s="65" t="s">
        <v>210</v>
      </c>
      <c r="E570" s="66">
        <v>1971</v>
      </c>
      <c r="F570" s="66">
        <v>2013</v>
      </c>
      <c r="G570" s="66" t="s">
        <v>45</v>
      </c>
      <c r="H570" s="66">
        <v>4</v>
      </c>
      <c r="I570" s="66">
        <v>4</v>
      </c>
      <c r="J570" s="67">
        <v>3003.8</v>
      </c>
      <c r="K570" s="67">
        <v>2699.8</v>
      </c>
      <c r="L570" s="67">
        <v>0</v>
      </c>
      <c r="M570" s="68">
        <v>120</v>
      </c>
      <c r="N570" s="76">
        <f t="shared" si="404"/>
        <v>10500710.697894001</v>
      </c>
      <c r="O570" s="67"/>
      <c r="P570" s="77">
        <v>449568.68578800175</v>
      </c>
      <c r="Q570" s="77"/>
      <c r="R570" s="77">
        <f t="shared" si="396"/>
        <v>331862.01210599963</v>
      </c>
      <c r="S570" s="77">
        <f>+AT570</f>
        <v>9719280</v>
      </c>
      <c r="T570" s="77"/>
      <c r="U570" s="77">
        <v>0</v>
      </c>
      <c r="V570" s="77">
        <f t="shared" si="403"/>
        <v>3889.4402170138533</v>
      </c>
      <c r="W570" s="77">
        <f t="shared" si="403"/>
        <v>3889.4402170138533</v>
      </c>
      <c r="X570" s="70" t="s">
        <v>625</v>
      </c>
      <c r="Y570" s="71" t="e">
        <f>+#REF!-'[1]Приложение №1'!$P1181</f>
        <v>#REF!</v>
      </c>
      <c r="AA570" s="76">
        <f t="shared" si="405"/>
        <v>21441082.737894002</v>
      </c>
      <c r="AB570" s="67">
        <v>0</v>
      </c>
      <c r="AC570" s="67">
        <v>2296919.6304310197</v>
      </c>
      <c r="AD570" s="67">
        <v>2399769.9437850602</v>
      </c>
      <c r="AE570" s="67">
        <v>0</v>
      </c>
      <c r="AF570" s="67">
        <v>1020388.92</v>
      </c>
      <c r="AG570" s="67"/>
      <c r="AH570" s="67">
        <v>247344.72404292002</v>
      </c>
      <c r="AI570" s="67">
        <v>0</v>
      </c>
      <c r="AJ570" s="67">
        <v>0</v>
      </c>
      <c r="AK570" s="67">
        <v>0</v>
      </c>
      <c r="AL570" s="67">
        <v>6118299.9556223992</v>
      </c>
      <c r="AM570" s="67">
        <v>6599302.6705422606</v>
      </c>
      <c r="AN570" s="67">
        <v>2162864.8599</v>
      </c>
      <c r="AO570" s="77">
        <v>205857.47699999998</v>
      </c>
      <c r="AP570" s="78">
        <v>390334.55657033995</v>
      </c>
      <c r="AQ570" s="62">
        <f>+'Приложение №2'!F570-'Приложение №1'!N570</f>
        <v>0</v>
      </c>
      <c r="AR570" s="71">
        <f>1245150.45-R304</f>
        <v>56482.412105999654</v>
      </c>
      <c r="AS570" s="1">
        <f t="shared" ref="AS570:AS578" si="406">+(K570*10+L570*20)*12*0.85</f>
        <v>275379.59999999998</v>
      </c>
      <c r="AT570" s="1">
        <f>+(K570*10+L570*20)*12*30-S304</f>
        <v>9719280</v>
      </c>
      <c r="AU570" s="71">
        <f>+P570+Q570+R570+S570+U570-'Приложение №2'!F570</f>
        <v>0</v>
      </c>
    </row>
    <row r="571" spans="1:47" s="81" customFormat="1" x14ac:dyDescent="0.25">
      <c r="A571" s="90">
        <f t="shared" si="398"/>
        <v>555</v>
      </c>
      <c r="B571" s="91">
        <f t="shared" si="399"/>
        <v>151</v>
      </c>
      <c r="C571" s="65" t="s">
        <v>574</v>
      </c>
      <c r="D571" s="65" t="s">
        <v>674</v>
      </c>
      <c r="E571" s="66" t="s">
        <v>599</v>
      </c>
      <c r="F571" s="66"/>
      <c r="G571" s="66" t="s">
        <v>576</v>
      </c>
      <c r="H571" s="66" t="s">
        <v>585</v>
      </c>
      <c r="I571" s="66" t="s">
        <v>581</v>
      </c>
      <c r="J571" s="67">
        <v>2329.6</v>
      </c>
      <c r="K571" s="67">
        <v>2185.6</v>
      </c>
      <c r="L571" s="67">
        <v>0</v>
      </c>
      <c r="M571" s="68">
        <v>86</v>
      </c>
      <c r="N571" s="76">
        <f t="shared" si="404"/>
        <v>24802068.950186882</v>
      </c>
      <c r="O571" s="67">
        <v>0</v>
      </c>
      <c r="P571" s="77">
        <v>3590029.1775467205</v>
      </c>
      <c r="Q571" s="77">
        <v>0</v>
      </c>
      <c r="R571" s="77">
        <f t="shared" si="396"/>
        <v>2573792.2400000002</v>
      </c>
      <c r="S571" s="77">
        <f t="shared" si="397"/>
        <v>7868160</v>
      </c>
      <c r="T571" s="77"/>
      <c r="U571" s="77">
        <v>10770087.532640161</v>
      </c>
      <c r="V571" s="77">
        <v>5582.16</v>
      </c>
      <c r="W571" s="77">
        <v>5582.16</v>
      </c>
      <c r="X571" s="70" t="s">
        <v>625</v>
      </c>
      <c r="Y571" s="81">
        <v>1858783.44</v>
      </c>
      <c r="Z571" s="81">
        <f>+(K571*9.1+L571*18.19)*12</f>
        <v>238667.51999999999</v>
      </c>
      <c r="AB571" s="82">
        <f>+N571-'[4]Приложение № 2'!E570</f>
        <v>-26483646.219813127</v>
      </c>
      <c r="AE571" s="82">
        <f>+N571-'[4]Приложение № 2'!E570</f>
        <v>-26483646.219813127</v>
      </c>
      <c r="AQ571" s="62">
        <f>+'Приложение №2'!F571-'Приложение №1'!N571</f>
        <v>0</v>
      </c>
      <c r="AR571" s="81">
        <v>2350861.04</v>
      </c>
      <c r="AS571" s="1">
        <f t="shared" si="406"/>
        <v>222931.19999999998</v>
      </c>
      <c r="AT571" s="1">
        <f>+(K571*10+L571*20)*12*30</f>
        <v>7868160</v>
      </c>
      <c r="AU571" s="71">
        <f>+P571+Q571+R571+S571+U571-'Приложение №2'!F571</f>
        <v>0</v>
      </c>
    </row>
    <row r="572" spans="1:47" s="81" customFormat="1" x14ac:dyDescent="0.25">
      <c r="A572" s="90">
        <f t="shared" si="398"/>
        <v>556</v>
      </c>
      <c r="B572" s="91">
        <f t="shared" si="399"/>
        <v>152</v>
      </c>
      <c r="C572" s="65" t="s">
        <v>574</v>
      </c>
      <c r="D572" s="65" t="s">
        <v>675</v>
      </c>
      <c r="E572" s="66" t="s">
        <v>600</v>
      </c>
      <c r="F572" s="66"/>
      <c r="G572" s="66" t="s">
        <v>576</v>
      </c>
      <c r="H572" s="66" t="s">
        <v>585</v>
      </c>
      <c r="I572" s="66" t="s">
        <v>580</v>
      </c>
      <c r="J572" s="67">
        <v>5051.1899999999996</v>
      </c>
      <c r="K572" s="67">
        <v>4595.49</v>
      </c>
      <c r="L572" s="67">
        <v>0</v>
      </c>
      <c r="M572" s="68">
        <v>233</v>
      </c>
      <c r="N572" s="76">
        <f t="shared" si="404"/>
        <v>74923651.909586757</v>
      </c>
      <c r="O572" s="67">
        <v>0</v>
      </c>
      <c r="P572" s="77">
        <v>11125815.399917353</v>
      </c>
      <c r="Q572" s="77">
        <v>0</v>
      </c>
      <c r="R572" s="77">
        <f t="shared" si="396"/>
        <v>2750810.91</v>
      </c>
      <c r="S572" s="77">
        <f t="shared" si="397"/>
        <v>16543763.999999998</v>
      </c>
      <c r="T572" s="77"/>
      <c r="U572" s="77">
        <v>44503261.599669412</v>
      </c>
      <c r="V572" s="77">
        <v>7042.17</v>
      </c>
      <c r="W572" s="77">
        <v>7042.17</v>
      </c>
      <c r="X572" s="70" t="s">
        <v>625</v>
      </c>
      <c r="Y572" s="81">
        <v>1795085.95</v>
      </c>
      <c r="Z572" s="81">
        <f>+(K572*9.1+L572*18.19)*12</f>
        <v>501827.50799999991</v>
      </c>
      <c r="AB572" s="82">
        <f>+N572-'[4]Приложение № 2'!E571</f>
        <v>61830050.369586758</v>
      </c>
      <c r="AE572" s="82">
        <f>+N572-'[4]Приложение № 2'!E571</f>
        <v>61830050.369586758</v>
      </c>
      <c r="AQ572" s="62">
        <f>+'Приложение №2'!F572-'Приложение №1'!N572</f>
        <v>0</v>
      </c>
      <c r="AR572" s="81">
        <v>2282070.9300000002</v>
      </c>
      <c r="AS572" s="1">
        <f t="shared" si="406"/>
        <v>468739.97999999992</v>
      </c>
      <c r="AT572" s="1">
        <f>+(K572*10+L572*20)*12*30</f>
        <v>16543763.999999998</v>
      </c>
      <c r="AU572" s="71">
        <f>+P572+Q572+R572+S572+U572-'Приложение №2'!F572</f>
        <v>0</v>
      </c>
    </row>
    <row r="573" spans="1:47" s="81" customFormat="1" x14ac:dyDescent="0.25">
      <c r="A573" s="90">
        <f t="shared" si="398"/>
        <v>557</v>
      </c>
      <c r="B573" s="91">
        <f t="shared" si="399"/>
        <v>153</v>
      </c>
      <c r="C573" s="65" t="s">
        <v>574</v>
      </c>
      <c r="D573" s="65" t="s">
        <v>676</v>
      </c>
      <c r="E573" s="66" t="s">
        <v>632</v>
      </c>
      <c r="F573" s="66"/>
      <c r="G573" s="66" t="s">
        <v>576</v>
      </c>
      <c r="H573" s="66" t="s">
        <v>588</v>
      </c>
      <c r="I573" s="66" t="s">
        <v>585</v>
      </c>
      <c r="J573" s="67">
        <v>4290.1000000000004</v>
      </c>
      <c r="K573" s="67">
        <v>4045.6</v>
      </c>
      <c r="L573" s="67">
        <v>0</v>
      </c>
      <c r="M573" s="68">
        <v>160</v>
      </c>
      <c r="N573" s="76">
        <f t="shared" si="404"/>
        <v>2039953.34</v>
      </c>
      <c r="O573" s="67">
        <v>0</v>
      </c>
      <c r="P573" s="77"/>
      <c r="Q573" s="77">
        <v>0</v>
      </c>
      <c r="R573" s="77">
        <f>+'Приложение №2'!F573</f>
        <v>2039953.34</v>
      </c>
      <c r="S573" s="77">
        <f>+'Приложение №2'!F573-'Приложение №1'!R573</f>
        <v>0</v>
      </c>
      <c r="T573" s="77"/>
      <c r="U573" s="77">
        <v>0</v>
      </c>
      <c r="V573" s="77">
        <v>208.23</v>
      </c>
      <c r="W573" s="77">
        <v>208.23</v>
      </c>
      <c r="X573" s="70" t="s">
        <v>625</v>
      </c>
      <c r="Y573" s="81">
        <v>1474610.12</v>
      </c>
      <c r="Z573" s="81">
        <f>+(K573*9.1+L573*18.19)*12</f>
        <v>441779.52</v>
      </c>
      <c r="AB573" s="82">
        <f>+N573-'[4]Приложение № 2'!E572</f>
        <v>-9395945.0900000017</v>
      </c>
      <c r="AE573" s="82">
        <f>+N573-'[4]Приложение № 2'!E572</f>
        <v>-9395945.0900000017</v>
      </c>
      <c r="AQ573" s="62">
        <f>+'Приложение №2'!F573-'Приложение №1'!N573</f>
        <v>0</v>
      </c>
      <c r="AR573" s="81">
        <v>1877694.37</v>
      </c>
      <c r="AS573" s="1">
        <f t="shared" si="406"/>
        <v>412651.2</v>
      </c>
      <c r="AT573" s="1">
        <f>+(K573*10+L573*20)*12*30</f>
        <v>14564160</v>
      </c>
    </row>
    <row r="574" spans="1:47" s="81" customFormat="1" x14ac:dyDescent="0.25">
      <c r="A574" s="90">
        <f t="shared" si="398"/>
        <v>558</v>
      </c>
      <c r="B574" s="91">
        <f t="shared" si="399"/>
        <v>154</v>
      </c>
      <c r="C574" s="65" t="s">
        <v>574</v>
      </c>
      <c r="D574" s="65" t="s">
        <v>677</v>
      </c>
      <c r="E574" s="66" t="s">
        <v>633</v>
      </c>
      <c r="F574" s="66"/>
      <c r="G574" s="66" t="s">
        <v>576</v>
      </c>
      <c r="H574" s="66" t="s">
        <v>588</v>
      </c>
      <c r="I574" s="66" t="s">
        <v>585</v>
      </c>
      <c r="J574" s="67">
        <v>2698.8</v>
      </c>
      <c r="K574" s="67">
        <v>2463.6</v>
      </c>
      <c r="L574" s="67">
        <v>0</v>
      </c>
      <c r="M574" s="68">
        <v>156</v>
      </c>
      <c r="N574" s="76">
        <f t="shared" si="404"/>
        <v>33755644.016001284</v>
      </c>
      <c r="O574" s="67">
        <v>0</v>
      </c>
      <c r="P574" s="77">
        <v>4540950.7992002573</v>
      </c>
      <c r="Q574" s="77">
        <v>0</v>
      </c>
      <c r="R574" s="77">
        <f t="shared" si="396"/>
        <v>2181930.02</v>
      </c>
      <c r="S574" s="77">
        <f t="shared" si="397"/>
        <v>8868960</v>
      </c>
      <c r="T574" s="77"/>
      <c r="U574" s="77">
        <v>18163803.196801029</v>
      </c>
      <c r="V574" s="77">
        <v>6098.62</v>
      </c>
      <c r="W574" s="77">
        <v>6098.62</v>
      </c>
      <c r="X574" s="70" t="s">
        <v>625</v>
      </c>
      <c r="Y574" s="81">
        <v>1575459.5</v>
      </c>
      <c r="Z574" s="81">
        <f>+(K574*9.1+L574*18.19)*12</f>
        <v>269025.12</v>
      </c>
      <c r="AB574" s="82">
        <f>+N574-'[4]Приложение № 2'!E573</f>
        <v>19390204.016001284</v>
      </c>
      <c r="AE574" s="82">
        <f>+N574-'[4]Приложение № 2'!E573</f>
        <v>19390204.016001284</v>
      </c>
      <c r="AQ574" s="62">
        <f>+'Приложение №2'!F574-'Приложение №1'!N574</f>
        <v>0</v>
      </c>
      <c r="AR574" s="81">
        <v>1930642.82</v>
      </c>
      <c r="AS574" s="1">
        <f t="shared" si="406"/>
        <v>251287.19999999998</v>
      </c>
      <c r="AT574" s="1">
        <f>+(K574*10+L574*20)*12*30</f>
        <v>8868960</v>
      </c>
      <c r="AU574" s="71">
        <f>+P574+Q574+R574+S574+U574-'Приложение №2'!F574</f>
        <v>0</v>
      </c>
    </row>
    <row r="575" spans="1:47" s="81" customFormat="1" x14ac:dyDescent="0.25">
      <c r="A575" s="90">
        <f t="shared" si="398"/>
        <v>559</v>
      </c>
      <c r="B575" s="91">
        <f t="shared" si="399"/>
        <v>155</v>
      </c>
      <c r="C575" s="65" t="s">
        <v>574</v>
      </c>
      <c r="D575" s="65" t="s">
        <v>678</v>
      </c>
      <c r="E575" s="66" t="s">
        <v>616</v>
      </c>
      <c r="F575" s="66"/>
      <c r="G575" s="66" t="s">
        <v>579</v>
      </c>
      <c r="H575" s="66" t="s">
        <v>585</v>
      </c>
      <c r="I575" s="66" t="s">
        <v>585</v>
      </c>
      <c r="J575" s="67">
        <v>3950.89</v>
      </c>
      <c r="K575" s="67">
        <v>3455.99</v>
      </c>
      <c r="L575" s="67">
        <v>0</v>
      </c>
      <c r="M575" s="68">
        <v>153</v>
      </c>
      <c r="N575" s="76">
        <f t="shared" si="404"/>
        <v>58958023.002210207</v>
      </c>
      <c r="O575" s="67">
        <v>0</v>
      </c>
      <c r="P575" s="77">
        <v>8914366.6864420418</v>
      </c>
      <c r="Q575" s="77">
        <v>0</v>
      </c>
      <c r="R575" s="77">
        <f t="shared" si="396"/>
        <v>1944625.57</v>
      </c>
      <c r="S575" s="77">
        <f t="shared" si="397"/>
        <v>12441563.999999998</v>
      </c>
      <c r="T575" s="77"/>
      <c r="U575" s="77">
        <v>35657466.745768167</v>
      </c>
      <c r="V575" s="77">
        <v>9389.2000000000007</v>
      </c>
      <c r="W575" s="77">
        <v>9389.2000000000007</v>
      </c>
      <c r="X575" s="70" t="s">
        <v>625</v>
      </c>
      <c r="Y575" s="81">
        <v>1263644.1499999999</v>
      </c>
      <c r="Z575" s="81">
        <f>+(K575*9.1+L575*18.19)*12</f>
        <v>377394.10800000001</v>
      </c>
      <c r="AB575" s="82">
        <f>+N575-'[4]Приложение № 2'!E574</f>
        <v>41914735.462210208</v>
      </c>
      <c r="AE575" s="82">
        <f>+N575-'[4]Приложение № 2'!E574</f>
        <v>41914735.462210208</v>
      </c>
      <c r="AQ575" s="62">
        <f>+'Приложение №2'!F575-'Приложение №1'!N575</f>
        <v>0</v>
      </c>
      <c r="AR575" s="81">
        <v>1592114.59</v>
      </c>
      <c r="AS575" s="1">
        <f t="shared" si="406"/>
        <v>352510.97999999992</v>
      </c>
      <c r="AT575" s="1">
        <f>+(K575*10+L575*20)*12*30</f>
        <v>12441563.999999998</v>
      </c>
      <c r="AU575" s="71">
        <f>+P575+Q575+R575+S575+U575-'Приложение №2'!F575</f>
        <v>0</v>
      </c>
    </row>
    <row r="576" spans="1:47" x14ac:dyDescent="0.25">
      <c r="A576" s="90">
        <f t="shared" si="398"/>
        <v>560</v>
      </c>
      <c r="B576" s="91">
        <f t="shared" si="399"/>
        <v>156</v>
      </c>
      <c r="C576" s="65" t="s">
        <v>73</v>
      </c>
      <c r="D576" s="65" t="s">
        <v>85</v>
      </c>
      <c r="E576" s="66">
        <v>1968</v>
      </c>
      <c r="F576" s="66">
        <v>2013</v>
      </c>
      <c r="G576" s="66" t="s">
        <v>45</v>
      </c>
      <c r="H576" s="66">
        <v>5</v>
      </c>
      <c r="I576" s="66">
        <v>5</v>
      </c>
      <c r="J576" s="67">
        <v>2769.2</v>
      </c>
      <c r="K576" s="67">
        <v>2524.8000000000002</v>
      </c>
      <c r="L576" s="67">
        <v>0</v>
      </c>
      <c r="M576" s="68">
        <v>128</v>
      </c>
      <c r="N576" s="76">
        <f t="shared" si="404"/>
        <v>2600773.1373060001</v>
      </c>
      <c r="O576" s="67"/>
      <c r="P576" s="77"/>
      <c r="Q576" s="77"/>
      <c r="R576" s="77">
        <f t="shared" si="396"/>
        <v>0</v>
      </c>
      <c r="S576" s="77">
        <f>+'Приложение №2'!F576-'Приложение №1'!R576</f>
        <v>2600773.1373060001</v>
      </c>
      <c r="T576" s="77"/>
      <c r="U576" s="77">
        <v>0</v>
      </c>
      <c r="V576" s="77">
        <f>$N576/($K576+$L576)</f>
        <v>1030.0907546364067</v>
      </c>
      <c r="W576" s="77">
        <f>$N576/($K576+$L576)</f>
        <v>1030.0907546364067</v>
      </c>
      <c r="X576" s="70" t="s">
        <v>625</v>
      </c>
      <c r="Y576" s="71" t="e">
        <f>+#REF!-'[1]Приложение №1'!$P948</f>
        <v>#REF!</v>
      </c>
      <c r="AA576" s="76">
        <f>SUM(AB576:AP576)</f>
        <v>30275329.636437476</v>
      </c>
      <c r="AB576" s="67">
        <v>6028027.9685480399</v>
      </c>
      <c r="AC576" s="67">
        <v>0</v>
      </c>
      <c r="AD576" s="67">
        <v>2244217.7771235602</v>
      </c>
      <c r="AE576" s="67">
        <v>0</v>
      </c>
      <c r="AF576" s="67">
        <v>1240916.79</v>
      </c>
      <c r="AG576" s="67"/>
      <c r="AH576" s="67">
        <v>0</v>
      </c>
      <c r="AI576" s="67">
        <v>0</v>
      </c>
      <c r="AJ576" s="67">
        <v>11020152.319356598</v>
      </c>
      <c r="AK576" s="67">
        <v>0</v>
      </c>
      <c r="AL576" s="67">
        <v>5721714.1000613989</v>
      </c>
      <c r="AM576" s="67">
        <v>0</v>
      </c>
      <c r="AN576" s="67">
        <v>3056047.9632999999</v>
      </c>
      <c r="AO576" s="77">
        <v>328671.8125</v>
      </c>
      <c r="AP576" s="78">
        <v>635580.90554787999</v>
      </c>
      <c r="AQ576" s="62">
        <f>+'Приложение №2'!F576-'Приложение №1'!N576</f>
        <v>0</v>
      </c>
      <c r="AR576" s="71">
        <f>1018647.82-R307</f>
        <v>-257529.59999999998</v>
      </c>
      <c r="AS576" s="1">
        <f t="shared" si="406"/>
        <v>257529.60000000001</v>
      </c>
      <c r="AT576" s="1">
        <f>+(K576*10+L576*20)*12*30-S307</f>
        <v>8958207.7749719992</v>
      </c>
    </row>
    <row r="577" spans="1:47" s="81" customFormat="1" x14ac:dyDescent="0.25">
      <c r="A577" s="90">
        <f t="shared" si="398"/>
        <v>561</v>
      </c>
      <c r="B577" s="91">
        <f t="shared" si="399"/>
        <v>157</v>
      </c>
      <c r="C577" s="65" t="s">
        <v>574</v>
      </c>
      <c r="D577" s="65" t="s">
        <v>622</v>
      </c>
      <c r="E577" s="66" t="s">
        <v>616</v>
      </c>
      <c r="F577" s="66"/>
      <c r="G577" s="66" t="s">
        <v>579</v>
      </c>
      <c r="H577" s="66" t="s">
        <v>585</v>
      </c>
      <c r="I577" s="66" t="s">
        <v>589</v>
      </c>
      <c r="J577" s="67">
        <v>5751.1</v>
      </c>
      <c r="K577" s="67">
        <v>4987.1000000000004</v>
      </c>
      <c r="L577" s="67">
        <v>0</v>
      </c>
      <c r="M577" s="68">
        <v>221</v>
      </c>
      <c r="N577" s="76">
        <f t="shared" si="404"/>
        <v>47427483.083760336</v>
      </c>
      <c r="O577" s="67">
        <v>0</v>
      </c>
      <c r="P577" s="77">
        <v>6666221.4034400824</v>
      </c>
      <c r="Q577" s="77">
        <v>0</v>
      </c>
      <c r="R577" s="77">
        <f t="shared" si="396"/>
        <v>2809037.47</v>
      </c>
      <c r="S577" s="77">
        <f t="shared" si="397"/>
        <v>17953560</v>
      </c>
      <c r="T577" s="77"/>
      <c r="U577" s="77">
        <v>19998664.210320249</v>
      </c>
      <c r="V577" s="77">
        <v>4995.47</v>
      </c>
      <c r="W577" s="77">
        <v>4995.47</v>
      </c>
      <c r="X577" s="70" t="s">
        <v>625</v>
      </c>
      <c r="Y577" s="81">
        <v>1827431.02</v>
      </c>
      <c r="Z577" s="81">
        <f>+(K577*9.1+L577*18.19)*12</f>
        <v>544591.32000000007</v>
      </c>
      <c r="AB577" s="82">
        <f>+N577-'[4]Приложение № 2'!E576</f>
        <v>2280946.8606934547</v>
      </c>
      <c r="AE577" s="82">
        <f>+N577-'[4]Приложение № 2'!E576</f>
        <v>2280946.8606934547</v>
      </c>
      <c r="AQ577" s="62">
        <f>+'Приложение №2'!F577-'Приложение №1'!N577</f>
        <v>0</v>
      </c>
      <c r="AR577" s="81">
        <v>2300353.27</v>
      </c>
      <c r="AS577" s="1">
        <f t="shared" si="406"/>
        <v>508684.2</v>
      </c>
      <c r="AT577" s="1">
        <f>+(K577*10+L577*20)*12*30</f>
        <v>17953560</v>
      </c>
      <c r="AU577" s="71">
        <f>+P577+Q577+R577+S577+U577-'Приложение №2'!F577</f>
        <v>0</v>
      </c>
    </row>
    <row r="578" spans="1:47" s="81" customFormat="1" x14ac:dyDescent="0.25">
      <c r="A578" s="90">
        <f t="shared" si="398"/>
        <v>562</v>
      </c>
      <c r="B578" s="91">
        <f t="shared" si="399"/>
        <v>158</v>
      </c>
      <c r="C578" s="65" t="s">
        <v>574</v>
      </c>
      <c r="D578" s="65" t="s">
        <v>648</v>
      </c>
      <c r="E578" s="66" t="s">
        <v>616</v>
      </c>
      <c r="F578" s="66"/>
      <c r="G578" s="66" t="s">
        <v>579</v>
      </c>
      <c r="H578" s="66" t="s">
        <v>585</v>
      </c>
      <c r="I578" s="66" t="s">
        <v>589</v>
      </c>
      <c r="J578" s="67">
        <v>5677.5</v>
      </c>
      <c r="K578" s="67">
        <v>4950.6000000000004</v>
      </c>
      <c r="L578" s="67">
        <v>0</v>
      </c>
      <c r="M578" s="68">
        <v>216</v>
      </c>
      <c r="N578" s="76">
        <f t="shared" si="404"/>
        <v>99082211.987378091</v>
      </c>
      <c r="O578" s="67">
        <v>0</v>
      </c>
      <c r="P578" s="77">
        <v>19622417.546844523</v>
      </c>
      <c r="Q578" s="77">
        <v>0</v>
      </c>
      <c r="R578" s="77">
        <f t="shared" si="396"/>
        <v>2770381.8000000003</v>
      </c>
      <c r="S578" s="77">
        <f t="shared" si="397"/>
        <v>17822160</v>
      </c>
      <c r="T578" s="77"/>
      <c r="U578" s="77">
        <v>58867252.640533566</v>
      </c>
      <c r="V578" s="77">
        <v>224.97</v>
      </c>
      <c r="W578" s="77">
        <v>224.97</v>
      </c>
      <c r="X578" s="70">
        <v>2023</v>
      </c>
      <c r="Y578" s="81">
        <v>1825680.39</v>
      </c>
      <c r="Z578" s="81">
        <f>+(K578*9.1+L578*18.19)*12</f>
        <v>540605.52</v>
      </c>
      <c r="AB578" s="82">
        <f>+N578-'[4]Приложение № 2'!E578</f>
        <v>83254596.931579694</v>
      </c>
      <c r="AE578" s="82">
        <f>+N578-'[4]Приложение № 2'!E578</f>
        <v>83254596.931579694</v>
      </c>
      <c r="AQ578" s="62">
        <f>+'Приложение №2'!F578-'Приложение №1'!N578</f>
        <v>0</v>
      </c>
      <c r="AR578" s="81">
        <v>2265420.6</v>
      </c>
      <c r="AS578" s="1">
        <f t="shared" si="406"/>
        <v>504961.2</v>
      </c>
      <c r="AT578" s="1">
        <f>+(K578*10+L578*20)*12*30</f>
        <v>17822160</v>
      </c>
      <c r="AU578" s="71">
        <f>+P578+Q578+R578+S578+U578-'Приложение №2'!F578</f>
        <v>0</v>
      </c>
    </row>
    <row r="579" spans="1:47" x14ac:dyDescent="0.25">
      <c r="A579" s="90">
        <f t="shared" si="398"/>
        <v>563</v>
      </c>
      <c r="B579" s="91">
        <f t="shared" ref="B579:B642" si="407">+B578+1</f>
        <v>159</v>
      </c>
      <c r="C579" s="65" t="s">
        <v>714</v>
      </c>
      <c r="D579" s="65" t="s">
        <v>212</v>
      </c>
      <c r="E579" s="66">
        <v>2004</v>
      </c>
      <c r="F579" s="66">
        <v>2005</v>
      </c>
      <c r="G579" s="66" t="s">
        <v>45</v>
      </c>
      <c r="H579" s="66">
        <v>7</v>
      </c>
      <c r="I579" s="66">
        <v>3</v>
      </c>
      <c r="J579" s="67">
        <v>3311.6</v>
      </c>
      <c r="K579" s="67">
        <v>2794.8</v>
      </c>
      <c r="L579" s="67">
        <v>0</v>
      </c>
      <c r="M579" s="68">
        <v>75</v>
      </c>
      <c r="N579" s="76">
        <f>SUM(O579:U579)</f>
        <v>6068209.5</v>
      </c>
      <c r="O579" s="67"/>
      <c r="P579" s="77"/>
      <c r="Q579" s="77"/>
      <c r="R579" s="77">
        <v>1172060.5684</v>
      </c>
      <c r="U579" s="77">
        <f>+'Приложение №2'!F579-'Приложение №1'!R579</f>
        <v>4896148.9315999998</v>
      </c>
      <c r="V579" s="77">
        <f t="shared" si="403"/>
        <v>2171.25</v>
      </c>
      <c r="W579" s="77">
        <f t="shared" si="403"/>
        <v>2171.25</v>
      </c>
      <c r="X579" s="70" t="s">
        <v>625</v>
      </c>
      <c r="Y579" s="71" t="e">
        <f>+#REF!-'[1]Приложение №1'!$P715</f>
        <v>#REF!</v>
      </c>
      <c r="AA579" s="76">
        <f t="shared" si="405"/>
        <v>6068209.5</v>
      </c>
      <c r="AB579" s="67">
        <v>5838134.5613640007</v>
      </c>
      <c r="AC579" s="67">
        <v>0</v>
      </c>
      <c r="AD579" s="67">
        <v>0</v>
      </c>
      <c r="AE579" s="67">
        <v>0</v>
      </c>
      <c r="AF579" s="67">
        <v>0</v>
      </c>
      <c r="AG579" s="67"/>
      <c r="AH579" s="67">
        <v>0</v>
      </c>
      <c r="AI579" s="67">
        <v>0</v>
      </c>
      <c r="AJ579" s="67">
        <v>0</v>
      </c>
      <c r="AK579" s="67">
        <v>0</v>
      </c>
      <c r="AL579" s="67">
        <v>0</v>
      </c>
      <c r="AM579" s="67">
        <v>0</v>
      </c>
      <c r="AN579" s="67">
        <v>99958.34</v>
      </c>
      <c r="AO579" s="67">
        <v>2448.42</v>
      </c>
      <c r="AP579" s="78">
        <v>127668.17863600001</v>
      </c>
      <c r="AQ579" s="62">
        <f>+'Приложение №2'!F579-'Приложение №1'!N579</f>
        <v>0</v>
      </c>
      <c r="AS579" s="1">
        <f>+(K579*13.29+L579*22.52)*12*0.85</f>
        <v>378857.49840000004</v>
      </c>
      <c r="AT579" s="1">
        <f>+(K579*13.29+L579*22.52)*12*30</f>
        <v>13371441.120000001</v>
      </c>
    </row>
    <row r="580" spans="1:47" x14ac:dyDescent="0.25">
      <c r="A580" s="90">
        <f t="shared" si="398"/>
        <v>564</v>
      </c>
      <c r="B580" s="91">
        <f t="shared" si="407"/>
        <v>160</v>
      </c>
      <c r="C580" s="65" t="s">
        <v>73</v>
      </c>
      <c r="D580" s="65" t="s">
        <v>375</v>
      </c>
      <c r="E580" s="66">
        <v>1968</v>
      </c>
      <c r="F580" s="66">
        <v>2013</v>
      </c>
      <c r="G580" s="66" t="s">
        <v>45</v>
      </c>
      <c r="H580" s="66">
        <v>4</v>
      </c>
      <c r="I580" s="66">
        <v>3</v>
      </c>
      <c r="J580" s="67">
        <v>2488.5</v>
      </c>
      <c r="K580" s="67">
        <v>2255.6</v>
      </c>
      <c r="L580" s="67">
        <v>0</v>
      </c>
      <c r="M580" s="68">
        <v>56</v>
      </c>
      <c r="N580" s="76">
        <f t="shared" si="404"/>
        <v>4095595.5620930502</v>
      </c>
      <c r="O580" s="67"/>
      <c r="P580" s="77"/>
      <c r="Q580" s="77"/>
      <c r="R580" s="77">
        <f t="shared" si="396"/>
        <v>1478811.26</v>
      </c>
      <c r="S580" s="77">
        <f>+'Приложение №2'!F580-'Приложение №1'!R580</f>
        <v>2616784.3020930504</v>
      </c>
      <c r="T580" s="77"/>
      <c r="U580" s="77">
        <v>2.3283064365386963E-10</v>
      </c>
      <c r="V580" s="77">
        <f t="shared" si="403"/>
        <v>1815.7455054500135</v>
      </c>
      <c r="W580" s="77">
        <f t="shared" si="403"/>
        <v>1815.7455054500135</v>
      </c>
      <c r="X580" s="70" t="s">
        <v>625</v>
      </c>
      <c r="Y580" s="71" t="e">
        <f>+#REF!-'[1]Приложение №1'!$P1446</f>
        <v>#REF!</v>
      </c>
      <c r="AA580" s="76">
        <f t="shared" si="405"/>
        <v>5047649.354092991</v>
      </c>
      <c r="AB580" s="67">
        <v>0</v>
      </c>
      <c r="AC580" s="67">
        <v>2080965.3426794703</v>
      </c>
      <c r="AD580" s="67">
        <v>0</v>
      </c>
      <c r="AE580" s="67">
        <v>1397905.6390375202</v>
      </c>
      <c r="AF580" s="67">
        <v>1036272.8319720001</v>
      </c>
      <c r="AG580" s="67"/>
      <c r="AH580" s="67">
        <v>210866.25214200001</v>
      </c>
      <c r="AI580" s="67">
        <v>0</v>
      </c>
      <c r="AJ580" s="67">
        <v>0</v>
      </c>
      <c r="AK580" s="67">
        <v>0</v>
      </c>
      <c r="AL580" s="67">
        <v>0</v>
      </c>
      <c r="AM580" s="67">
        <v>0</v>
      </c>
      <c r="AN580" s="67">
        <v>173345.08000000002</v>
      </c>
      <c r="AO580" s="67">
        <v>44945.94</v>
      </c>
      <c r="AP580" s="78">
        <v>103348.268262</v>
      </c>
      <c r="AQ580" s="62">
        <f>+'Приложение №2'!F580-'Приложение №1'!N580</f>
        <v>0</v>
      </c>
      <c r="AR580" s="1">
        <v>1248740.06</v>
      </c>
      <c r="AS580" s="1">
        <f>+(K580*10+L580*20)*12*0.85</f>
        <v>230071.19999999998</v>
      </c>
      <c r="AT580" s="1">
        <f>+(K580*10+L580*20)*12*30</f>
        <v>8120160</v>
      </c>
    </row>
    <row r="581" spans="1:47" x14ac:dyDescent="0.25">
      <c r="A581" s="90">
        <f t="shared" si="398"/>
        <v>565</v>
      </c>
      <c r="B581" s="91">
        <f t="shared" si="407"/>
        <v>161</v>
      </c>
      <c r="C581" s="65" t="s">
        <v>73</v>
      </c>
      <c r="D581" s="65" t="s">
        <v>214</v>
      </c>
      <c r="E581" s="66">
        <v>1977</v>
      </c>
      <c r="F581" s="66">
        <v>2013</v>
      </c>
      <c r="G581" s="66" t="s">
        <v>45</v>
      </c>
      <c r="H581" s="66">
        <v>9</v>
      </c>
      <c r="I581" s="66">
        <v>1</v>
      </c>
      <c r="J581" s="67">
        <v>2365.9899999999998</v>
      </c>
      <c r="K581" s="67">
        <v>1903.9</v>
      </c>
      <c r="L581" s="67">
        <v>0</v>
      </c>
      <c r="M581" s="68">
        <v>70</v>
      </c>
      <c r="N581" s="76">
        <f t="shared" si="404"/>
        <v>17364938.809999999</v>
      </c>
      <c r="O581" s="67"/>
      <c r="P581" s="77">
        <v>3855238.9237903948</v>
      </c>
      <c r="Q581" s="77"/>
      <c r="R581" s="77">
        <f t="shared" si="396"/>
        <v>756636.92720000003</v>
      </c>
      <c r="S581" s="77">
        <f t="shared" si="397"/>
        <v>3380379.8099038173</v>
      </c>
      <c r="T581" s="77"/>
      <c r="U581" s="77">
        <f>+'Приложение №2'!F581-'Приложение №1'!P581-'Приложение №1'!Q581-'Приложение №1'!R581-'Приложение №1'!S581</f>
        <v>9372683.1491057854</v>
      </c>
      <c r="V581" s="77">
        <f t="shared" si="403"/>
        <v>9120.7200010504748</v>
      </c>
      <c r="W581" s="77">
        <f t="shared" si="403"/>
        <v>9120.7200010504748</v>
      </c>
      <c r="X581" s="70" t="s">
        <v>625</v>
      </c>
      <c r="Y581" s="71" t="e">
        <f>+#REF!-'[1]Приложение №1'!$P1200</f>
        <v>#REF!</v>
      </c>
      <c r="AA581" s="76">
        <f t="shared" si="405"/>
        <v>26854433.359999996</v>
      </c>
      <c r="AB581" s="67">
        <v>3681294.5645548799</v>
      </c>
      <c r="AC581" s="67">
        <v>2450899.70770344</v>
      </c>
      <c r="AD581" s="67">
        <v>0</v>
      </c>
      <c r="AE581" s="67">
        <v>1346040.4200070801</v>
      </c>
      <c r="AF581" s="67">
        <v>491527.90003842005</v>
      </c>
      <c r="AG581" s="67"/>
      <c r="AH581" s="67">
        <v>205504.30800059999</v>
      </c>
      <c r="AI581" s="67">
        <v>0</v>
      </c>
      <c r="AJ581" s="67">
        <v>0</v>
      </c>
      <c r="AK581" s="67">
        <v>0</v>
      </c>
      <c r="AL581" s="67">
        <v>15124062.916324738</v>
      </c>
      <c r="AM581" s="67">
        <v>0</v>
      </c>
      <c r="AN581" s="67">
        <v>2777050.0558000002</v>
      </c>
      <c r="AO581" s="77">
        <v>268544.33360000001</v>
      </c>
      <c r="AP581" s="78">
        <v>509509.15397084004</v>
      </c>
      <c r="AQ581" s="62">
        <f>+'Приложение №2'!F581-'Приложение №1'!N581</f>
        <v>0</v>
      </c>
      <c r="AR581" s="71">
        <f>1333569.91-R118</f>
        <v>498548.05100000009</v>
      </c>
      <c r="AS581" s="1">
        <f>+(K581*13.29+L581*22.52)*12*0.85</f>
        <v>258088.87619999994</v>
      </c>
      <c r="AT581" s="1">
        <f>+(K581*13.29+L581*22.52)*12*30-S118</f>
        <v>3380379.8099038173</v>
      </c>
      <c r="AU581" s="71">
        <f>+P581+Q581+R581+S581+U581-'Приложение №2'!F581</f>
        <v>0</v>
      </c>
    </row>
    <row r="582" spans="1:47" x14ac:dyDescent="0.25">
      <c r="A582" s="90">
        <f t="shared" si="398"/>
        <v>566</v>
      </c>
      <c r="B582" s="91">
        <f t="shared" si="407"/>
        <v>162</v>
      </c>
      <c r="C582" s="65" t="s">
        <v>73</v>
      </c>
      <c r="D582" s="65" t="s">
        <v>215</v>
      </c>
      <c r="E582" s="66">
        <v>1977</v>
      </c>
      <c r="F582" s="66">
        <v>2013</v>
      </c>
      <c r="G582" s="66" t="s">
        <v>45</v>
      </c>
      <c r="H582" s="66">
        <v>9</v>
      </c>
      <c r="I582" s="66">
        <v>1</v>
      </c>
      <c r="J582" s="67">
        <v>2366.89</v>
      </c>
      <c r="K582" s="67">
        <v>1904.8</v>
      </c>
      <c r="L582" s="67">
        <v>0</v>
      </c>
      <c r="M582" s="68">
        <v>59</v>
      </c>
      <c r="N582" s="76">
        <f t="shared" si="404"/>
        <v>17750287.941246003</v>
      </c>
      <c r="O582" s="67"/>
      <c r="P582" s="77">
        <v>4253791.2577114999</v>
      </c>
      <c r="Q582" s="77"/>
      <c r="R582" s="77">
        <f t="shared" si="396"/>
        <v>726007.6004</v>
      </c>
      <c r="S582" s="77">
        <f t="shared" si="397"/>
        <v>2257326.0235594995</v>
      </c>
      <c r="T582" s="77"/>
      <c r="U582" s="77">
        <f>+'Приложение №2'!F582-'Приложение №1'!P582-'Приложение №1'!Q582-'Приложение №1'!R582-'Приложение №1'!S582</f>
        <v>10513163.059575003</v>
      </c>
      <c r="V582" s="77">
        <f t="shared" si="403"/>
        <v>9318.7147948582551</v>
      </c>
      <c r="W582" s="77">
        <f t="shared" si="403"/>
        <v>9318.7147948582551</v>
      </c>
      <c r="X582" s="70" t="s">
        <v>625</v>
      </c>
      <c r="Y582" s="71" t="e">
        <f>+#REF!-'[1]Приложение №1'!$P1201</f>
        <v>#REF!</v>
      </c>
      <c r="AA582" s="76">
        <f t="shared" si="405"/>
        <v>28541976.041246004</v>
      </c>
      <c r="AB582" s="67">
        <v>3719699.05</v>
      </c>
      <c r="AC582" s="67">
        <v>2452058.27684286</v>
      </c>
      <c r="AD582" s="67">
        <v>1492645.9296378</v>
      </c>
      <c r="AE582" s="67">
        <v>1346676.7170788401</v>
      </c>
      <c r="AF582" s="67">
        <v>491760.24805782002</v>
      </c>
      <c r="AG582" s="67"/>
      <c r="AH582" s="67">
        <v>205601.44794671997</v>
      </c>
      <c r="AI582" s="67">
        <v>0</v>
      </c>
      <c r="AJ582" s="67">
        <v>0</v>
      </c>
      <c r="AK582" s="67">
        <v>0</v>
      </c>
      <c r="AL582" s="67">
        <v>15131212.272876842</v>
      </c>
      <c r="AM582" s="67">
        <v>0</v>
      </c>
      <c r="AN582" s="67">
        <v>2959194.6140999999</v>
      </c>
      <c r="AO582" s="77">
        <v>245562.47510000001</v>
      </c>
      <c r="AP582" s="78">
        <v>497565.00960512011</v>
      </c>
      <c r="AQ582" s="62">
        <f>+'Приложение №2'!F582-'Приложение №1'!N582</f>
        <v>0</v>
      </c>
      <c r="AR582" s="71">
        <f>1227927.06-R119</f>
        <v>467796.72200000007</v>
      </c>
      <c r="AS582" s="1">
        <f>+(K582*13.29+L582*22.52)*12*0.85</f>
        <v>258210.87839999996</v>
      </c>
      <c r="AT582" s="1">
        <f>+(K582*13.29+L582*22.52)*12*30-S119</f>
        <v>2257326.0235594995</v>
      </c>
      <c r="AU582" s="71">
        <f>+P582+Q582+R582+S582+U582-'Приложение №2'!F582</f>
        <v>0</v>
      </c>
    </row>
    <row r="583" spans="1:47" x14ac:dyDescent="0.25">
      <c r="A583" s="90">
        <f t="shared" si="398"/>
        <v>567</v>
      </c>
      <c r="B583" s="91">
        <f t="shared" si="407"/>
        <v>163</v>
      </c>
      <c r="C583" s="65" t="s">
        <v>73</v>
      </c>
      <c r="D583" s="65" t="s">
        <v>376</v>
      </c>
      <c r="E583" s="66">
        <v>1994</v>
      </c>
      <c r="F583" s="66">
        <v>2005</v>
      </c>
      <c r="G583" s="66" t="s">
        <v>45</v>
      </c>
      <c r="H583" s="66">
        <v>5</v>
      </c>
      <c r="I583" s="66">
        <v>2</v>
      </c>
      <c r="J583" s="67">
        <v>2052</v>
      </c>
      <c r="K583" s="67">
        <v>1865.8</v>
      </c>
      <c r="L583" s="67">
        <v>0</v>
      </c>
      <c r="M583" s="68">
        <v>80</v>
      </c>
      <c r="N583" s="76">
        <f t="shared" si="404"/>
        <v>29478707.079999994</v>
      </c>
      <c r="O583" s="67"/>
      <c r="P583" s="77">
        <v>4373889.0319999987</v>
      </c>
      <c r="Q583" s="77"/>
      <c r="R583" s="77">
        <f t="shared" si="396"/>
        <v>892381.92</v>
      </c>
      <c r="S583" s="77">
        <f t="shared" si="397"/>
        <v>6716880</v>
      </c>
      <c r="T583" s="77"/>
      <c r="U583" s="77">
        <v>17495556.127999995</v>
      </c>
      <c r="V583" s="77">
        <f t="shared" si="403"/>
        <v>15799.499989280735</v>
      </c>
      <c r="W583" s="77">
        <f t="shared" si="403"/>
        <v>15799.499989280735</v>
      </c>
      <c r="X583" s="70" t="s">
        <v>625</v>
      </c>
      <c r="Y583" s="71" t="e">
        <f>+#REF!-'[1]Приложение №1'!$P1104</f>
        <v>#REF!</v>
      </c>
      <c r="AA583" s="76">
        <f t="shared" si="405"/>
        <v>30419518.07</v>
      </c>
      <c r="AB583" s="67">
        <v>4454647.7270950191</v>
      </c>
      <c r="AC583" s="67">
        <v>1587374.11791714</v>
      </c>
      <c r="AD583" s="67">
        <v>1658452.76095254</v>
      </c>
      <c r="AE583" s="67">
        <v>1038296.2829962799</v>
      </c>
      <c r="AF583" s="67">
        <v>635267.56802165997</v>
      </c>
      <c r="AG583" s="67"/>
      <c r="AH583" s="67">
        <v>170937.02604636003</v>
      </c>
      <c r="AI583" s="67">
        <v>0</v>
      </c>
      <c r="AJ583" s="67">
        <v>8143773.8420052007</v>
      </c>
      <c r="AK583" s="67">
        <v>0</v>
      </c>
      <c r="AL583" s="67">
        <v>4228285.0782631198</v>
      </c>
      <c r="AM583" s="67">
        <v>4560700.3930828199</v>
      </c>
      <c r="AN583" s="67">
        <v>3058573.6594000002</v>
      </c>
      <c r="AO583" s="77">
        <v>304195.18070000003</v>
      </c>
      <c r="AP583" s="78">
        <v>579014.43351986003</v>
      </c>
      <c r="AQ583" s="62">
        <f>+'Приложение №2'!F583-'Приложение №1'!N583</f>
        <v>0</v>
      </c>
      <c r="AR583" s="1">
        <f>929942.06-227871.74</f>
        <v>702070.32000000007</v>
      </c>
      <c r="AS583" s="1">
        <f>+(K583*10+L583*20)*12*0.85</f>
        <v>190311.6</v>
      </c>
      <c r="AT583" s="1">
        <f>+(K583*10+L583*20)*12*30</f>
        <v>6716880</v>
      </c>
      <c r="AU583" s="71">
        <f>+P583+Q583+R583+S583+U583-'Приложение №2'!F583</f>
        <v>0</v>
      </c>
    </row>
    <row r="584" spans="1:47" x14ac:dyDescent="0.25">
      <c r="A584" s="90">
        <f t="shared" si="398"/>
        <v>568</v>
      </c>
      <c r="B584" s="91">
        <f t="shared" si="407"/>
        <v>164</v>
      </c>
      <c r="C584" s="65" t="s">
        <v>73</v>
      </c>
      <c r="D584" s="65" t="s">
        <v>86</v>
      </c>
      <c r="E584" s="66">
        <v>1973</v>
      </c>
      <c r="F584" s="66">
        <v>2013</v>
      </c>
      <c r="G584" s="66" t="s">
        <v>45</v>
      </c>
      <c r="H584" s="66">
        <v>5</v>
      </c>
      <c r="I584" s="66">
        <v>8</v>
      </c>
      <c r="J584" s="67">
        <v>6624.9</v>
      </c>
      <c r="K584" s="67">
        <v>6068.1</v>
      </c>
      <c r="L584" s="67">
        <v>0</v>
      </c>
      <c r="M584" s="68">
        <v>272</v>
      </c>
      <c r="N584" s="76">
        <f t="shared" si="404"/>
        <v>48216948.077204004</v>
      </c>
      <c r="O584" s="67"/>
      <c r="P584" s="77">
        <v>5150859.8834408009</v>
      </c>
      <c r="Q584" s="77"/>
      <c r="R584" s="77">
        <f t="shared" si="396"/>
        <v>617488.65999999992</v>
      </c>
      <c r="S584" s="77">
        <f t="shared" si="397"/>
        <v>21845160</v>
      </c>
      <c r="T584" s="77"/>
      <c r="U584" s="77">
        <v>20603439.533763204</v>
      </c>
      <c r="V584" s="77">
        <f>$N584/($K584+$L584)</f>
        <v>7945.9712393012642</v>
      </c>
      <c r="W584" s="77">
        <f>$N584/($K584+$L584)</f>
        <v>7945.9712393012642</v>
      </c>
      <c r="X584" s="70" t="s">
        <v>625</v>
      </c>
      <c r="Y584" s="71" t="e">
        <f>+#REF!-'[1]Приложение №1'!$P950</f>
        <v>#REF!</v>
      </c>
      <c r="AA584" s="76">
        <f>SUM(AB584:AP584)</f>
        <v>68280809.790000007</v>
      </c>
      <c r="AB584" s="67">
        <v>14487752.111381641</v>
      </c>
      <c r="AC584" s="67">
        <v>5162581.6814224795</v>
      </c>
      <c r="AD584" s="67">
        <v>5393749.1598622799</v>
      </c>
      <c r="AE584" s="67">
        <v>3376828.00437696</v>
      </c>
      <c r="AF584" s="67">
        <v>2066066.6377251605</v>
      </c>
      <c r="AG584" s="67"/>
      <c r="AH584" s="67">
        <v>0</v>
      </c>
      <c r="AI584" s="67">
        <v>0</v>
      </c>
      <c r="AJ584" s="67">
        <v>0</v>
      </c>
      <c r="AK584" s="67">
        <v>0</v>
      </c>
      <c r="AL584" s="67">
        <v>13751557.888197359</v>
      </c>
      <c r="AM584" s="67">
        <v>14832664.840462981</v>
      </c>
      <c r="AN584" s="67">
        <v>7235033.8570000008</v>
      </c>
      <c r="AO584" s="77">
        <v>682808.09790000005</v>
      </c>
      <c r="AP584" s="78">
        <v>1291767.5116711401</v>
      </c>
      <c r="AQ584" s="62">
        <f>+'Приложение №2'!F584-'Приложение №1'!N584</f>
        <v>0</v>
      </c>
      <c r="AR584" s="71">
        <f>3058321.2-R314</f>
        <v>-1457.5400000000373</v>
      </c>
      <c r="AS584" s="1">
        <f>+(K584*10+L584*20)*12*0.85</f>
        <v>618946.19999999995</v>
      </c>
      <c r="AT584" s="1">
        <f>+(K584*10+L584*20)*12*30-S314</f>
        <v>21845160</v>
      </c>
      <c r="AU584" s="71">
        <f>+P584+Q584+R584+S584+U584-'Приложение №2'!F584</f>
        <v>0</v>
      </c>
    </row>
    <row r="585" spans="1:47" x14ac:dyDescent="0.25">
      <c r="A585" s="90">
        <f t="shared" si="398"/>
        <v>569</v>
      </c>
      <c r="B585" s="91">
        <f t="shared" si="407"/>
        <v>165</v>
      </c>
      <c r="C585" s="65" t="s">
        <v>73</v>
      </c>
      <c r="D585" s="65" t="s">
        <v>377</v>
      </c>
      <c r="E585" s="66">
        <v>1978</v>
      </c>
      <c r="F585" s="66">
        <v>2013</v>
      </c>
      <c r="G585" s="66" t="s">
        <v>52</v>
      </c>
      <c r="H585" s="66">
        <v>4</v>
      </c>
      <c r="I585" s="66">
        <v>4</v>
      </c>
      <c r="J585" s="67">
        <v>3933.3</v>
      </c>
      <c r="K585" s="67">
        <v>3442.3</v>
      </c>
      <c r="L585" s="67">
        <v>0</v>
      </c>
      <c r="M585" s="68">
        <v>158</v>
      </c>
      <c r="N585" s="76">
        <f t="shared" si="404"/>
        <v>13967958.4</v>
      </c>
      <c r="O585" s="67"/>
      <c r="P585" s="77"/>
      <c r="Q585" s="77"/>
      <c r="R585" s="77">
        <f t="shared" si="396"/>
        <v>1955629.08</v>
      </c>
      <c r="S585" s="77">
        <f>+'Приложение №2'!F585-'Приложение №1'!R585</f>
        <v>12012329.32</v>
      </c>
      <c r="T585" s="77"/>
      <c r="U585" s="77">
        <v>0</v>
      </c>
      <c r="V585" s="77">
        <f t="shared" si="403"/>
        <v>4057.7399994189932</v>
      </c>
      <c r="W585" s="77">
        <f t="shared" si="403"/>
        <v>4057.7399994189932</v>
      </c>
      <c r="X585" s="70" t="s">
        <v>625</v>
      </c>
      <c r="Y585" s="71" t="e">
        <f>+#REF!-'[1]Приложение №1'!$P1105</f>
        <v>#REF!</v>
      </c>
      <c r="AA585" s="76">
        <f t="shared" si="405"/>
        <v>19368823.829999998</v>
      </c>
      <c r="AB585" s="67">
        <v>5746844.1079849806</v>
      </c>
      <c r="AC585" s="67">
        <v>3323557.0585698597</v>
      </c>
      <c r="AD585" s="67">
        <v>3513245.8927511401</v>
      </c>
      <c r="AE585" s="67">
        <v>2678879.85971676</v>
      </c>
      <c r="AF585" s="67">
        <v>1070157.6639255602</v>
      </c>
      <c r="AG585" s="67"/>
      <c r="AH585" s="67">
        <v>285559.1703006</v>
      </c>
      <c r="AI585" s="67">
        <v>0</v>
      </c>
      <c r="AJ585" s="67">
        <v>0</v>
      </c>
      <c r="AK585" s="67">
        <v>0</v>
      </c>
      <c r="AL585" s="67">
        <v>0</v>
      </c>
      <c r="AM585" s="67">
        <v>0</v>
      </c>
      <c r="AN585" s="67">
        <v>2193484.5052</v>
      </c>
      <c r="AO585" s="77">
        <v>193688.2383</v>
      </c>
      <c r="AP585" s="78">
        <v>363407.33325110003</v>
      </c>
      <c r="AQ585" s="62">
        <f>+'Приложение №2'!F585-'Приложение №1'!N585</f>
        <v>0</v>
      </c>
      <c r="AR585" s="1">
        <f>1707040.6-102526.12</f>
        <v>1604514.48</v>
      </c>
      <c r="AS585" s="1">
        <f>+(K585*10+L585*20)*12*0.85</f>
        <v>351114.6</v>
      </c>
      <c r="AT585" s="1">
        <f>+(K585*10+L585*20)*12*30</f>
        <v>12392280</v>
      </c>
    </row>
    <row r="586" spans="1:47" x14ac:dyDescent="0.25">
      <c r="A586" s="90">
        <f t="shared" si="398"/>
        <v>570</v>
      </c>
      <c r="B586" s="91">
        <f t="shared" si="407"/>
        <v>166</v>
      </c>
      <c r="C586" s="65" t="s">
        <v>73</v>
      </c>
      <c r="D586" s="65" t="s">
        <v>378</v>
      </c>
      <c r="E586" s="66">
        <v>1975</v>
      </c>
      <c r="F586" s="66">
        <v>2013</v>
      </c>
      <c r="G586" s="66" t="s">
        <v>52</v>
      </c>
      <c r="H586" s="66">
        <v>4</v>
      </c>
      <c r="I586" s="66">
        <v>6</v>
      </c>
      <c r="J586" s="67">
        <v>5531.3</v>
      </c>
      <c r="K586" s="67">
        <v>4800</v>
      </c>
      <c r="L586" s="67">
        <v>0</v>
      </c>
      <c r="M586" s="68">
        <v>224</v>
      </c>
      <c r="N586" s="76">
        <f t="shared" si="404"/>
        <v>31799664.000000004</v>
      </c>
      <c r="O586" s="67"/>
      <c r="P586" s="77">
        <v>6272515.9700000007</v>
      </c>
      <c r="Q586" s="77"/>
      <c r="R586" s="77">
        <f t="shared" si="396"/>
        <v>437084.14999999991</v>
      </c>
      <c r="S586" s="77">
        <f t="shared" si="397"/>
        <v>0</v>
      </c>
      <c r="T586" s="77"/>
      <c r="U586" s="77">
        <v>25090063.880000003</v>
      </c>
      <c r="V586" s="77">
        <f t="shared" si="403"/>
        <v>6624.9300000000012</v>
      </c>
      <c r="W586" s="77">
        <f t="shared" si="403"/>
        <v>6624.9300000000012</v>
      </c>
      <c r="X586" s="70" t="s">
        <v>625</v>
      </c>
      <c r="Y586" s="71" t="e">
        <f>+#REF!-'[1]Приложение №1'!$P1452</f>
        <v>#REF!</v>
      </c>
      <c r="AA586" s="76">
        <f t="shared" si="405"/>
        <v>87511152.000000015</v>
      </c>
      <c r="AB586" s="67">
        <v>8013494.3878080007</v>
      </c>
      <c r="AC586" s="67">
        <v>4634422.8779520001</v>
      </c>
      <c r="AD586" s="67">
        <v>4898928.1239359993</v>
      </c>
      <c r="AE586" s="67">
        <v>3735474.3417600002</v>
      </c>
      <c r="AF586" s="67">
        <v>1492245.5325120001</v>
      </c>
      <c r="AG586" s="67"/>
      <c r="AH586" s="67">
        <v>398188.42560000002</v>
      </c>
      <c r="AI586" s="67">
        <v>0</v>
      </c>
      <c r="AJ586" s="67">
        <v>14265240.0912</v>
      </c>
      <c r="AK586" s="67">
        <v>0</v>
      </c>
      <c r="AL586" s="67">
        <v>27696044.559456002</v>
      </c>
      <c r="AM586" s="67">
        <v>10892499.105599999</v>
      </c>
      <c r="AN586" s="67">
        <v>8946956.6400000006</v>
      </c>
      <c r="AO586" s="77">
        <v>875111.52</v>
      </c>
      <c r="AP586" s="78">
        <v>1662546.394176</v>
      </c>
      <c r="AQ586" s="62">
        <f>+'Приложение №2'!F586-'Приложение №1'!N586</f>
        <v>0</v>
      </c>
      <c r="AR586" s="71">
        <f>2505054.36-R315</f>
        <v>-52515.850000000093</v>
      </c>
      <c r="AS586" s="1">
        <f>+(K586*10+L586*20)*12*0.85</f>
        <v>489600</v>
      </c>
      <c r="AT586" s="1">
        <f>+(K586*10+L586*20)*12*30-S315</f>
        <v>0</v>
      </c>
      <c r="AU586" s="71">
        <f>+P586+Q586+R586+S586+U586-'Приложение №2'!F586</f>
        <v>0</v>
      </c>
    </row>
    <row r="587" spans="1:47" x14ac:dyDescent="0.25">
      <c r="A587" s="90">
        <f t="shared" si="398"/>
        <v>571</v>
      </c>
      <c r="B587" s="91">
        <f t="shared" si="407"/>
        <v>167</v>
      </c>
      <c r="C587" s="65" t="s">
        <v>73</v>
      </c>
      <c r="D587" s="65" t="s">
        <v>379</v>
      </c>
      <c r="E587" s="66">
        <v>1984</v>
      </c>
      <c r="F587" s="66">
        <v>2013</v>
      </c>
      <c r="G587" s="66" t="s">
        <v>52</v>
      </c>
      <c r="H587" s="66">
        <v>5</v>
      </c>
      <c r="I587" s="66">
        <v>6</v>
      </c>
      <c r="J587" s="67">
        <v>7065.3</v>
      </c>
      <c r="K587" s="67">
        <v>6211.7</v>
      </c>
      <c r="L587" s="67">
        <v>0</v>
      </c>
      <c r="M587" s="68">
        <v>231</v>
      </c>
      <c r="N587" s="76">
        <f t="shared" si="404"/>
        <v>74547050.976293266</v>
      </c>
      <c r="O587" s="67"/>
      <c r="P587" s="77">
        <v>9745896.1752586551</v>
      </c>
      <c r="Q587" s="77"/>
      <c r="R587" s="77">
        <f t="shared" si="396"/>
        <v>3455450.1</v>
      </c>
      <c r="S587" s="77">
        <f t="shared" si="397"/>
        <v>22362120</v>
      </c>
      <c r="T587" s="77"/>
      <c r="U587" s="77">
        <v>38983584.70103462</v>
      </c>
      <c r="V587" s="77">
        <f t="shared" si="403"/>
        <v>12001.070717564156</v>
      </c>
      <c r="W587" s="77">
        <f t="shared" si="403"/>
        <v>12001.070717564156</v>
      </c>
      <c r="X587" s="70" t="s">
        <v>625</v>
      </c>
      <c r="Y587" s="71" t="e">
        <f>+#REF!-'[1]Приложение №1'!$P1107</f>
        <v>#REF!</v>
      </c>
      <c r="AA587" s="76">
        <f t="shared" si="405"/>
        <v>77406979.776293278</v>
      </c>
      <c r="AB587" s="67">
        <v>10370296.47949386</v>
      </c>
      <c r="AC587" s="67">
        <v>5997425.9547111001</v>
      </c>
      <c r="AD587" s="67">
        <v>6339723.2965151407</v>
      </c>
      <c r="AE587" s="67">
        <v>4834092.9101480395</v>
      </c>
      <c r="AF587" s="67">
        <v>1931121.1633392</v>
      </c>
      <c r="AG587" s="67"/>
      <c r="AH587" s="67">
        <v>515297.3006874001</v>
      </c>
      <c r="AI587" s="67">
        <v>0</v>
      </c>
      <c r="AJ587" s="67">
        <v>18460706.644925997</v>
      </c>
      <c r="AK587" s="67">
        <v>0</v>
      </c>
      <c r="AL587" s="67"/>
      <c r="AM587" s="67">
        <v>14096028.4779699</v>
      </c>
      <c r="AN587" s="67">
        <v>11578293.868000001</v>
      </c>
      <c r="AO587" s="77">
        <v>1132485.4643999999</v>
      </c>
      <c r="AP587" s="78">
        <v>2151508.2161026397</v>
      </c>
      <c r="AQ587" s="62">
        <f>+'Приложение №2'!F587-'Приложение №1'!N587</f>
        <v>0</v>
      </c>
      <c r="AR587" s="1">
        <v>2821856.7</v>
      </c>
      <c r="AS587" s="1">
        <f>+(K587*10+L587*20)*12*0.85</f>
        <v>633593.4</v>
      </c>
      <c r="AT587" s="1">
        <f>+(K587*10+L587*20)*12*30</f>
        <v>22362120</v>
      </c>
      <c r="AU587" s="71">
        <f>+P587+Q587+R587+S587+U587-'Приложение №2'!F587</f>
        <v>0</v>
      </c>
    </row>
    <row r="588" spans="1:47" x14ac:dyDescent="0.25">
      <c r="A588" s="90">
        <f t="shared" si="398"/>
        <v>572</v>
      </c>
      <c r="B588" s="91">
        <f t="shared" si="407"/>
        <v>168</v>
      </c>
      <c r="C588" s="65" t="s">
        <v>73</v>
      </c>
      <c r="D588" s="65" t="s">
        <v>217</v>
      </c>
      <c r="E588" s="66">
        <v>1977</v>
      </c>
      <c r="F588" s="66">
        <v>2013</v>
      </c>
      <c r="G588" s="66" t="s">
        <v>45</v>
      </c>
      <c r="H588" s="66">
        <v>9</v>
      </c>
      <c r="I588" s="66">
        <v>1</v>
      </c>
      <c r="J588" s="67">
        <v>2362.6</v>
      </c>
      <c r="K588" s="67">
        <v>1901.6</v>
      </c>
      <c r="L588" s="67">
        <v>0</v>
      </c>
      <c r="M588" s="68">
        <v>72</v>
      </c>
      <c r="N588" s="76">
        <f t="shared" si="404"/>
        <v>17721368.270388</v>
      </c>
      <c r="O588" s="67"/>
      <c r="P588" s="77">
        <v>4263457.8798470004</v>
      </c>
      <c r="Q588" s="77"/>
      <c r="R588" s="77">
        <f t="shared" si="396"/>
        <v>658887.88</v>
      </c>
      <c r="S588" s="77">
        <f t="shared" si="397"/>
        <v>1919202.597555818</v>
      </c>
      <c r="T588" s="77"/>
      <c r="U588" s="77">
        <f>+'Приложение №2'!F588-'Приложение №1'!P588-'Приложение №1'!Q588-'Приложение №1'!R588-'Приложение №1'!S588</f>
        <v>10879819.91298518</v>
      </c>
      <c r="V588" s="77">
        <f t="shared" ref="V588:W608" si="408">$N588/($K588+$L588)</f>
        <v>9319.1881943563312</v>
      </c>
      <c r="W588" s="77">
        <f t="shared" si="408"/>
        <v>9319.1881943563312</v>
      </c>
      <c r="X588" s="70" t="s">
        <v>625</v>
      </c>
      <c r="Y588" s="71" t="e">
        <f>+#REF!-'[1]Приложение №1'!$P1204</f>
        <v>#REF!</v>
      </c>
      <c r="AA588" s="76">
        <f t="shared" si="405"/>
        <v>28501175.670387998</v>
      </c>
      <c r="AB588" s="67">
        <v>3719699.05</v>
      </c>
      <c r="AC588" s="67">
        <v>2447938.8995804396</v>
      </c>
      <c r="AD588" s="67">
        <v>1490138.3398477801</v>
      </c>
      <c r="AE588" s="67">
        <v>1344414.3471276001</v>
      </c>
      <c r="AF588" s="67">
        <v>490934.10601116001</v>
      </c>
      <c r="AG588" s="67"/>
      <c r="AH588" s="67">
        <v>205256.04442223997</v>
      </c>
      <c r="AI588" s="67">
        <v>0</v>
      </c>
      <c r="AJ588" s="67">
        <v>0</v>
      </c>
      <c r="AK588" s="67">
        <v>0</v>
      </c>
      <c r="AL588" s="67">
        <v>15105792.339437097</v>
      </c>
      <c r="AM588" s="67">
        <v>0</v>
      </c>
      <c r="AN588" s="67">
        <v>2953956.3437999999</v>
      </c>
      <c r="AO588" s="77">
        <v>246262.91500000001</v>
      </c>
      <c r="AP588" s="78">
        <v>496783.28516168008</v>
      </c>
      <c r="AQ588" s="62">
        <f>+'Приложение №2'!F588-'Приложение №1'!N588</f>
        <v>0</v>
      </c>
      <c r="AR588" s="71">
        <f>1288619.08-R122</f>
        <v>401110.78720000002</v>
      </c>
      <c r="AS588" s="1">
        <f>+(K588*13.29+L588*22.52)*12*0.85</f>
        <v>257777.09279999995</v>
      </c>
      <c r="AT588" s="1">
        <f>+(K588*13.29+L588*22.52)*12*30-S122</f>
        <v>1919202.597555818</v>
      </c>
      <c r="AU588" s="71">
        <f>+P588+Q588+R588+S588+U588-'Приложение №2'!F588</f>
        <v>0</v>
      </c>
    </row>
    <row r="589" spans="1:47" x14ac:dyDescent="0.25">
      <c r="A589" s="90">
        <f t="shared" si="398"/>
        <v>573</v>
      </c>
      <c r="B589" s="91">
        <f t="shared" si="407"/>
        <v>169</v>
      </c>
      <c r="C589" s="65" t="s">
        <v>73</v>
      </c>
      <c r="D589" s="65" t="s">
        <v>218</v>
      </c>
      <c r="E589" s="66">
        <v>1995</v>
      </c>
      <c r="F589" s="66">
        <v>2013</v>
      </c>
      <c r="G589" s="66" t="s">
        <v>45</v>
      </c>
      <c r="H589" s="66">
        <v>4</v>
      </c>
      <c r="I589" s="66">
        <v>3</v>
      </c>
      <c r="J589" s="67">
        <v>1839</v>
      </c>
      <c r="K589" s="67">
        <v>1783</v>
      </c>
      <c r="L589" s="67">
        <v>0</v>
      </c>
      <c r="M589" s="68">
        <v>81</v>
      </c>
      <c r="N589" s="76">
        <f t="shared" si="404"/>
        <v>9690943.7700000014</v>
      </c>
      <c r="O589" s="67"/>
      <c r="P589" s="77">
        <v>590238.2375000004</v>
      </c>
      <c r="Q589" s="77"/>
      <c r="R589" s="77">
        <f t="shared" si="396"/>
        <v>911190.82</v>
      </c>
      <c r="S589" s="77">
        <f t="shared" si="397"/>
        <v>6418800</v>
      </c>
      <c r="T589" s="77"/>
      <c r="U589" s="77">
        <v>1770714.7125000013</v>
      </c>
      <c r="V589" s="77">
        <f t="shared" si="408"/>
        <v>5435.1900000000005</v>
      </c>
      <c r="W589" s="77">
        <f t="shared" si="408"/>
        <v>5435.1900000000005</v>
      </c>
      <c r="X589" s="70" t="s">
        <v>625</v>
      </c>
      <c r="Y589" s="71" t="e">
        <f>+#REF!-'[1]Приложение №1'!$P726</f>
        <v>#REF!</v>
      </c>
      <c r="AA589" s="76">
        <f t="shared" si="405"/>
        <v>23166447.680000003</v>
      </c>
      <c r="AB589" s="67">
        <v>4256960.5015337411</v>
      </c>
      <c r="AC589" s="67">
        <v>1516930.0345470598</v>
      </c>
      <c r="AD589" s="67">
        <v>1584854.3608997399</v>
      </c>
      <c r="AE589" s="67">
        <v>992219.03665164008</v>
      </c>
      <c r="AF589" s="67">
        <v>0</v>
      </c>
      <c r="AG589" s="67"/>
      <c r="AH589" s="67">
        <v>163351.22964971996</v>
      </c>
      <c r="AI589" s="67">
        <v>0</v>
      </c>
      <c r="AJ589" s="67">
        <v>7782371.5100418003</v>
      </c>
      <c r="AK589" s="67">
        <v>0</v>
      </c>
      <c r="AL589" s="67">
        <v>4040643.3169443598</v>
      </c>
      <c r="AM589" s="67">
        <v>0</v>
      </c>
      <c r="AN589" s="67">
        <v>2152716.9961000001</v>
      </c>
      <c r="AO589" s="77">
        <v>231664.4768</v>
      </c>
      <c r="AP589" s="78">
        <v>444736.21683194005</v>
      </c>
      <c r="AQ589" s="62">
        <f>+'Приложение №2'!F589-'Приложение №1'!N589</f>
        <v>0</v>
      </c>
      <c r="AR589" s="1">
        <v>729324.82</v>
      </c>
      <c r="AS589" s="1">
        <f t="shared" ref="AS589:AS611" si="409">+(K589*10+L589*20)*12*0.85</f>
        <v>181866</v>
      </c>
      <c r="AT589" s="1">
        <f>+(K589*10+L589*20)*12*30</f>
        <v>6418800</v>
      </c>
      <c r="AU589" s="71">
        <f>+P589+Q589+R589+S589+U589-'Приложение №2'!F589</f>
        <v>0</v>
      </c>
    </row>
    <row r="590" spans="1:47" x14ac:dyDescent="0.25">
      <c r="A590" s="90">
        <f t="shared" si="398"/>
        <v>574</v>
      </c>
      <c r="B590" s="91">
        <f t="shared" si="407"/>
        <v>170</v>
      </c>
      <c r="C590" s="65" t="s">
        <v>46</v>
      </c>
      <c r="D590" s="65" t="s">
        <v>382</v>
      </c>
      <c r="E590" s="66">
        <v>1969</v>
      </c>
      <c r="F590" s="66">
        <v>2013</v>
      </c>
      <c r="G590" s="66" t="s">
        <v>45</v>
      </c>
      <c r="H590" s="66">
        <v>4</v>
      </c>
      <c r="I590" s="66">
        <v>4</v>
      </c>
      <c r="J590" s="67">
        <v>3016.9</v>
      </c>
      <c r="K590" s="67">
        <v>2778.9</v>
      </c>
      <c r="L590" s="67">
        <v>0</v>
      </c>
      <c r="M590" s="68">
        <v>148</v>
      </c>
      <c r="N590" s="76">
        <f t="shared" si="404"/>
        <v>2836061.97</v>
      </c>
      <c r="O590" s="67"/>
      <c r="P590" s="77">
        <v>549981.94500000007</v>
      </c>
      <c r="Q590" s="77"/>
      <c r="R590" s="77">
        <f>+AR590+AS590</f>
        <v>636134.18999999994</v>
      </c>
      <c r="S590" s="77">
        <f>+AT590</f>
        <v>0</v>
      </c>
      <c r="T590" s="77"/>
      <c r="U590" s="77">
        <v>1649945.8350000002</v>
      </c>
      <c r="V590" s="77">
        <f t="shared" si="408"/>
        <v>1020.5699989204362</v>
      </c>
      <c r="W590" s="77">
        <f t="shared" si="408"/>
        <v>1020.5699989204362</v>
      </c>
      <c r="X590" s="70" t="s">
        <v>625</v>
      </c>
      <c r="Y590" s="71" t="e">
        <f>+#REF!-'[1]Приложение №1'!$P1451</f>
        <v>#REF!</v>
      </c>
      <c r="Z590" s="1" t="s">
        <v>551</v>
      </c>
      <c r="AA590" s="76">
        <f t="shared" si="405"/>
        <v>43468971.049999997</v>
      </c>
      <c r="AB590" s="67">
        <v>6634698.5656060204</v>
      </c>
      <c r="AC590" s="67">
        <v>2364215.8595970604</v>
      </c>
      <c r="AD590" s="67">
        <v>2470079.5170193799</v>
      </c>
      <c r="AE590" s="67">
        <v>0</v>
      </c>
      <c r="AF590" s="67">
        <v>946159.85291436012</v>
      </c>
      <c r="AG590" s="67"/>
      <c r="AH590" s="67">
        <v>254591.55199295998</v>
      </c>
      <c r="AI590" s="67">
        <v>0</v>
      </c>
      <c r="AJ590" s="67">
        <v>12129238.4675742</v>
      </c>
      <c r="AK590" s="67">
        <v>0</v>
      </c>
      <c r="AL590" s="67">
        <v>6297556.7640778795</v>
      </c>
      <c r="AM590" s="67">
        <v>6792652.1243855394</v>
      </c>
      <c r="AN590" s="67">
        <v>4316528.7305000005</v>
      </c>
      <c r="AO590" s="77">
        <v>434689.71049999999</v>
      </c>
      <c r="AP590" s="78">
        <v>828559.90583259996</v>
      </c>
      <c r="AQ590" s="62">
        <f>+'Приложение №2'!F590-'Приложение №1'!N590</f>
        <v>0</v>
      </c>
      <c r="AR590" s="71">
        <f>1200544.79-R125</f>
        <v>352686.3899999999</v>
      </c>
      <c r="AS590" s="1">
        <f t="shared" si="409"/>
        <v>283447.8</v>
      </c>
      <c r="AT590" s="1">
        <f>+(K590*10+L590*20)*12*30-7837046.47-S125</f>
        <v>0</v>
      </c>
      <c r="AU590" s="71">
        <f>+P590+Q590+R590+S590+U590-'Приложение №2'!F590</f>
        <v>0</v>
      </c>
    </row>
    <row r="591" spans="1:47" x14ac:dyDescent="0.25">
      <c r="A591" s="90">
        <f t="shared" si="398"/>
        <v>575</v>
      </c>
      <c r="B591" s="91">
        <f t="shared" si="407"/>
        <v>171</v>
      </c>
      <c r="C591" s="65" t="s">
        <v>46</v>
      </c>
      <c r="D591" s="65" t="s">
        <v>87</v>
      </c>
      <c r="E591" s="66">
        <v>1962</v>
      </c>
      <c r="F591" s="66">
        <v>1962</v>
      </c>
      <c r="G591" s="66" t="s">
        <v>45</v>
      </c>
      <c r="H591" s="66">
        <v>2</v>
      </c>
      <c r="I591" s="66">
        <v>1</v>
      </c>
      <c r="J591" s="67">
        <v>618.70000000000005</v>
      </c>
      <c r="K591" s="67">
        <v>467.9</v>
      </c>
      <c r="L591" s="67">
        <v>0</v>
      </c>
      <c r="M591" s="68">
        <v>45</v>
      </c>
      <c r="N591" s="76">
        <f t="shared" si="404"/>
        <v>472284.22</v>
      </c>
      <c r="O591" s="67"/>
      <c r="P591" s="77">
        <v>84621.022500000021</v>
      </c>
      <c r="Q591" s="77"/>
      <c r="R591" s="77">
        <v>0</v>
      </c>
      <c r="S591" s="77">
        <f>+AT591</f>
        <v>133800.12999999989</v>
      </c>
      <c r="T591" s="77"/>
      <c r="U591" s="77">
        <v>253863.06750000006</v>
      </c>
      <c r="V591" s="77">
        <f t="shared" si="408"/>
        <v>1009.3699935883735</v>
      </c>
      <c r="W591" s="77">
        <f t="shared" si="408"/>
        <v>1009.3699935883735</v>
      </c>
      <c r="X591" s="70" t="s">
        <v>625</v>
      </c>
      <c r="Y591" s="71" t="e">
        <f>+#REF!-'[1]Приложение №1'!$P977</f>
        <v>#REF!</v>
      </c>
      <c r="AA591" s="76">
        <f t="shared" si="405"/>
        <v>6521557.4500000002</v>
      </c>
      <c r="AB591" s="67">
        <v>0</v>
      </c>
      <c r="AC591" s="67">
        <v>875995.49980991997</v>
      </c>
      <c r="AD591" s="67">
        <v>411337.83054587996</v>
      </c>
      <c r="AE591" s="67">
        <v>350714.74954488</v>
      </c>
      <c r="AF591" s="67">
        <v>0</v>
      </c>
      <c r="AG591" s="67"/>
      <c r="AH591" s="67">
        <v>0</v>
      </c>
      <c r="AI591" s="67">
        <v>0</v>
      </c>
      <c r="AJ591" s="67">
        <v>4074971.6952377995</v>
      </c>
      <c r="AK591" s="67">
        <v>0</v>
      </c>
      <c r="AL591" s="67">
        <v>0</v>
      </c>
      <c r="AM591" s="67">
        <v>0</v>
      </c>
      <c r="AN591" s="67">
        <v>618389.92870000005</v>
      </c>
      <c r="AO591" s="77">
        <v>65215.574499999995</v>
      </c>
      <c r="AP591" s="78">
        <v>124932.17166151998</v>
      </c>
      <c r="AQ591" s="62">
        <f>+'Приложение №2'!F591-'Приложение №1'!N591</f>
        <v>0</v>
      </c>
      <c r="AR591" s="71">
        <f>205930.75-R127</f>
        <v>-47725.799999999988</v>
      </c>
      <c r="AS591" s="1">
        <f t="shared" si="409"/>
        <v>47725.799999999996</v>
      </c>
      <c r="AT591" s="1">
        <f>+(K591*10+L591*20)*12*30-S127</f>
        <v>133800.12999999989</v>
      </c>
      <c r="AU591" s="71">
        <f>+P591+Q591+R591+S591+U591-'Приложение №2'!F591</f>
        <v>0</v>
      </c>
    </row>
    <row r="592" spans="1:47" x14ac:dyDescent="0.25">
      <c r="A592" s="90">
        <f t="shared" si="398"/>
        <v>576</v>
      </c>
      <c r="B592" s="91">
        <f t="shared" si="407"/>
        <v>172</v>
      </c>
      <c r="C592" s="65" t="s">
        <v>88</v>
      </c>
      <c r="D592" s="65" t="s">
        <v>220</v>
      </c>
      <c r="E592" s="66">
        <v>1964</v>
      </c>
      <c r="F592" s="66">
        <v>1964</v>
      </c>
      <c r="G592" s="66" t="s">
        <v>45</v>
      </c>
      <c r="H592" s="66">
        <v>2</v>
      </c>
      <c r="I592" s="66">
        <v>2</v>
      </c>
      <c r="J592" s="67">
        <v>660.09</v>
      </c>
      <c r="K592" s="67">
        <v>609.62</v>
      </c>
      <c r="L592" s="67">
        <v>0</v>
      </c>
      <c r="M592" s="68">
        <v>32</v>
      </c>
      <c r="N592" s="76">
        <f t="shared" si="404"/>
        <v>587131.12</v>
      </c>
      <c r="O592" s="67"/>
      <c r="P592" s="77"/>
      <c r="Q592" s="77"/>
      <c r="R592" s="77">
        <f t="shared" si="396"/>
        <v>380339.97</v>
      </c>
      <c r="S592" s="77">
        <f>+'Приложение №2'!F592-'Приложение №1'!R592</f>
        <v>206791.15000000002</v>
      </c>
      <c r="T592" s="77"/>
      <c r="U592" s="77">
        <v>0</v>
      </c>
      <c r="V592" s="77">
        <f t="shared" si="408"/>
        <v>963.11000295265899</v>
      </c>
      <c r="W592" s="77">
        <f t="shared" si="408"/>
        <v>963.11000295265899</v>
      </c>
      <c r="X592" s="70" t="s">
        <v>625</v>
      </c>
      <c r="Y592" s="71" t="e">
        <f>+#REF!-'[1]Приложение №1'!$P738</f>
        <v>#REF!</v>
      </c>
      <c r="AA592" s="76">
        <f t="shared" si="405"/>
        <v>4551398.5399999991</v>
      </c>
      <c r="AB592" s="67">
        <v>1783504.6065618601</v>
      </c>
      <c r="AC592" s="67">
        <v>1085237.2512912001</v>
      </c>
      <c r="AD592" s="67">
        <v>511364.19748848001</v>
      </c>
      <c r="AE592" s="67">
        <v>435798.11897832004</v>
      </c>
      <c r="AF592" s="67">
        <v>0</v>
      </c>
      <c r="AG592" s="67"/>
      <c r="AH592" s="67">
        <v>189558.68370852002</v>
      </c>
      <c r="AI592" s="67">
        <v>0</v>
      </c>
      <c r="AJ592" s="67">
        <v>0</v>
      </c>
      <c r="AK592" s="67">
        <v>0</v>
      </c>
      <c r="AL592" s="67">
        <v>0</v>
      </c>
      <c r="AM592" s="67">
        <v>0</v>
      </c>
      <c r="AN592" s="67">
        <v>412830.33630000002</v>
      </c>
      <c r="AO592" s="77">
        <v>45513.985399999998</v>
      </c>
      <c r="AP592" s="78">
        <v>87591.360271620011</v>
      </c>
      <c r="AQ592" s="62">
        <f>+'Приложение №2'!F592-'Приложение №1'!N592</f>
        <v>0</v>
      </c>
      <c r="AR592" s="1">
        <v>318158.73</v>
      </c>
      <c r="AS592" s="1">
        <f t="shared" si="409"/>
        <v>62181.239999999991</v>
      </c>
      <c r="AT592" s="1">
        <f>+(K592*10+L592*20)*12*30</f>
        <v>2194632</v>
      </c>
    </row>
    <row r="593" spans="1:47" x14ac:dyDescent="0.25">
      <c r="A593" s="90">
        <f t="shared" si="398"/>
        <v>577</v>
      </c>
      <c r="B593" s="91">
        <f t="shared" si="407"/>
        <v>173</v>
      </c>
      <c r="C593" s="65" t="s">
        <v>221</v>
      </c>
      <c r="D593" s="65" t="s">
        <v>222</v>
      </c>
      <c r="E593" s="66">
        <v>1981</v>
      </c>
      <c r="F593" s="66">
        <v>2010</v>
      </c>
      <c r="G593" s="66" t="s">
        <v>45</v>
      </c>
      <c r="H593" s="66">
        <v>2</v>
      </c>
      <c r="I593" s="66">
        <v>2</v>
      </c>
      <c r="J593" s="67">
        <v>774.6</v>
      </c>
      <c r="K593" s="67">
        <v>714.53</v>
      </c>
      <c r="L593" s="67">
        <v>0</v>
      </c>
      <c r="M593" s="68">
        <v>28</v>
      </c>
      <c r="N593" s="76">
        <f t="shared" si="404"/>
        <v>3874188.8000000003</v>
      </c>
      <c r="O593" s="67"/>
      <c r="P593" s="77">
        <v>879790.04000000074</v>
      </c>
      <c r="Q593" s="77"/>
      <c r="R593" s="77">
        <f t="shared" si="396"/>
        <v>422090.76</v>
      </c>
      <c r="S593" s="77">
        <f t="shared" si="397"/>
        <v>2572307.9999999995</v>
      </c>
      <c r="T593" s="77"/>
      <c r="U593" s="77">
        <v>0</v>
      </c>
      <c r="V593" s="77">
        <f t="shared" si="408"/>
        <v>5422.0099925825371</v>
      </c>
      <c r="W593" s="77">
        <f t="shared" si="408"/>
        <v>5422.0099925825371</v>
      </c>
      <c r="X593" s="70" t="s">
        <v>625</v>
      </c>
      <c r="Y593" s="71" t="e">
        <f>+#REF!-'[1]Приложение №1'!$P741</f>
        <v>#REF!</v>
      </c>
      <c r="AA593" s="76">
        <f t="shared" si="405"/>
        <v>3874188.8000000003</v>
      </c>
      <c r="AB593" s="67">
        <v>2090429.3526916802</v>
      </c>
      <c r="AC593" s="67">
        <v>0</v>
      </c>
      <c r="AD593" s="67">
        <v>599365.27642445988</v>
      </c>
      <c r="AE593" s="67">
        <v>510794.96876771998</v>
      </c>
      <c r="AF593" s="67">
        <v>0</v>
      </c>
      <c r="AG593" s="67"/>
      <c r="AH593" s="67">
        <v>222179.99235767999</v>
      </c>
      <c r="AI593" s="67">
        <v>0</v>
      </c>
      <c r="AJ593" s="67">
        <v>0</v>
      </c>
      <c r="AK593" s="67">
        <v>0</v>
      </c>
      <c r="AL593" s="67">
        <v>0</v>
      </c>
      <c r="AM593" s="67">
        <v>0</v>
      </c>
      <c r="AN593" s="67">
        <v>337828.28310000006</v>
      </c>
      <c r="AO593" s="77">
        <v>38741.887999999999</v>
      </c>
      <c r="AP593" s="78">
        <v>74849.038658460006</v>
      </c>
      <c r="AQ593" s="62">
        <f>+'Приложение №2'!F593-'Приложение №1'!N593</f>
        <v>0</v>
      </c>
      <c r="AR593" s="1">
        <v>349208.7</v>
      </c>
      <c r="AS593" s="1">
        <f t="shared" si="409"/>
        <v>72882.06</v>
      </c>
      <c r="AT593" s="1">
        <f>+(K593*10+L593*20)*12*30</f>
        <v>2572307.9999999995</v>
      </c>
      <c r="AU593" s="71">
        <f>+P593+Q593+R593+S593+U593-'Приложение №2'!F593</f>
        <v>0</v>
      </c>
    </row>
    <row r="594" spans="1:47" x14ac:dyDescent="0.25">
      <c r="A594" s="90">
        <f t="shared" si="398"/>
        <v>578</v>
      </c>
      <c r="B594" s="91">
        <f t="shared" si="407"/>
        <v>174</v>
      </c>
      <c r="C594" s="65" t="s">
        <v>221</v>
      </c>
      <c r="D594" s="65" t="s">
        <v>223</v>
      </c>
      <c r="E594" s="66">
        <v>1983</v>
      </c>
      <c r="F594" s="66">
        <v>1983</v>
      </c>
      <c r="G594" s="66" t="s">
        <v>45</v>
      </c>
      <c r="H594" s="66">
        <v>2</v>
      </c>
      <c r="I594" s="66">
        <v>2</v>
      </c>
      <c r="J594" s="67">
        <v>910.77</v>
      </c>
      <c r="K594" s="67">
        <v>843.29</v>
      </c>
      <c r="L594" s="67">
        <v>0</v>
      </c>
      <c r="M594" s="68">
        <v>34</v>
      </c>
      <c r="N594" s="76">
        <f t="shared" si="404"/>
        <v>812181.03</v>
      </c>
      <c r="O594" s="67"/>
      <c r="P594" s="77">
        <v>299229.82999999996</v>
      </c>
      <c r="Q594" s="77"/>
      <c r="R594" s="77">
        <f t="shared" si="396"/>
        <v>73388.680000000022</v>
      </c>
      <c r="S594" s="77">
        <f>+'Приложение №2'!F594-'Приложение №1'!P594-R594</f>
        <v>439562.52</v>
      </c>
      <c r="T594" s="77"/>
      <c r="U594" s="77">
        <f>+'Приложение №2'!F594-'Приложение №1'!P594-'Приложение №1'!Q594-'Приложение №1'!R594-'Приложение №1'!S594</f>
        <v>0</v>
      </c>
      <c r="V594" s="77">
        <f t="shared" si="408"/>
        <v>963.10999774691993</v>
      </c>
      <c r="W594" s="77">
        <f t="shared" si="408"/>
        <v>963.10999774691993</v>
      </c>
      <c r="X594" s="70" t="s">
        <v>625</v>
      </c>
      <c r="Y594" s="71" t="e">
        <f>+#REF!-'[1]Приложение №1'!$P1219</f>
        <v>#REF!</v>
      </c>
      <c r="AA594" s="76">
        <f t="shared" si="405"/>
        <v>6295969.4100000001</v>
      </c>
      <c r="AB594" s="67">
        <v>2467129.6784152202</v>
      </c>
      <c r="AC594" s="67">
        <v>1501213.4170404002</v>
      </c>
      <c r="AD594" s="67">
        <v>707372.31680261996</v>
      </c>
      <c r="AE594" s="67">
        <v>602841.43419444002</v>
      </c>
      <c r="AF594" s="67">
        <v>0</v>
      </c>
      <c r="AG594" s="67"/>
      <c r="AH594" s="67">
        <v>262217.35903776006</v>
      </c>
      <c r="AI594" s="67">
        <v>0</v>
      </c>
      <c r="AJ594" s="67">
        <v>0</v>
      </c>
      <c r="AK594" s="67">
        <v>0</v>
      </c>
      <c r="AL594" s="67">
        <v>0</v>
      </c>
      <c r="AM594" s="67">
        <v>0</v>
      </c>
      <c r="AN594" s="67">
        <v>571070.00050000008</v>
      </c>
      <c r="AO594" s="77">
        <v>62959.694100000001</v>
      </c>
      <c r="AP594" s="78">
        <v>121165.50990956002</v>
      </c>
      <c r="AQ594" s="62">
        <f>+'Приложение №2'!F594-'Приложение №1'!N594</f>
        <v>0</v>
      </c>
      <c r="AR594" s="71">
        <f>380898.3-R128</f>
        <v>-12626.899999999965</v>
      </c>
      <c r="AS594" s="1">
        <f t="shared" si="409"/>
        <v>86015.579999999987</v>
      </c>
      <c r="AT594" s="1">
        <f>+(K594*10+L594*20)*12*30-S128</f>
        <v>1790915.4384152202</v>
      </c>
      <c r="AU594" s="71">
        <f>+P594+Q594+R594+S594+U594-'Приложение №2'!F594</f>
        <v>0</v>
      </c>
    </row>
    <row r="595" spans="1:47" x14ac:dyDescent="0.25">
      <c r="A595" s="90">
        <f t="shared" si="398"/>
        <v>579</v>
      </c>
      <c r="B595" s="91">
        <f t="shared" si="407"/>
        <v>175</v>
      </c>
      <c r="C595" s="65" t="s">
        <v>89</v>
      </c>
      <c r="D595" s="65" t="s">
        <v>224</v>
      </c>
      <c r="E595" s="66">
        <v>1984</v>
      </c>
      <c r="F595" s="66">
        <v>1984</v>
      </c>
      <c r="G595" s="66" t="s">
        <v>45</v>
      </c>
      <c r="H595" s="66">
        <v>2</v>
      </c>
      <c r="I595" s="66">
        <v>2</v>
      </c>
      <c r="J595" s="67">
        <v>638.79999999999995</v>
      </c>
      <c r="K595" s="67">
        <v>591.79999999999995</v>
      </c>
      <c r="L595" s="67">
        <v>0</v>
      </c>
      <c r="M595" s="68">
        <v>27</v>
      </c>
      <c r="N595" s="76">
        <f t="shared" si="404"/>
        <v>4418355.1300000008</v>
      </c>
      <c r="O595" s="67"/>
      <c r="P595" s="77">
        <v>508425.41750000021</v>
      </c>
      <c r="Q595" s="77"/>
      <c r="R595" s="77">
        <f t="shared" si="396"/>
        <v>254173.46</v>
      </c>
      <c r="S595" s="77">
        <f t="shared" si="397"/>
        <v>2130480</v>
      </c>
      <c r="T595" s="77"/>
      <c r="U595" s="77">
        <v>1525276.2525000006</v>
      </c>
      <c r="V595" s="77">
        <f t="shared" si="408"/>
        <v>7465.9600033795223</v>
      </c>
      <c r="W595" s="77">
        <f t="shared" si="408"/>
        <v>7465.9600033795223</v>
      </c>
      <c r="X595" s="70" t="s">
        <v>625</v>
      </c>
      <c r="Y595" s="71" t="e">
        <f>+#REF!-'[1]Приложение №1'!$P743</f>
        <v>#REF!</v>
      </c>
      <c r="AA595" s="76">
        <f t="shared" si="405"/>
        <v>4418355.1300000008</v>
      </c>
      <c r="AB595" s="67">
        <v>1731370.4004597</v>
      </c>
      <c r="AC595" s="67">
        <v>1053514.3282679403</v>
      </c>
      <c r="AD595" s="67">
        <v>496416.34494900005</v>
      </c>
      <c r="AE595" s="67">
        <v>423059.16646896006</v>
      </c>
      <c r="AF595" s="67">
        <v>0</v>
      </c>
      <c r="AG595" s="67"/>
      <c r="AH595" s="67">
        <v>184017.63091067999</v>
      </c>
      <c r="AI595" s="67">
        <v>0</v>
      </c>
      <c r="AJ595" s="67">
        <v>0</v>
      </c>
      <c r="AK595" s="67">
        <v>0</v>
      </c>
      <c r="AL595" s="67">
        <v>0</v>
      </c>
      <c r="AM595" s="67">
        <v>0</v>
      </c>
      <c r="AN595" s="67">
        <v>400762.75890000002</v>
      </c>
      <c r="AO595" s="77">
        <v>44183.551299999999</v>
      </c>
      <c r="AP595" s="78">
        <v>85030.948743720015</v>
      </c>
      <c r="AQ595" s="62">
        <f>+'Приложение №2'!F595-'Приложение №1'!N595</f>
        <v>0</v>
      </c>
      <c r="AR595" s="1">
        <v>193809.86</v>
      </c>
      <c r="AS595" s="1">
        <f t="shared" si="409"/>
        <v>60363.6</v>
      </c>
      <c r="AT595" s="1">
        <f>+(K595*10+L595*20)*12*30</f>
        <v>2130480</v>
      </c>
      <c r="AU595" s="71">
        <f>+P595+Q595+R595+S595+U595-'Приложение №2'!F595</f>
        <v>0</v>
      </c>
    </row>
    <row r="596" spans="1:47" x14ac:dyDescent="0.25">
      <c r="A596" s="90">
        <f t="shared" si="398"/>
        <v>580</v>
      </c>
      <c r="B596" s="91">
        <f t="shared" si="407"/>
        <v>176</v>
      </c>
      <c r="C596" s="65" t="s">
        <v>90</v>
      </c>
      <c r="D596" s="65" t="s">
        <v>91</v>
      </c>
      <c r="E596" s="66">
        <v>1961</v>
      </c>
      <c r="F596" s="66">
        <v>2009</v>
      </c>
      <c r="G596" s="66" t="s">
        <v>45</v>
      </c>
      <c r="H596" s="66">
        <v>2</v>
      </c>
      <c r="I596" s="66">
        <v>2</v>
      </c>
      <c r="J596" s="67">
        <v>1068.6199999999999</v>
      </c>
      <c r="K596" s="67">
        <v>383.54</v>
      </c>
      <c r="L596" s="67">
        <v>254.2</v>
      </c>
      <c r="M596" s="68">
        <v>27</v>
      </c>
      <c r="N596" s="76">
        <f t="shared" si="404"/>
        <v>614213.77</v>
      </c>
      <c r="O596" s="67"/>
      <c r="P596" s="77"/>
      <c r="Q596" s="77"/>
      <c r="R596" s="77">
        <f t="shared" si="396"/>
        <v>65348.230000000025</v>
      </c>
      <c r="S596" s="77">
        <f>+'Приложение №2'!F596-'Приложение №1'!R596</f>
        <v>548865.54</v>
      </c>
      <c r="T596" s="77"/>
      <c r="U596" s="77">
        <v>0</v>
      </c>
      <c r="V596" s="77">
        <f t="shared" si="408"/>
        <v>963.10999780474799</v>
      </c>
      <c r="W596" s="77">
        <f t="shared" si="408"/>
        <v>963.10999780474799</v>
      </c>
      <c r="X596" s="70" t="s">
        <v>625</v>
      </c>
      <c r="Y596" s="71" t="e">
        <f>+#REF!-'[1]Приложение №1'!$P744</f>
        <v>#REF!</v>
      </c>
      <c r="AA596" s="76">
        <f t="shared" si="405"/>
        <v>614213.77</v>
      </c>
      <c r="AB596" s="67">
        <v>0</v>
      </c>
      <c r="AC596" s="67">
        <v>0</v>
      </c>
      <c r="AD596" s="67">
        <v>534951.93983658007</v>
      </c>
      <c r="AE596" s="67">
        <v>0</v>
      </c>
      <c r="AF596" s="67">
        <v>0</v>
      </c>
      <c r="AG596" s="67"/>
      <c r="AH596" s="67">
        <v>0</v>
      </c>
      <c r="AI596" s="67">
        <v>0</v>
      </c>
      <c r="AJ596" s="67">
        <v>0</v>
      </c>
      <c r="AK596" s="67">
        <v>0</v>
      </c>
      <c r="AL596" s="67">
        <v>0</v>
      </c>
      <c r="AM596" s="67">
        <v>0</v>
      </c>
      <c r="AN596" s="67">
        <v>61421.377000000008</v>
      </c>
      <c r="AO596" s="77">
        <v>6142.1377000000002</v>
      </c>
      <c r="AP596" s="78">
        <v>11698.315463420002</v>
      </c>
      <c r="AQ596" s="62">
        <f>+'Приложение №2'!F596-'Приложение №1'!N596</f>
        <v>0</v>
      </c>
      <c r="AR596" s="1">
        <f>262822.65-288452.3</f>
        <v>-25629.649999999965</v>
      </c>
      <c r="AS596" s="1">
        <f t="shared" si="409"/>
        <v>90977.87999999999</v>
      </c>
      <c r="AT596" s="1">
        <f>+(K596*10+L596*20)*12*30-886844.04</f>
        <v>2324139.9599999995</v>
      </c>
    </row>
    <row r="597" spans="1:47" x14ac:dyDescent="0.25">
      <c r="A597" s="90">
        <f t="shared" si="398"/>
        <v>581</v>
      </c>
      <c r="B597" s="91">
        <f t="shared" si="407"/>
        <v>177</v>
      </c>
      <c r="C597" s="65" t="s">
        <v>90</v>
      </c>
      <c r="D597" s="65" t="s">
        <v>92</v>
      </c>
      <c r="E597" s="66">
        <v>1964</v>
      </c>
      <c r="F597" s="66">
        <v>2009</v>
      </c>
      <c r="G597" s="66" t="s">
        <v>45</v>
      </c>
      <c r="H597" s="66">
        <v>2</v>
      </c>
      <c r="I597" s="66">
        <v>2</v>
      </c>
      <c r="J597" s="67">
        <v>645.32000000000005</v>
      </c>
      <c r="K597" s="67">
        <v>377.82</v>
      </c>
      <c r="L597" s="67">
        <v>218.22</v>
      </c>
      <c r="M597" s="68">
        <v>18</v>
      </c>
      <c r="N597" s="76">
        <f t="shared" si="404"/>
        <v>574052.08000000007</v>
      </c>
      <c r="O597" s="67"/>
      <c r="P597" s="77"/>
      <c r="Q597" s="77"/>
      <c r="R597" s="77">
        <f t="shared" si="396"/>
        <v>65007.909999999974</v>
      </c>
      <c r="S597" s="77">
        <f>+'Приложение №2'!F597-'Приложение №1'!R597</f>
        <v>509044.1700000001</v>
      </c>
      <c r="T597" s="77"/>
      <c r="U597" s="77">
        <v>0</v>
      </c>
      <c r="V597" s="77">
        <f t="shared" si="408"/>
        <v>963.1099926179453</v>
      </c>
      <c r="W597" s="77">
        <f t="shared" si="408"/>
        <v>963.1099926179453</v>
      </c>
      <c r="X597" s="70" t="s">
        <v>625</v>
      </c>
      <c r="Y597" s="71" t="e">
        <f>+#REF!-'[1]Приложение №1'!$P745</f>
        <v>#REF!</v>
      </c>
      <c r="AA597" s="76">
        <f t="shared" si="405"/>
        <v>574052.08000000007</v>
      </c>
      <c r="AB597" s="67">
        <v>0</v>
      </c>
      <c r="AC597" s="67">
        <v>0</v>
      </c>
      <c r="AD597" s="67">
        <v>499972.95528431999</v>
      </c>
      <c r="AE597" s="67">
        <v>0</v>
      </c>
      <c r="AF597" s="67">
        <v>0</v>
      </c>
      <c r="AG597" s="67"/>
      <c r="AH597" s="67">
        <v>0</v>
      </c>
      <c r="AI597" s="67">
        <v>0</v>
      </c>
      <c r="AJ597" s="67">
        <v>0</v>
      </c>
      <c r="AK597" s="67">
        <v>0</v>
      </c>
      <c r="AL597" s="67">
        <v>0</v>
      </c>
      <c r="AM597" s="67">
        <v>0</v>
      </c>
      <c r="AN597" s="67">
        <v>57405.207999999999</v>
      </c>
      <c r="AO597" s="77">
        <v>5740.5207999999993</v>
      </c>
      <c r="AP597" s="78">
        <v>10933.395915679999</v>
      </c>
      <c r="AQ597" s="62">
        <f>+'Приложение №2'!F597-'Приложение №1'!N597</f>
        <v>0</v>
      </c>
      <c r="AR597" s="1">
        <f>259230.15-277276.76</f>
        <v>-18046.610000000015</v>
      </c>
      <c r="AS597" s="1">
        <f t="shared" si="409"/>
        <v>83054.51999999999</v>
      </c>
      <c r="AT597" s="1">
        <f>+(K597*10+L597*20)*12*30-756724.06</f>
        <v>2174611.94</v>
      </c>
    </row>
    <row r="598" spans="1:47" x14ac:dyDescent="0.25">
      <c r="A598" s="90">
        <f t="shared" si="398"/>
        <v>582</v>
      </c>
      <c r="B598" s="91">
        <f t="shared" si="407"/>
        <v>178</v>
      </c>
      <c r="C598" s="65" t="s">
        <v>90</v>
      </c>
      <c r="D598" s="65" t="s">
        <v>225</v>
      </c>
      <c r="E598" s="66">
        <v>1969</v>
      </c>
      <c r="F598" s="66">
        <v>1969</v>
      </c>
      <c r="G598" s="66" t="s">
        <v>45</v>
      </c>
      <c r="H598" s="66">
        <v>2</v>
      </c>
      <c r="I598" s="66">
        <v>2</v>
      </c>
      <c r="J598" s="67">
        <v>686.16</v>
      </c>
      <c r="K598" s="67">
        <v>410.21</v>
      </c>
      <c r="L598" s="67">
        <v>216.19</v>
      </c>
      <c r="M598" s="68">
        <v>29</v>
      </c>
      <c r="N598" s="76">
        <f t="shared" si="404"/>
        <v>603292.1</v>
      </c>
      <c r="O598" s="67"/>
      <c r="P598" s="77"/>
      <c r="Q598" s="77"/>
      <c r="R598" s="77">
        <f t="shared" si="396"/>
        <v>97923.26999999996</v>
      </c>
      <c r="S598" s="77">
        <f>+'Приложение №2'!F598-'Приложение №1'!R598</f>
        <v>505368.83</v>
      </c>
      <c r="T598" s="77"/>
      <c r="U598" s="77">
        <v>0</v>
      </c>
      <c r="V598" s="77">
        <f t="shared" si="408"/>
        <v>963.1099936143039</v>
      </c>
      <c r="W598" s="77">
        <f t="shared" si="408"/>
        <v>963.1099936143039</v>
      </c>
      <c r="X598" s="70" t="s">
        <v>625</v>
      </c>
      <c r="Y598" s="71">
        <f>+S598-'[1]Приложение №1'!$P749</f>
        <v>-97923.26999999996</v>
      </c>
      <c r="AA598" s="76">
        <f t="shared" si="405"/>
        <v>603292.1</v>
      </c>
      <c r="AB598" s="67">
        <v>0</v>
      </c>
      <c r="AC598" s="67">
        <v>0</v>
      </c>
      <c r="AD598" s="67">
        <v>525439.66766340006</v>
      </c>
      <c r="AE598" s="67">
        <v>0</v>
      </c>
      <c r="AF598" s="67">
        <v>0</v>
      </c>
      <c r="AG598" s="67"/>
      <c r="AH598" s="67">
        <v>0</v>
      </c>
      <c r="AI598" s="67">
        <v>0</v>
      </c>
      <c r="AJ598" s="67">
        <v>0</v>
      </c>
      <c r="AK598" s="67">
        <v>0</v>
      </c>
      <c r="AL598" s="67">
        <v>0</v>
      </c>
      <c r="AM598" s="67">
        <v>0</v>
      </c>
      <c r="AN598" s="67">
        <v>60329.21</v>
      </c>
      <c r="AO598" s="77">
        <v>6032.9210000000003</v>
      </c>
      <c r="AP598" s="78">
        <v>11490.301336600001</v>
      </c>
      <c r="AQ598" s="62">
        <f>+'Приложение №2'!F598-'Приложение №1'!N598</f>
        <v>0</v>
      </c>
      <c r="AR598" s="1">
        <f>308865.66-296886.57</f>
        <v>11979.089999999967</v>
      </c>
      <c r="AS598" s="1">
        <f t="shared" si="409"/>
        <v>85944.18</v>
      </c>
      <c r="AT598" s="1">
        <f>+(K598*10+L598*20)*12*30-514905.43</f>
        <v>2518418.5699999994</v>
      </c>
    </row>
    <row r="599" spans="1:47" x14ac:dyDescent="0.25">
      <c r="A599" s="90">
        <f t="shared" si="398"/>
        <v>583</v>
      </c>
      <c r="B599" s="91">
        <f t="shared" si="407"/>
        <v>179</v>
      </c>
      <c r="C599" s="65" t="s">
        <v>90</v>
      </c>
      <c r="D599" s="65" t="s">
        <v>226</v>
      </c>
      <c r="E599" s="66">
        <v>1963</v>
      </c>
      <c r="F599" s="66">
        <v>2008</v>
      </c>
      <c r="G599" s="66" t="s">
        <v>45</v>
      </c>
      <c r="H599" s="66">
        <v>2</v>
      </c>
      <c r="I599" s="66">
        <v>2</v>
      </c>
      <c r="J599" s="67">
        <v>815.23</v>
      </c>
      <c r="K599" s="67">
        <v>558.03</v>
      </c>
      <c r="L599" s="67">
        <v>0</v>
      </c>
      <c r="M599" s="68">
        <v>50</v>
      </c>
      <c r="N599" s="76">
        <f t="shared" si="404"/>
        <v>1805990.581467072</v>
      </c>
      <c r="O599" s="67"/>
      <c r="P599" s="77"/>
      <c r="Q599" s="77"/>
      <c r="R599" s="77">
        <f t="shared" si="396"/>
        <v>299577.67</v>
      </c>
      <c r="S599" s="77">
        <f>+'Приложение №2'!F599-'Приложение №1'!R599</f>
        <v>1506412.9114670721</v>
      </c>
      <c r="T599" s="77"/>
      <c r="U599" s="77">
        <v>0</v>
      </c>
      <c r="V599" s="77">
        <f t="shared" si="408"/>
        <v>3236.3682624000003</v>
      </c>
      <c r="W599" s="77">
        <f t="shared" si="408"/>
        <v>3236.3682624000003</v>
      </c>
      <c r="X599" s="70" t="s">
        <v>625</v>
      </c>
      <c r="Y599" s="71" t="e">
        <f>+#REF!-'[1]Приложение №1'!$P750</f>
        <v>#REF!</v>
      </c>
      <c r="AA599" s="76">
        <f t="shared" si="405"/>
        <v>2343434.8514670716</v>
      </c>
      <c r="AB599" s="67">
        <v>0</v>
      </c>
      <c r="AC599" s="67">
        <v>0</v>
      </c>
      <c r="AD599" s="67">
        <v>468089.23673358001</v>
      </c>
      <c r="AE599" s="67">
        <v>0</v>
      </c>
      <c r="AF599" s="67">
        <v>0</v>
      </c>
      <c r="AG599" s="67"/>
      <c r="AH599" s="67">
        <v>0</v>
      </c>
      <c r="AI599" s="67">
        <v>0</v>
      </c>
      <c r="AJ599" s="67">
        <v>0</v>
      </c>
      <c r="AK599" s="67">
        <v>0</v>
      </c>
      <c r="AL599" s="67">
        <v>0</v>
      </c>
      <c r="AM599" s="67">
        <v>1572934.7208910722</v>
      </c>
      <c r="AN599" s="67">
        <v>234343.48514670721</v>
      </c>
      <c r="AO599" s="77">
        <v>23434.348514670721</v>
      </c>
      <c r="AP599" s="78">
        <v>44633.060181041852</v>
      </c>
      <c r="AQ599" s="62">
        <f>+'Приложение №2'!F599-'Приложение №1'!N599</f>
        <v>0</v>
      </c>
      <c r="AR599" s="1">
        <v>242658.61</v>
      </c>
      <c r="AS599" s="1">
        <f t="shared" si="409"/>
        <v>56919.05999999999</v>
      </c>
      <c r="AT599" s="1">
        <f>+(K599*10+L599*20)*12*30</f>
        <v>2008907.9999999998</v>
      </c>
    </row>
    <row r="600" spans="1:47" x14ac:dyDescent="0.25">
      <c r="A600" s="90">
        <f t="shared" si="398"/>
        <v>584</v>
      </c>
      <c r="B600" s="91">
        <f t="shared" si="407"/>
        <v>180</v>
      </c>
      <c r="C600" s="65" t="s">
        <v>90</v>
      </c>
      <c r="D600" s="65" t="s">
        <v>227</v>
      </c>
      <c r="E600" s="66">
        <v>1971</v>
      </c>
      <c r="F600" s="66">
        <v>2009</v>
      </c>
      <c r="G600" s="66" t="s">
        <v>45</v>
      </c>
      <c r="H600" s="66">
        <v>4</v>
      </c>
      <c r="I600" s="66">
        <v>4</v>
      </c>
      <c r="J600" s="67">
        <v>3316.04</v>
      </c>
      <c r="K600" s="67">
        <v>1664.3</v>
      </c>
      <c r="L600" s="67">
        <v>776.54</v>
      </c>
      <c r="M600" s="68">
        <v>114</v>
      </c>
      <c r="N600" s="76">
        <f t="shared" si="404"/>
        <v>1136772.4099999997</v>
      </c>
      <c r="O600" s="67"/>
      <c r="P600" s="77"/>
      <c r="Q600" s="77"/>
      <c r="R600" s="77">
        <f>+'Приложение №2'!F600</f>
        <v>1136772.4099999997</v>
      </c>
      <c r="S600" s="77">
        <f>+'Приложение №2'!F600-'Приложение №1'!R600</f>
        <v>0</v>
      </c>
      <c r="T600" s="77"/>
      <c r="U600" s="77">
        <v>0</v>
      </c>
      <c r="V600" s="77">
        <f t="shared" si="408"/>
        <v>465.72999868897574</v>
      </c>
      <c r="W600" s="77">
        <f t="shared" si="408"/>
        <v>465.72999868897574</v>
      </c>
      <c r="X600" s="70" t="s">
        <v>625</v>
      </c>
      <c r="Y600" s="71" t="e">
        <f>+#REF!-'[1]Приложение №1'!$P751</f>
        <v>#REF!</v>
      </c>
      <c r="AA600" s="76">
        <f t="shared" si="405"/>
        <v>1136772.4099999997</v>
      </c>
      <c r="AB600" s="67">
        <v>0</v>
      </c>
      <c r="AC600" s="67">
        <v>0</v>
      </c>
      <c r="AD600" s="67">
        <v>990076.47757913987</v>
      </c>
      <c r="AE600" s="67">
        <v>0</v>
      </c>
      <c r="AF600" s="67">
        <v>0</v>
      </c>
      <c r="AG600" s="67"/>
      <c r="AH600" s="67">
        <v>0</v>
      </c>
      <c r="AI600" s="67">
        <v>0</v>
      </c>
      <c r="AJ600" s="67">
        <v>0</v>
      </c>
      <c r="AK600" s="67">
        <v>0</v>
      </c>
      <c r="AL600" s="67">
        <v>0</v>
      </c>
      <c r="AM600" s="67">
        <v>0</v>
      </c>
      <c r="AN600" s="67">
        <v>113677.24099999999</v>
      </c>
      <c r="AO600" s="77">
        <v>11367.724099999999</v>
      </c>
      <c r="AP600" s="78">
        <v>21650.96732086</v>
      </c>
      <c r="AQ600" s="62">
        <f>+'Приложение №2'!F600-'Приложение №1'!N600</f>
        <v>0</v>
      </c>
      <c r="AR600" s="1">
        <v>1090050.46</v>
      </c>
      <c r="AS600" s="1">
        <f t="shared" si="409"/>
        <v>328172.75999999995</v>
      </c>
      <c r="AT600" s="1">
        <f>+(K600*10+L600*20)*12*30</f>
        <v>11582568</v>
      </c>
    </row>
    <row r="601" spans="1:47" x14ac:dyDescent="0.25">
      <c r="A601" s="90">
        <f t="shared" si="398"/>
        <v>585</v>
      </c>
      <c r="B601" s="91">
        <f t="shared" si="407"/>
        <v>181</v>
      </c>
      <c r="C601" s="65" t="s">
        <v>90</v>
      </c>
      <c r="D601" s="65" t="s">
        <v>234</v>
      </c>
      <c r="E601" s="66">
        <v>1975</v>
      </c>
      <c r="F601" s="66">
        <v>2008</v>
      </c>
      <c r="G601" s="66" t="s">
        <v>45</v>
      </c>
      <c r="H601" s="66">
        <v>2</v>
      </c>
      <c r="I601" s="66">
        <v>2</v>
      </c>
      <c r="J601" s="67">
        <v>772.26</v>
      </c>
      <c r="K601" s="67">
        <v>472.46</v>
      </c>
      <c r="L601" s="67">
        <v>0</v>
      </c>
      <c r="M601" s="68">
        <v>34</v>
      </c>
      <c r="N601" s="76">
        <f t="shared" si="404"/>
        <v>3527367.4699999997</v>
      </c>
      <c r="O601" s="67"/>
      <c r="P601" s="77">
        <v>1533827.7399999998</v>
      </c>
      <c r="Q601" s="77"/>
      <c r="R601" s="77">
        <f t="shared" si="396"/>
        <v>292683.73</v>
      </c>
      <c r="S601" s="77">
        <f t="shared" si="397"/>
        <v>1700856</v>
      </c>
      <c r="T601" s="77"/>
      <c r="U601" s="77">
        <v>0</v>
      </c>
      <c r="V601" s="77">
        <f t="shared" si="408"/>
        <v>7465.9600177792827</v>
      </c>
      <c r="W601" s="77">
        <f t="shared" si="408"/>
        <v>7465.9600177792827</v>
      </c>
      <c r="X601" s="70" t="s">
        <v>625</v>
      </c>
      <c r="Y601" s="71" t="e">
        <f>+#REF!-'[1]Приложение №1'!$P759</f>
        <v>#REF!</v>
      </c>
      <c r="AA601" s="76">
        <f t="shared" si="405"/>
        <v>3527367.4699999997</v>
      </c>
      <c r="AB601" s="67">
        <v>1382229.2362897198</v>
      </c>
      <c r="AC601" s="67">
        <v>841066.88252748002</v>
      </c>
      <c r="AD601" s="67">
        <v>396311.02602629998</v>
      </c>
      <c r="AE601" s="67">
        <v>337746.75668411993</v>
      </c>
      <c r="AF601" s="67">
        <v>0</v>
      </c>
      <c r="AG601" s="67"/>
      <c r="AH601" s="67">
        <v>146909.38508988</v>
      </c>
      <c r="AI601" s="67">
        <v>0</v>
      </c>
      <c r="AJ601" s="67">
        <v>0</v>
      </c>
      <c r="AK601" s="67">
        <v>0</v>
      </c>
      <c r="AL601" s="67">
        <v>0</v>
      </c>
      <c r="AM601" s="67">
        <v>0</v>
      </c>
      <c r="AN601" s="67">
        <v>319946.55780000001</v>
      </c>
      <c r="AO601" s="77">
        <v>35273.674699999996</v>
      </c>
      <c r="AP601" s="78">
        <v>67883.950882499994</v>
      </c>
      <c r="AQ601" s="62">
        <f>+'Приложение №2'!F601-'Приложение №1'!N601</f>
        <v>0</v>
      </c>
      <c r="AR601" s="1">
        <v>244492.81</v>
      </c>
      <c r="AS601" s="1">
        <f t="shared" si="409"/>
        <v>48190.92</v>
      </c>
      <c r="AT601" s="1">
        <f>+(K601*10+L601*20)*12*30</f>
        <v>1700856</v>
      </c>
      <c r="AU601" s="71">
        <f>+P601+Q601+R601+S601+U601-'Приложение №2'!F601</f>
        <v>0</v>
      </c>
    </row>
    <row r="602" spans="1:47" x14ac:dyDescent="0.25">
      <c r="A602" s="90">
        <f t="shared" si="398"/>
        <v>586</v>
      </c>
      <c r="B602" s="91">
        <f t="shared" si="407"/>
        <v>182</v>
      </c>
      <c r="C602" s="65" t="s">
        <v>90</v>
      </c>
      <c r="D602" s="65" t="s">
        <v>93</v>
      </c>
      <c r="E602" s="66">
        <v>1962</v>
      </c>
      <c r="F602" s="66">
        <v>2003</v>
      </c>
      <c r="G602" s="66" t="s">
        <v>45</v>
      </c>
      <c r="H602" s="66">
        <v>2</v>
      </c>
      <c r="I602" s="66">
        <v>2</v>
      </c>
      <c r="J602" s="67">
        <v>1001.33</v>
      </c>
      <c r="K602" s="67">
        <v>636.99</v>
      </c>
      <c r="L602" s="67">
        <v>0</v>
      </c>
      <c r="M602" s="68">
        <v>24</v>
      </c>
      <c r="N602" s="76">
        <f t="shared" si="404"/>
        <v>613491.43999999994</v>
      </c>
      <c r="O602" s="67"/>
      <c r="P602" s="77"/>
      <c r="Q602" s="77"/>
      <c r="R602" s="77">
        <f t="shared" si="396"/>
        <v>72595.47</v>
      </c>
      <c r="S602" s="77">
        <f>+'Приложение №2'!F602-'Приложение №1'!R602</f>
        <v>540895.97</v>
      </c>
      <c r="T602" s="77"/>
      <c r="U602" s="77">
        <v>0</v>
      </c>
      <c r="V602" s="77">
        <f t="shared" si="408"/>
        <v>963.11000172687159</v>
      </c>
      <c r="W602" s="77">
        <f t="shared" si="408"/>
        <v>963.11000172687159</v>
      </c>
      <c r="X602" s="70" t="s">
        <v>625</v>
      </c>
      <c r="Y602" s="71" t="e">
        <f>+#REF!-'[1]Приложение №1'!$P766</f>
        <v>#REF!</v>
      </c>
      <c r="AA602" s="76">
        <f t="shared" si="405"/>
        <v>613491.43999999994</v>
      </c>
      <c r="AB602" s="67">
        <v>0</v>
      </c>
      <c r="AC602" s="67">
        <v>0</v>
      </c>
      <c r="AD602" s="67">
        <v>534322.82363375998</v>
      </c>
      <c r="AE602" s="67">
        <v>0</v>
      </c>
      <c r="AF602" s="67">
        <v>0</v>
      </c>
      <c r="AG602" s="67"/>
      <c r="AH602" s="67">
        <v>0</v>
      </c>
      <c r="AI602" s="67">
        <v>0</v>
      </c>
      <c r="AJ602" s="67">
        <v>0</v>
      </c>
      <c r="AK602" s="67">
        <v>0</v>
      </c>
      <c r="AL602" s="67">
        <v>0</v>
      </c>
      <c r="AM602" s="67">
        <v>0</v>
      </c>
      <c r="AN602" s="67">
        <v>61349.144</v>
      </c>
      <c r="AO602" s="77">
        <v>6134.9143999999997</v>
      </c>
      <c r="AP602" s="78">
        <v>11684.55796624</v>
      </c>
      <c r="AQ602" s="62">
        <f>+'Приложение №2'!F602-'Приложение №1'!N602</f>
        <v>0</v>
      </c>
      <c r="AR602" s="1">
        <f>230645.2-223022.71</f>
        <v>7622.4900000000198</v>
      </c>
      <c r="AS602" s="1">
        <f t="shared" si="409"/>
        <v>64972.979999999989</v>
      </c>
      <c r="AT602" s="1">
        <f>+(K602*10+L602*20)*12*30-1056428.77</f>
        <v>1236735.2299999995</v>
      </c>
    </row>
    <row r="603" spans="1:47" x14ac:dyDescent="0.25">
      <c r="A603" s="90">
        <f t="shared" si="398"/>
        <v>587</v>
      </c>
      <c r="B603" s="91">
        <f t="shared" si="407"/>
        <v>183</v>
      </c>
      <c r="C603" s="65" t="s">
        <v>90</v>
      </c>
      <c r="D603" s="65" t="s">
        <v>94</v>
      </c>
      <c r="E603" s="66">
        <v>1962</v>
      </c>
      <c r="F603" s="66">
        <v>2004</v>
      </c>
      <c r="G603" s="66" t="s">
        <v>45</v>
      </c>
      <c r="H603" s="66">
        <v>2</v>
      </c>
      <c r="I603" s="66">
        <v>2</v>
      </c>
      <c r="J603" s="67">
        <v>1037.76</v>
      </c>
      <c r="K603" s="67">
        <v>620.04</v>
      </c>
      <c r="L603" s="67">
        <v>0</v>
      </c>
      <c r="M603" s="68">
        <v>19</v>
      </c>
      <c r="N603" s="76">
        <f t="shared" si="404"/>
        <v>597166.72</v>
      </c>
      <c r="O603" s="67"/>
      <c r="P603" s="77"/>
      <c r="Q603" s="77"/>
      <c r="R603" s="77">
        <f t="shared" si="396"/>
        <v>90767.069999999978</v>
      </c>
      <c r="S603" s="77">
        <f>+'Приложение №2'!F603-'Приложение №1'!R603</f>
        <v>506399.65</v>
      </c>
      <c r="T603" s="77"/>
      <c r="U603" s="77">
        <v>0</v>
      </c>
      <c r="V603" s="77">
        <f t="shared" si="408"/>
        <v>963.10999290368363</v>
      </c>
      <c r="W603" s="77">
        <f t="shared" si="408"/>
        <v>963.10999290368363</v>
      </c>
      <c r="X603" s="70" t="s">
        <v>625</v>
      </c>
      <c r="Y603" s="71" t="e">
        <f>+#REF!-'[1]Приложение №1'!$P767</f>
        <v>#REF!</v>
      </c>
      <c r="AA603" s="76">
        <f t="shared" si="405"/>
        <v>597166.72</v>
      </c>
      <c r="AB603" s="67">
        <v>0</v>
      </c>
      <c r="AC603" s="67">
        <v>0</v>
      </c>
      <c r="AD603" s="67">
        <v>520104.74345087993</v>
      </c>
      <c r="AE603" s="67">
        <v>0</v>
      </c>
      <c r="AF603" s="67">
        <v>0</v>
      </c>
      <c r="AG603" s="67"/>
      <c r="AH603" s="67">
        <v>0</v>
      </c>
      <c r="AI603" s="67">
        <v>0</v>
      </c>
      <c r="AJ603" s="67">
        <v>0</v>
      </c>
      <c r="AK603" s="67">
        <v>0</v>
      </c>
      <c r="AL603" s="67">
        <v>0</v>
      </c>
      <c r="AM603" s="67">
        <v>0</v>
      </c>
      <c r="AN603" s="67">
        <v>59716.671999999999</v>
      </c>
      <c r="AO603" s="77">
        <v>5971.6671999999999</v>
      </c>
      <c r="AP603" s="78">
        <v>11373.637349119999</v>
      </c>
      <c r="AQ603" s="62">
        <f>+'Приложение №2'!F603-'Приложение №1'!N603</f>
        <v>0</v>
      </c>
      <c r="AR603" s="1">
        <f>272684.43-245161.44</f>
        <v>27522.989999999991</v>
      </c>
      <c r="AS603" s="1">
        <f t="shared" si="409"/>
        <v>63244.079999999987</v>
      </c>
      <c r="AT603" s="1">
        <f>+(K603*10+L603*20)*12*30-1022746.46</f>
        <v>1209397.5399999996</v>
      </c>
    </row>
    <row r="604" spans="1:47" x14ac:dyDescent="0.25">
      <c r="A604" s="90">
        <f t="shared" si="398"/>
        <v>588</v>
      </c>
      <c r="B604" s="91">
        <f t="shared" si="407"/>
        <v>184</v>
      </c>
      <c r="C604" s="65" t="s">
        <v>90</v>
      </c>
      <c r="D604" s="65" t="s">
        <v>95</v>
      </c>
      <c r="E604" s="66">
        <v>1961</v>
      </c>
      <c r="F604" s="66">
        <v>2004</v>
      </c>
      <c r="G604" s="66" t="s">
        <v>45</v>
      </c>
      <c r="H604" s="66">
        <v>2</v>
      </c>
      <c r="I604" s="66">
        <v>2</v>
      </c>
      <c r="J604" s="67">
        <v>1023.9</v>
      </c>
      <c r="K604" s="67">
        <v>614.54</v>
      </c>
      <c r="L604" s="67">
        <v>0</v>
      </c>
      <c r="M604" s="68">
        <v>19</v>
      </c>
      <c r="N604" s="76">
        <f t="shared" si="404"/>
        <v>591869.62</v>
      </c>
      <c r="O604" s="67"/>
      <c r="P604" s="77"/>
      <c r="Q604" s="77"/>
      <c r="R604" s="77">
        <f t="shared" si="396"/>
        <v>166315</v>
      </c>
      <c r="S604" s="77">
        <f>+'Приложение №2'!F604-'Приложение №1'!R604</f>
        <v>425554.62</v>
      </c>
      <c r="T604" s="77"/>
      <c r="U604" s="77">
        <v>0</v>
      </c>
      <c r="V604" s="77">
        <f t="shared" si="408"/>
        <v>963.11000097634007</v>
      </c>
      <c r="W604" s="77">
        <f t="shared" si="408"/>
        <v>963.11000097634007</v>
      </c>
      <c r="X604" s="70" t="s">
        <v>625</v>
      </c>
      <c r="Y604" s="71">
        <f>+S604-'[1]Приложение №1'!$P768</f>
        <v>-166315</v>
      </c>
      <c r="AA604" s="76">
        <f t="shared" si="405"/>
        <v>591869.62</v>
      </c>
      <c r="AB604" s="67">
        <v>0</v>
      </c>
      <c r="AC604" s="67">
        <v>0</v>
      </c>
      <c r="AD604" s="67">
        <v>515491.21301748004</v>
      </c>
      <c r="AE604" s="67">
        <v>0</v>
      </c>
      <c r="AF604" s="67">
        <v>0</v>
      </c>
      <c r="AG604" s="67"/>
      <c r="AH604" s="67">
        <v>0</v>
      </c>
      <c r="AI604" s="67">
        <v>0</v>
      </c>
      <c r="AJ604" s="67">
        <v>0</v>
      </c>
      <c r="AK604" s="67">
        <v>0</v>
      </c>
      <c r="AL604" s="67">
        <v>0</v>
      </c>
      <c r="AM604" s="67">
        <v>0</v>
      </c>
      <c r="AN604" s="67">
        <v>59186.962</v>
      </c>
      <c r="AO604" s="77">
        <v>5918.6962000000003</v>
      </c>
      <c r="AP604" s="78">
        <v>11272.748782520001</v>
      </c>
      <c r="AQ604" s="62">
        <f>+'Приложение №2'!F604-'Приложение №1'!N604</f>
        <v>0</v>
      </c>
      <c r="AR604" s="1">
        <f>271277.33-167645.41</f>
        <v>103631.92000000001</v>
      </c>
      <c r="AS604" s="1">
        <f t="shared" si="409"/>
        <v>62683.079999999987</v>
      </c>
      <c r="AT604" s="1">
        <f>+(K604*10+L604*20)*12*30-1267907.77</f>
        <v>944436.22999999952</v>
      </c>
    </row>
    <row r="605" spans="1:47" x14ac:dyDescent="0.25">
      <c r="A605" s="90">
        <f t="shared" si="398"/>
        <v>589</v>
      </c>
      <c r="B605" s="91">
        <f t="shared" si="407"/>
        <v>185</v>
      </c>
      <c r="C605" s="65" t="s">
        <v>89</v>
      </c>
      <c r="D605" s="65" t="s">
        <v>384</v>
      </c>
      <c r="E605" s="66">
        <v>1989</v>
      </c>
      <c r="F605" s="66">
        <v>1989</v>
      </c>
      <c r="G605" s="66" t="s">
        <v>45</v>
      </c>
      <c r="H605" s="66">
        <v>2</v>
      </c>
      <c r="I605" s="66">
        <v>2</v>
      </c>
      <c r="J605" s="67">
        <v>638.26</v>
      </c>
      <c r="K605" s="67">
        <v>598.67999999999995</v>
      </c>
      <c r="L605" s="67">
        <v>0</v>
      </c>
      <c r="M605" s="68">
        <v>25</v>
      </c>
      <c r="N605" s="76">
        <f t="shared" si="404"/>
        <v>2160923.4899999998</v>
      </c>
      <c r="O605" s="67"/>
      <c r="P605" s="77"/>
      <c r="Q605" s="77"/>
      <c r="R605" s="77">
        <f>+AR605+AS605-24000</f>
        <v>319163.82999999996</v>
      </c>
      <c r="S605" s="77">
        <f>+'Приложение №2'!F605-'Приложение №1'!R605</f>
        <v>1841759.6599999997</v>
      </c>
      <c r="T605" s="77"/>
      <c r="U605" s="77">
        <v>1.1641532182693481E-10</v>
      </c>
      <c r="V605" s="77">
        <f t="shared" si="408"/>
        <v>3609.4800060132288</v>
      </c>
      <c r="W605" s="77">
        <f t="shared" si="408"/>
        <v>3609.4800060132288</v>
      </c>
      <c r="X605" s="70" t="s">
        <v>625</v>
      </c>
      <c r="Y605" s="71" t="e">
        <f>+#REF!-'[1]Приложение №1'!$P1123</f>
        <v>#REF!</v>
      </c>
      <c r="AA605" s="76">
        <f t="shared" si="405"/>
        <v>4469720.9400000004</v>
      </c>
      <c r="AB605" s="67">
        <v>1751498.5321852199</v>
      </c>
      <c r="AC605" s="67">
        <v>1065762.0143784601</v>
      </c>
      <c r="AD605" s="67">
        <v>502187.45163425995</v>
      </c>
      <c r="AE605" s="67">
        <v>427977.46190892003</v>
      </c>
      <c r="AF605" s="67">
        <v>0</v>
      </c>
      <c r="AG605" s="67"/>
      <c r="AH605" s="67">
        <v>186156.94426056001</v>
      </c>
      <c r="AI605" s="67">
        <v>0</v>
      </c>
      <c r="AJ605" s="67">
        <v>0</v>
      </c>
      <c r="AK605" s="67">
        <v>0</v>
      </c>
      <c r="AL605" s="67">
        <v>0</v>
      </c>
      <c r="AM605" s="67">
        <v>0</v>
      </c>
      <c r="AN605" s="67">
        <v>405421.84589999996</v>
      </c>
      <c r="AO605" s="77">
        <v>44697.209399999992</v>
      </c>
      <c r="AP605" s="78">
        <v>86019.480332579988</v>
      </c>
      <c r="AQ605" s="62">
        <f>+'Приложение №2'!F605-'Приложение №1'!N605</f>
        <v>0</v>
      </c>
      <c r="AR605" s="1">
        <v>282098.46999999997</v>
      </c>
      <c r="AS605" s="1">
        <f t="shared" si="409"/>
        <v>61065.359999999993</v>
      </c>
      <c r="AT605" s="1">
        <f>+(K605*10+L605*20)*12*30</f>
        <v>2155247.9999999995</v>
      </c>
    </row>
    <row r="606" spans="1:47" x14ac:dyDescent="0.25">
      <c r="A606" s="90">
        <f t="shared" si="398"/>
        <v>590</v>
      </c>
      <c r="B606" s="91">
        <f t="shared" si="407"/>
        <v>186</v>
      </c>
      <c r="C606" s="65" t="s">
        <v>89</v>
      </c>
      <c r="D606" s="65" t="s">
        <v>385</v>
      </c>
      <c r="E606" s="66">
        <v>1989</v>
      </c>
      <c r="F606" s="66">
        <v>1989</v>
      </c>
      <c r="G606" s="66" t="s">
        <v>45</v>
      </c>
      <c r="H606" s="66">
        <v>2</v>
      </c>
      <c r="I606" s="66">
        <v>1</v>
      </c>
      <c r="J606" s="67">
        <v>390.65</v>
      </c>
      <c r="K606" s="67">
        <v>366.52</v>
      </c>
      <c r="L606" s="67">
        <v>0</v>
      </c>
      <c r="M606" s="68">
        <v>1</v>
      </c>
      <c r="N606" s="76">
        <f t="shared" si="404"/>
        <v>2736423.6600000006</v>
      </c>
      <c r="O606" s="67"/>
      <c r="P606" s="77">
        <v>1280621.8600000008</v>
      </c>
      <c r="Q606" s="77"/>
      <c r="R606" s="77">
        <f>+AR606+AS606-24000</f>
        <v>136329.79999999999</v>
      </c>
      <c r="S606" s="77">
        <f t="shared" si="397"/>
        <v>1319471.9999999998</v>
      </c>
      <c r="T606" s="77"/>
      <c r="U606" s="77">
        <v>0</v>
      </c>
      <c r="V606" s="77">
        <f t="shared" si="408"/>
        <v>7465.9600021826936</v>
      </c>
      <c r="W606" s="77">
        <f t="shared" si="408"/>
        <v>7465.9600021826936</v>
      </c>
      <c r="X606" s="70" t="s">
        <v>625</v>
      </c>
      <c r="Y606" s="71" t="e">
        <f>+#REF!-'[1]Приложение №1'!$P1124</f>
        <v>#REF!</v>
      </c>
      <c r="AA606" s="76">
        <f t="shared" si="405"/>
        <v>2736423.6599999997</v>
      </c>
      <c r="AB606" s="67">
        <v>1072291.1104705799</v>
      </c>
      <c r="AC606" s="67">
        <v>652473.92621670011</v>
      </c>
      <c r="AD606" s="67">
        <v>307445.96072232001</v>
      </c>
      <c r="AE606" s="67">
        <v>262013.59455431998</v>
      </c>
      <c r="AF606" s="67">
        <v>0</v>
      </c>
      <c r="AG606" s="67"/>
      <c r="AH606" s="67">
        <v>113967.79944983998</v>
      </c>
      <c r="AI606" s="67">
        <v>0</v>
      </c>
      <c r="AJ606" s="67">
        <v>0</v>
      </c>
      <c r="AK606" s="67">
        <v>0</v>
      </c>
      <c r="AL606" s="67">
        <v>0</v>
      </c>
      <c r="AM606" s="67">
        <v>0</v>
      </c>
      <c r="AN606" s="67">
        <v>248204.74180000002</v>
      </c>
      <c r="AO606" s="77">
        <v>27364.236599999997</v>
      </c>
      <c r="AP606" s="78">
        <v>52662.290186240003</v>
      </c>
      <c r="AQ606" s="62">
        <f>+'Приложение №2'!F606-'Приложение №1'!N606</f>
        <v>0</v>
      </c>
      <c r="AR606" s="1">
        <v>122944.76</v>
      </c>
      <c r="AS606" s="1">
        <f t="shared" si="409"/>
        <v>37385.039999999994</v>
      </c>
      <c r="AT606" s="1">
        <f>+(K606*10+L606*20)*12*30</f>
        <v>1319471.9999999998</v>
      </c>
      <c r="AU606" s="71">
        <f>+P606+Q606+R606+S606+U606-'Приложение №2'!F606</f>
        <v>0</v>
      </c>
    </row>
    <row r="607" spans="1:47" x14ac:dyDescent="0.25">
      <c r="A607" s="90">
        <f t="shared" si="398"/>
        <v>591</v>
      </c>
      <c r="B607" s="91">
        <f t="shared" si="407"/>
        <v>187</v>
      </c>
      <c r="C607" s="65" t="s">
        <v>89</v>
      </c>
      <c r="D607" s="65" t="s">
        <v>386</v>
      </c>
      <c r="E607" s="66">
        <v>1989</v>
      </c>
      <c r="F607" s="66">
        <v>1989</v>
      </c>
      <c r="G607" s="66" t="s">
        <v>45</v>
      </c>
      <c r="H607" s="66">
        <v>5</v>
      </c>
      <c r="I607" s="66">
        <v>2</v>
      </c>
      <c r="J607" s="67">
        <v>1113.04</v>
      </c>
      <c r="K607" s="67">
        <v>936.92</v>
      </c>
      <c r="L607" s="67">
        <v>0</v>
      </c>
      <c r="M607" s="68">
        <v>28</v>
      </c>
      <c r="N607" s="76">
        <f t="shared" si="404"/>
        <v>3376959.49</v>
      </c>
      <c r="O607" s="67"/>
      <c r="P607" s="77"/>
      <c r="Q607" s="77"/>
      <c r="R607" s="77">
        <f t="shared" si="396"/>
        <v>502995.76</v>
      </c>
      <c r="S607" s="77">
        <f>+'Приложение №2'!F607-'Приложение №1'!R607</f>
        <v>2873963.7300000004</v>
      </c>
      <c r="T607" s="77"/>
      <c r="U607" s="77">
        <v>0</v>
      </c>
      <c r="V607" s="77">
        <f t="shared" si="408"/>
        <v>3604.3199953037615</v>
      </c>
      <c r="W607" s="77">
        <f t="shared" si="408"/>
        <v>3604.3199953037615</v>
      </c>
      <c r="X607" s="70" t="s">
        <v>625</v>
      </c>
      <c r="Y607" s="71" t="e">
        <f>+#REF!-'[1]Приложение №1'!$P1125</f>
        <v>#REF!</v>
      </c>
      <c r="AA607" s="76">
        <f t="shared" si="405"/>
        <v>3813311.24</v>
      </c>
      <c r="AB607" s="67">
        <v>2150190.8694575401</v>
      </c>
      <c r="AC607" s="67">
        <v>760761.90151710005</v>
      </c>
      <c r="AD607" s="67">
        <v>380042.30206949997</v>
      </c>
      <c r="AE607" s="67">
        <v>0</v>
      </c>
      <c r="AF607" s="67">
        <v>0</v>
      </c>
      <c r="AG607" s="67"/>
      <c r="AH607" s="67">
        <v>85315.658345399992</v>
      </c>
      <c r="AI607" s="67">
        <v>0</v>
      </c>
      <c r="AJ607" s="67">
        <v>0</v>
      </c>
      <c r="AK607" s="67">
        <v>0</v>
      </c>
      <c r="AL607" s="67">
        <v>0</v>
      </c>
      <c r="AM607" s="67">
        <v>0</v>
      </c>
      <c r="AN607" s="67">
        <v>325034.3187</v>
      </c>
      <c r="AO607" s="77">
        <v>38133.112399999998</v>
      </c>
      <c r="AP607" s="78">
        <v>73833.077510459989</v>
      </c>
      <c r="AQ607" s="62">
        <f>+'Приложение №2'!F607-'Приложение №1'!N607</f>
        <v>0</v>
      </c>
      <c r="AR607" s="1">
        <v>407429.92</v>
      </c>
      <c r="AS607" s="1">
        <f t="shared" si="409"/>
        <v>95565.84</v>
      </c>
      <c r="AT607" s="1">
        <f>+(K607*10+L607*20)*12*30</f>
        <v>3372912</v>
      </c>
    </row>
    <row r="608" spans="1:47" x14ac:dyDescent="0.25">
      <c r="A608" s="90">
        <f t="shared" si="398"/>
        <v>592</v>
      </c>
      <c r="B608" s="91">
        <f t="shared" si="407"/>
        <v>188</v>
      </c>
      <c r="C608" s="65" t="s">
        <v>48</v>
      </c>
      <c r="D608" s="65" t="s">
        <v>50</v>
      </c>
      <c r="E608" s="66">
        <v>1973</v>
      </c>
      <c r="F608" s="66">
        <v>1973</v>
      </c>
      <c r="G608" s="66" t="s">
        <v>45</v>
      </c>
      <c r="H608" s="66">
        <v>4</v>
      </c>
      <c r="I608" s="66">
        <v>3</v>
      </c>
      <c r="J608" s="67">
        <v>1399</v>
      </c>
      <c r="K608" s="67">
        <v>1081.3</v>
      </c>
      <c r="L608" s="67">
        <v>317.7</v>
      </c>
      <c r="M608" s="68">
        <v>41</v>
      </c>
      <c r="N608" s="76">
        <f t="shared" si="404"/>
        <v>1555184.36</v>
      </c>
      <c r="O608" s="67"/>
      <c r="P608" s="77"/>
      <c r="Q608" s="77"/>
      <c r="R608" s="77">
        <f t="shared" si="396"/>
        <v>264450.17999999993</v>
      </c>
      <c r="S608" s="77">
        <f>+'Приложение №2'!F608-'Приложение №1'!R608</f>
        <v>1290734.1800000002</v>
      </c>
      <c r="T608" s="77"/>
      <c r="U608" s="77">
        <v>0</v>
      </c>
      <c r="V608" s="77">
        <f t="shared" si="408"/>
        <v>1111.6400000000001</v>
      </c>
      <c r="W608" s="77">
        <f t="shared" si="408"/>
        <v>1111.6400000000001</v>
      </c>
      <c r="X608" s="70" t="s">
        <v>625</v>
      </c>
      <c r="Y608" s="71" t="e">
        <f>+#REF!-'[1]Приложение №1'!$P474</f>
        <v>#REF!</v>
      </c>
      <c r="AA608" s="76">
        <f t="shared" si="405"/>
        <v>7079219.7999999998</v>
      </c>
      <c r="AB608" s="67">
        <v>3593692.2573879599</v>
      </c>
      <c r="AC608" s="67">
        <v>1296470.75263692</v>
      </c>
      <c r="AD608" s="67">
        <v>1354494.0390794401</v>
      </c>
      <c r="AE608" s="67">
        <v>0</v>
      </c>
      <c r="AF608" s="67">
        <v>0</v>
      </c>
      <c r="AG608" s="67"/>
      <c r="AH608" s="67">
        <v>0</v>
      </c>
      <c r="AI608" s="67">
        <v>0</v>
      </c>
      <c r="AJ608" s="67">
        <v>0</v>
      </c>
      <c r="AK608" s="67">
        <v>0</v>
      </c>
      <c r="AL608" s="67">
        <v>0</v>
      </c>
      <c r="AM608" s="67">
        <v>0</v>
      </c>
      <c r="AN608" s="67">
        <v>627212.55079999997</v>
      </c>
      <c r="AO608" s="77">
        <v>70792.198000000004</v>
      </c>
      <c r="AP608" s="78">
        <v>136558.00209567999</v>
      </c>
      <c r="AQ608" s="62">
        <f>+'Приложение №2'!F608-'Приложение №1'!N608</f>
        <v>0</v>
      </c>
      <c r="AR608" s="71">
        <f>414772.6-R138</f>
        <v>89346.77999999997</v>
      </c>
      <c r="AS608" s="1">
        <f t="shared" si="409"/>
        <v>175103.4</v>
      </c>
      <c r="AT608" s="1">
        <f>+(K608*10+L608*20)*12*30-S138</f>
        <v>4424517.67</v>
      </c>
    </row>
    <row r="609" spans="1:47" x14ac:dyDescent="0.25">
      <c r="A609" s="90">
        <f t="shared" si="398"/>
        <v>593</v>
      </c>
      <c r="B609" s="91">
        <f t="shared" si="407"/>
        <v>189</v>
      </c>
      <c r="C609" s="65" t="s">
        <v>48</v>
      </c>
      <c r="D609" s="65" t="s">
        <v>402</v>
      </c>
      <c r="E609" s="66">
        <v>1972</v>
      </c>
      <c r="F609" s="66">
        <v>2013</v>
      </c>
      <c r="G609" s="66" t="s">
        <v>45</v>
      </c>
      <c r="H609" s="66">
        <v>4</v>
      </c>
      <c r="I609" s="66">
        <v>3</v>
      </c>
      <c r="J609" s="67">
        <v>1348.9</v>
      </c>
      <c r="K609" s="67">
        <v>1157.5999999999999</v>
      </c>
      <c r="L609" s="67">
        <v>71.5</v>
      </c>
      <c r="M609" s="68">
        <v>50</v>
      </c>
      <c r="N609" s="76">
        <f t="shared" si="404"/>
        <v>6001891.9499999993</v>
      </c>
      <c r="O609" s="67"/>
      <c r="P609" s="77">
        <v>652556.12999999931</v>
      </c>
      <c r="Q609" s="77"/>
      <c r="R609" s="77">
        <f t="shared" si="396"/>
        <v>667175.81999999995</v>
      </c>
      <c r="S609" s="77">
        <f t="shared" si="397"/>
        <v>4682160</v>
      </c>
      <c r="T609" s="77"/>
      <c r="U609" s="77">
        <v>0</v>
      </c>
      <c r="V609" s="77">
        <f t="shared" ref="V609:W618" si="410">$N609/($K609+$L609)</f>
        <v>4883.1599951183789</v>
      </c>
      <c r="W609" s="77">
        <f t="shared" si="410"/>
        <v>4883.1599951183789</v>
      </c>
      <c r="X609" s="70" t="s">
        <v>625</v>
      </c>
      <c r="Y609" s="71" t="e">
        <f>+#REF!-'[1]Приложение №1'!$P1167</f>
        <v>#REF!</v>
      </c>
      <c r="AA609" s="76">
        <f t="shared" si="405"/>
        <v>6001891.9499999993</v>
      </c>
      <c r="AB609" s="67">
        <v>0</v>
      </c>
      <c r="AC609" s="67">
        <v>0</v>
      </c>
      <c r="AD609" s="67">
        <v>1189999.01255088</v>
      </c>
      <c r="AE609" s="67">
        <v>0</v>
      </c>
      <c r="AF609" s="67">
        <v>0</v>
      </c>
      <c r="AG609" s="67"/>
      <c r="AH609" s="67">
        <v>0</v>
      </c>
      <c r="AI609" s="67">
        <v>0</v>
      </c>
      <c r="AJ609" s="67">
        <v>0</v>
      </c>
      <c r="AK609" s="67">
        <v>764864.79162029992</v>
      </c>
      <c r="AL609" s="67">
        <v>0</v>
      </c>
      <c r="AM609" s="67">
        <v>3272507.9972491194</v>
      </c>
      <c r="AN609" s="67">
        <v>600189.19499999995</v>
      </c>
      <c r="AO609" s="77">
        <v>60018.919499999996</v>
      </c>
      <c r="AP609" s="78">
        <v>114312.03407969998</v>
      </c>
      <c r="AQ609" s="62">
        <f>+'Приложение №2'!F609-'Приложение №1'!N609</f>
        <v>0</v>
      </c>
      <c r="AR609" s="1">
        <v>534514.62</v>
      </c>
      <c r="AS609" s="1">
        <f t="shared" si="409"/>
        <v>132661.19999999998</v>
      </c>
      <c r="AT609" s="1">
        <f>+(K609*10+L609*20)*12*30</f>
        <v>4682160</v>
      </c>
      <c r="AU609" s="71">
        <f>+P609+Q609+R609+S609+U609-'Приложение №2'!F609</f>
        <v>0</v>
      </c>
    </row>
    <row r="610" spans="1:47" x14ac:dyDescent="0.25">
      <c r="A610" s="90">
        <f t="shared" si="398"/>
        <v>594</v>
      </c>
      <c r="B610" s="91">
        <f t="shared" si="407"/>
        <v>190</v>
      </c>
      <c r="C610" s="65" t="s">
        <v>48</v>
      </c>
      <c r="D610" s="65" t="s">
        <v>403</v>
      </c>
      <c r="E610" s="66">
        <v>1972</v>
      </c>
      <c r="F610" s="66">
        <v>2013</v>
      </c>
      <c r="G610" s="66" t="s">
        <v>45</v>
      </c>
      <c r="H610" s="66">
        <v>4</v>
      </c>
      <c r="I610" s="66">
        <v>1</v>
      </c>
      <c r="J610" s="67">
        <v>1401</v>
      </c>
      <c r="K610" s="67">
        <v>1393.3</v>
      </c>
      <c r="L610" s="67">
        <v>0</v>
      </c>
      <c r="M610" s="68">
        <v>60</v>
      </c>
      <c r="N610" s="76">
        <f t="shared" si="404"/>
        <v>6803706.830000001</v>
      </c>
      <c r="O610" s="67"/>
      <c r="P610" s="77">
        <v>1135791.7100000009</v>
      </c>
      <c r="Q610" s="77"/>
      <c r="R610" s="77">
        <f t="shared" si="396"/>
        <v>652035.12</v>
      </c>
      <c r="S610" s="77">
        <f t="shared" si="397"/>
        <v>5015880</v>
      </c>
      <c r="T610" s="77"/>
      <c r="U610" s="77">
        <v>0</v>
      </c>
      <c r="V610" s="77">
        <f t="shared" si="410"/>
        <v>4883.1600014354417</v>
      </c>
      <c r="W610" s="77">
        <f t="shared" si="410"/>
        <v>4883.1600014354417</v>
      </c>
      <c r="X610" s="70" t="s">
        <v>625</v>
      </c>
      <c r="Y610" s="71" t="e">
        <f>+#REF!-'[1]Приложение №1'!$P1168</f>
        <v>#REF!</v>
      </c>
      <c r="AA610" s="76">
        <f t="shared" si="405"/>
        <v>6803706.830000001</v>
      </c>
      <c r="AB610" s="67">
        <v>0</v>
      </c>
      <c r="AC610" s="67">
        <v>0</v>
      </c>
      <c r="AD610" s="67">
        <v>1348975.3697015401</v>
      </c>
      <c r="AE610" s="67">
        <v>0</v>
      </c>
      <c r="AF610" s="67">
        <v>0</v>
      </c>
      <c r="AG610" s="67"/>
      <c r="AH610" s="67">
        <v>0</v>
      </c>
      <c r="AI610" s="67">
        <v>0</v>
      </c>
      <c r="AJ610" s="67">
        <v>0</v>
      </c>
      <c r="AK610" s="67">
        <v>867045.8987589</v>
      </c>
      <c r="AL610" s="67">
        <v>0</v>
      </c>
      <c r="AM610" s="67">
        <v>3709694.4099553796</v>
      </c>
      <c r="AN610" s="67">
        <v>680370.68299999996</v>
      </c>
      <c r="AO610" s="77">
        <v>68037.068299999999</v>
      </c>
      <c r="AP610" s="78">
        <v>129583.40028418</v>
      </c>
      <c r="AQ610" s="62">
        <f>+'Приложение №2'!F610-'Приложение №1'!N610</f>
        <v>0</v>
      </c>
      <c r="AR610" s="1">
        <v>509918.52</v>
      </c>
      <c r="AS610" s="1">
        <f t="shared" si="409"/>
        <v>142116.6</v>
      </c>
      <c r="AT610" s="1">
        <f>+(K610*10+L610*20)*12*30</f>
        <v>5015880</v>
      </c>
      <c r="AU610" s="71">
        <f>+P610+Q610+R610+S610+U610-'Приложение №2'!F610</f>
        <v>0</v>
      </c>
    </row>
    <row r="611" spans="1:47" x14ac:dyDescent="0.25">
      <c r="A611" s="90">
        <f t="shared" si="398"/>
        <v>595</v>
      </c>
      <c r="B611" s="91">
        <f t="shared" si="407"/>
        <v>191</v>
      </c>
      <c r="C611" s="65" t="s">
        <v>48</v>
      </c>
      <c r="D611" s="65" t="s">
        <v>404</v>
      </c>
      <c r="E611" s="66">
        <v>1970</v>
      </c>
      <c r="F611" s="66">
        <v>1970</v>
      </c>
      <c r="G611" s="66" t="s">
        <v>45</v>
      </c>
      <c r="H611" s="66">
        <v>4</v>
      </c>
      <c r="I611" s="66">
        <v>1</v>
      </c>
      <c r="J611" s="67">
        <v>1343.6</v>
      </c>
      <c r="K611" s="67">
        <v>1098.5</v>
      </c>
      <c r="L611" s="67">
        <v>0</v>
      </c>
      <c r="M611" s="68">
        <v>43</v>
      </c>
      <c r="N611" s="76">
        <f t="shared" si="404"/>
        <v>10055366.866527874</v>
      </c>
      <c r="O611" s="67"/>
      <c r="P611" s="77">
        <v>1321634.5791319686</v>
      </c>
      <c r="Q611" s="77"/>
      <c r="R611" s="77">
        <f t="shared" si="396"/>
        <v>814228.55</v>
      </c>
      <c r="S611" s="77">
        <f t="shared" si="397"/>
        <v>3954600</v>
      </c>
      <c r="T611" s="77"/>
      <c r="U611" s="77">
        <v>3964903.7373959059</v>
      </c>
      <c r="V611" s="77">
        <f t="shared" si="410"/>
        <v>9153.724958150091</v>
      </c>
      <c r="W611" s="77">
        <f t="shared" si="410"/>
        <v>9153.724958150091</v>
      </c>
      <c r="X611" s="70" t="s">
        <v>625</v>
      </c>
      <c r="Y611" s="71" t="e">
        <f>+#REF!-'[1]Приложение №1'!$P1170</f>
        <v>#REF!</v>
      </c>
      <c r="AA611" s="76">
        <f t="shared" si="405"/>
        <v>19642322.439999998</v>
      </c>
      <c r="AB611" s="67">
        <v>2821780.5180419399</v>
      </c>
      <c r="AC611" s="67">
        <v>1017993.6538753798</v>
      </c>
      <c r="AD611" s="67">
        <v>1063553.7540591599</v>
      </c>
      <c r="AE611" s="67">
        <v>665875.47655355989</v>
      </c>
      <c r="AF611" s="67">
        <v>0</v>
      </c>
      <c r="AG611" s="67"/>
      <c r="AH611" s="67">
        <v>101809.49181312</v>
      </c>
      <c r="AI611" s="67">
        <v>0</v>
      </c>
      <c r="AJ611" s="67">
        <v>5222681.4190823995</v>
      </c>
      <c r="AK611" s="67">
        <v>683592.85135050002</v>
      </c>
      <c r="AL611" s="67">
        <v>2711658.3273179396</v>
      </c>
      <c r="AM611" s="67">
        <v>2924782.3910923805</v>
      </c>
      <c r="AN611" s="67">
        <v>1855741.9672999999</v>
      </c>
      <c r="AO611" s="77">
        <v>196423.22439999998</v>
      </c>
      <c r="AP611" s="78">
        <v>376429.36511361995</v>
      </c>
      <c r="AQ611" s="62">
        <f>+'Приложение №2'!F611-'Приложение №1'!N611</f>
        <v>0</v>
      </c>
      <c r="AR611" s="1">
        <v>702181.55</v>
      </c>
      <c r="AS611" s="1">
        <f t="shared" si="409"/>
        <v>112047</v>
      </c>
      <c r="AT611" s="1">
        <f>+(K611*10+L611*20)*12*30</f>
        <v>3954600</v>
      </c>
      <c r="AU611" s="71">
        <f>+P611+Q611+R611+S611+U611-'Приложение №2'!F611</f>
        <v>0</v>
      </c>
    </row>
    <row r="612" spans="1:47" x14ac:dyDescent="0.25">
      <c r="A612" s="90">
        <f t="shared" si="398"/>
        <v>596</v>
      </c>
      <c r="B612" s="91">
        <f t="shared" si="407"/>
        <v>192</v>
      </c>
      <c r="C612" s="65" t="s">
        <v>48</v>
      </c>
      <c r="D612" s="65" t="s">
        <v>679</v>
      </c>
      <c r="E612" s="66">
        <v>2002</v>
      </c>
      <c r="F612" s="66">
        <v>2002</v>
      </c>
      <c r="G612" s="66" t="s">
        <v>45</v>
      </c>
      <c r="H612" s="66">
        <v>9</v>
      </c>
      <c r="I612" s="66">
        <v>2</v>
      </c>
      <c r="J612" s="67">
        <v>5167.8999999999996</v>
      </c>
      <c r="K612" s="67">
        <v>4371.3999999999996</v>
      </c>
      <c r="L612" s="67"/>
      <c r="M612" s="68">
        <v>172</v>
      </c>
      <c r="N612" s="76">
        <f t="shared" si="404"/>
        <v>7182720</v>
      </c>
      <c r="O612" s="67"/>
      <c r="P612" s="77"/>
      <c r="Q612" s="77"/>
      <c r="R612" s="77">
        <f t="shared" si="396"/>
        <v>3022037.0411999999</v>
      </c>
      <c r="S612" s="77">
        <f>+'Приложение №2'!F612-'Приложение №1'!R612</f>
        <v>4160682.9588000001</v>
      </c>
      <c r="T612" s="77"/>
      <c r="U612" s="77">
        <v>0</v>
      </c>
      <c r="V612" s="77">
        <f t="shared" si="410"/>
        <v>1643.116621677266</v>
      </c>
      <c r="W612" s="77">
        <f t="shared" si="410"/>
        <v>1643.116621677266</v>
      </c>
      <c r="X612" s="70" t="s">
        <v>625</v>
      </c>
      <c r="Y612" s="71"/>
      <c r="AA612" s="76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77"/>
      <c r="AP612" s="78"/>
      <c r="AQ612" s="62">
        <f>+'Приложение №2'!F612-'Приложение №1'!N612</f>
        <v>0</v>
      </c>
      <c r="AR612" s="1">
        <v>2429458.7999999998</v>
      </c>
      <c r="AS612" s="1">
        <f>+(K612*13.29+L612*22.52)*12*0.85</f>
        <v>592578.24119999981</v>
      </c>
      <c r="AT612" s="1">
        <f>+(K612*13.29+L612*22.52)*12*30</f>
        <v>20914526.159999996</v>
      </c>
    </row>
    <row r="613" spans="1:47" x14ac:dyDescent="0.25">
      <c r="A613" s="90">
        <f t="shared" si="398"/>
        <v>597</v>
      </c>
      <c r="B613" s="91">
        <f t="shared" si="407"/>
        <v>193</v>
      </c>
      <c r="C613" s="65" t="s">
        <v>48</v>
      </c>
      <c r="D613" s="65" t="s">
        <v>405</v>
      </c>
      <c r="E613" s="66">
        <v>1969</v>
      </c>
      <c r="F613" s="66">
        <v>1969</v>
      </c>
      <c r="G613" s="66" t="s">
        <v>45</v>
      </c>
      <c r="H613" s="66">
        <v>4</v>
      </c>
      <c r="I613" s="66">
        <v>4</v>
      </c>
      <c r="J613" s="67">
        <v>1301.0999999999999</v>
      </c>
      <c r="K613" s="67">
        <v>1206.5</v>
      </c>
      <c r="L613" s="67">
        <v>0</v>
      </c>
      <c r="M613" s="68">
        <v>55</v>
      </c>
      <c r="N613" s="76">
        <f t="shared" si="404"/>
        <v>7854073.7000000011</v>
      </c>
      <c r="O613" s="67"/>
      <c r="P613" s="77">
        <v>1920678.6675</v>
      </c>
      <c r="Q613" s="77"/>
      <c r="R613" s="77">
        <f t="shared" si="396"/>
        <v>0</v>
      </c>
      <c r="S613" s="77">
        <f t="shared" si="397"/>
        <v>2457234.9925035201</v>
      </c>
      <c r="T613" s="77"/>
      <c r="U613" s="77">
        <f>+'Приложение №2'!F613-'Приложение №1'!P613-'Приложение №1'!Q613-'Приложение №1'!R613-'Приложение №1'!S613</f>
        <v>3476160.0399964806</v>
      </c>
      <c r="V613" s="77">
        <f t="shared" si="410"/>
        <v>6509.8000000000011</v>
      </c>
      <c r="W613" s="77">
        <f t="shared" si="410"/>
        <v>6509.8000000000011</v>
      </c>
      <c r="X613" s="70" t="s">
        <v>625</v>
      </c>
      <c r="Y613" s="71" t="e">
        <f>+#REF!-'[1]Приложение №1'!$P1507</f>
        <v>#REF!</v>
      </c>
      <c r="AA613" s="76">
        <f t="shared" si="405"/>
        <v>20711430.510000002</v>
      </c>
      <c r="AB613" s="67">
        <v>3099206.3677902599</v>
      </c>
      <c r="AC613" s="67">
        <v>1118078.6011840198</v>
      </c>
      <c r="AD613" s="67">
        <v>1168117.9829516402</v>
      </c>
      <c r="AE613" s="67">
        <v>731341.61352924001</v>
      </c>
      <c r="AF613" s="67">
        <v>0</v>
      </c>
      <c r="AG613" s="67"/>
      <c r="AH613" s="67">
        <v>111818.98213248001</v>
      </c>
      <c r="AI613" s="67">
        <v>0</v>
      </c>
      <c r="AJ613" s="67">
        <v>5736153.9664296005</v>
      </c>
      <c r="AK613" s="67">
        <v>0</v>
      </c>
      <c r="AL613" s="67">
        <v>2978257.4163942602</v>
      </c>
      <c r="AM613" s="67">
        <v>3212334.9611770199</v>
      </c>
      <c r="AN613" s="67">
        <v>1951986.4567</v>
      </c>
      <c r="AO613" s="77">
        <v>207114.30510000003</v>
      </c>
      <c r="AP613" s="78">
        <v>397019.85661148006</v>
      </c>
      <c r="AQ613" s="62">
        <f>+'Приложение №2'!F613-'Приложение №1'!N613</f>
        <v>0</v>
      </c>
      <c r="AR613" s="71">
        <f>468456.03-R139</f>
        <v>-123063</v>
      </c>
      <c r="AS613" s="1">
        <f t="shared" ref="AS613:AS628" si="411">+(K613*10+L613*20)*12*0.85</f>
        <v>123063</v>
      </c>
      <c r="AT613" s="1">
        <f>+(K613*10+L613*20)*12*30-S139</f>
        <v>2457234.9925035201</v>
      </c>
      <c r="AU613" s="71">
        <f>+P613+Q613+R613+S613+U613-'Приложение №2'!F613</f>
        <v>0</v>
      </c>
    </row>
    <row r="614" spans="1:47" x14ac:dyDescent="0.25">
      <c r="A614" s="90">
        <f t="shared" si="398"/>
        <v>598</v>
      </c>
      <c r="B614" s="91">
        <f t="shared" si="407"/>
        <v>194</v>
      </c>
      <c r="C614" s="65" t="s">
        <v>48</v>
      </c>
      <c r="D614" s="65" t="s">
        <v>406</v>
      </c>
      <c r="E614" s="66">
        <v>1970</v>
      </c>
      <c r="F614" s="66">
        <v>1970</v>
      </c>
      <c r="G614" s="66" t="s">
        <v>45</v>
      </c>
      <c r="H614" s="66">
        <v>4</v>
      </c>
      <c r="I614" s="66">
        <v>4</v>
      </c>
      <c r="J614" s="67">
        <v>1365.1</v>
      </c>
      <c r="K614" s="67">
        <v>712</v>
      </c>
      <c r="L614" s="67">
        <v>484.5</v>
      </c>
      <c r="M614" s="68">
        <v>42</v>
      </c>
      <c r="N614" s="76">
        <f t="shared" si="404"/>
        <v>11355957.57</v>
      </c>
      <c r="O614" s="67"/>
      <c r="P614" s="77">
        <v>1460525.3899999997</v>
      </c>
      <c r="Q614" s="77"/>
      <c r="R614" s="77">
        <f t="shared" ref="R614:R677" si="412">+AR614+AS614</f>
        <v>472901.27</v>
      </c>
      <c r="S614" s="77">
        <f t="shared" ref="S614:S673" si="413">+AT614</f>
        <v>5040954.74</v>
      </c>
      <c r="T614" s="77"/>
      <c r="U614" s="77">
        <v>4381576.169999999</v>
      </c>
      <c r="V614" s="77">
        <f t="shared" si="410"/>
        <v>9490.98</v>
      </c>
      <c r="W614" s="77">
        <f t="shared" si="410"/>
        <v>9490.98</v>
      </c>
      <c r="X614" s="70" t="s">
        <v>625</v>
      </c>
      <c r="Y614" s="71" t="e">
        <f>+#REF!-'[1]Приложение №1'!$P1172</f>
        <v>#REF!</v>
      </c>
      <c r="AA614" s="76">
        <f t="shared" si="405"/>
        <v>20539765.109999996</v>
      </c>
      <c r="AB614" s="67">
        <v>3073518.7891098596</v>
      </c>
      <c r="AC614" s="67">
        <v>1108811.4764332199</v>
      </c>
      <c r="AD614" s="67">
        <v>1158436.1099060399</v>
      </c>
      <c r="AE614" s="67">
        <v>725279.93417963991</v>
      </c>
      <c r="AF614" s="67">
        <v>0</v>
      </c>
      <c r="AG614" s="67"/>
      <c r="AH614" s="67">
        <v>110892.17747327998</v>
      </c>
      <c r="AI614" s="67">
        <v>0</v>
      </c>
      <c r="AJ614" s="67">
        <v>5688610.2120455997</v>
      </c>
      <c r="AK614" s="67">
        <v>0</v>
      </c>
      <c r="AL614" s="67">
        <v>2953572.3155538603</v>
      </c>
      <c r="AM614" s="67">
        <v>3185709.7232062202</v>
      </c>
      <c r="AN614" s="67">
        <v>1935807.5387000002</v>
      </c>
      <c r="AO614" s="77">
        <v>205397.65109999999</v>
      </c>
      <c r="AP614" s="78">
        <v>393729.18229228002</v>
      </c>
      <c r="AQ614" s="62">
        <f>+'Приложение №2'!F614-'Приложение №1'!N614</f>
        <v>0</v>
      </c>
      <c r="AR614" s="1">
        <f>462874.44-161435.17</f>
        <v>301439.27</v>
      </c>
      <c r="AS614" s="1">
        <f t="shared" si="411"/>
        <v>171462</v>
      </c>
      <c r="AT614" s="1">
        <f>+(K614*10+L614*20)*12*30-1010645.26</f>
        <v>5040954.74</v>
      </c>
      <c r="AU614" s="71">
        <f>+P614+Q614+R614+S614+U614-'Приложение №2'!F614</f>
        <v>0</v>
      </c>
    </row>
    <row r="615" spans="1:47" x14ac:dyDescent="0.25">
      <c r="A615" s="90">
        <f t="shared" ref="A615:A678" si="414">+A614+1</f>
        <v>599</v>
      </c>
      <c r="B615" s="91">
        <f t="shared" si="407"/>
        <v>195</v>
      </c>
      <c r="C615" s="65" t="s">
        <v>48</v>
      </c>
      <c r="D615" s="65" t="s">
        <v>407</v>
      </c>
      <c r="E615" s="66">
        <v>1965</v>
      </c>
      <c r="F615" s="66">
        <v>1965</v>
      </c>
      <c r="G615" s="66" t="s">
        <v>45</v>
      </c>
      <c r="H615" s="66">
        <v>3</v>
      </c>
      <c r="I615" s="66">
        <v>2</v>
      </c>
      <c r="J615" s="67">
        <v>987.3</v>
      </c>
      <c r="K615" s="67">
        <v>919.2</v>
      </c>
      <c r="L615" s="67">
        <v>68.099999999999994</v>
      </c>
      <c r="M615" s="68">
        <v>38</v>
      </c>
      <c r="N615" s="76">
        <f t="shared" si="404"/>
        <v>36579168.819999993</v>
      </c>
      <c r="O615" s="67"/>
      <c r="P615" s="77">
        <v>6467982.027999999</v>
      </c>
      <c r="Q615" s="77"/>
      <c r="R615" s="77">
        <f t="shared" si="412"/>
        <v>439818.68</v>
      </c>
      <c r="S615" s="77">
        <f t="shared" si="413"/>
        <v>3799440</v>
      </c>
      <c r="T615" s="77"/>
      <c r="U615" s="77">
        <v>25871928.111999996</v>
      </c>
      <c r="V615" s="77">
        <f t="shared" si="410"/>
        <v>37049.700010128625</v>
      </c>
      <c r="W615" s="77">
        <f t="shared" si="410"/>
        <v>37049.700010128625</v>
      </c>
      <c r="X615" s="70" t="s">
        <v>625</v>
      </c>
      <c r="Y615" s="71" t="e">
        <f>+#REF!-'[1]Приложение №1'!$P1173</f>
        <v>#REF!</v>
      </c>
      <c r="AA615" s="76">
        <f t="shared" si="405"/>
        <v>36579168.819999993</v>
      </c>
      <c r="AB615" s="67">
        <v>3296586.4242183599</v>
      </c>
      <c r="AC615" s="67">
        <v>2005923.7262883002</v>
      </c>
      <c r="AD615" s="67">
        <v>945220.05597012001</v>
      </c>
      <c r="AE615" s="67">
        <v>805515.18886355986</v>
      </c>
      <c r="AF615" s="67">
        <v>0</v>
      </c>
      <c r="AG615" s="67"/>
      <c r="AH615" s="67">
        <v>312478.89445500006</v>
      </c>
      <c r="AI615" s="67">
        <v>0</v>
      </c>
      <c r="AJ615" s="67">
        <v>9536457.495171601</v>
      </c>
      <c r="AK615" s="67">
        <v>0</v>
      </c>
      <c r="AL615" s="67">
        <v>7797629.057187479</v>
      </c>
      <c r="AM615" s="67">
        <v>7337973.3202931397</v>
      </c>
      <c r="AN615" s="67">
        <v>3474991.5172000001</v>
      </c>
      <c r="AO615" s="77">
        <v>365791.68819999992</v>
      </c>
      <c r="AP615" s="78">
        <v>700601.45215243986</v>
      </c>
      <c r="AQ615" s="62">
        <f>+'Приложение №2'!F615-'Приложение №1'!N615</f>
        <v>0</v>
      </c>
      <c r="AR615" s="1">
        <v>332167.88</v>
      </c>
      <c r="AS615" s="1">
        <f t="shared" si="411"/>
        <v>107650.8</v>
      </c>
      <c r="AT615" s="1">
        <f>+(K615*10+L615*20)*12*30</f>
        <v>3799440</v>
      </c>
      <c r="AU615" s="71">
        <f>+P615+Q615+R615+S615+U615-'Приложение №2'!F615</f>
        <v>0</v>
      </c>
    </row>
    <row r="616" spans="1:47" x14ac:dyDescent="0.25">
      <c r="A616" s="90">
        <f t="shared" si="414"/>
        <v>600</v>
      </c>
      <c r="B616" s="91">
        <f t="shared" si="407"/>
        <v>196</v>
      </c>
      <c r="C616" s="65" t="s">
        <v>48</v>
      </c>
      <c r="D616" s="65" t="s">
        <v>408</v>
      </c>
      <c r="E616" s="66">
        <v>1964</v>
      </c>
      <c r="F616" s="66">
        <v>1964</v>
      </c>
      <c r="G616" s="66" t="s">
        <v>45</v>
      </c>
      <c r="H616" s="66">
        <v>3</v>
      </c>
      <c r="I616" s="66">
        <v>1</v>
      </c>
      <c r="J616" s="67">
        <v>996.7</v>
      </c>
      <c r="K616" s="67">
        <v>926.8</v>
      </c>
      <c r="L616" s="67">
        <v>69.900000000000006</v>
      </c>
      <c r="M616" s="68">
        <v>43</v>
      </c>
      <c r="N616" s="76">
        <f t="shared" si="404"/>
        <v>36923056.461205997</v>
      </c>
      <c r="O616" s="67"/>
      <c r="P616" s="77">
        <v>6526236.7062411997</v>
      </c>
      <c r="Q616" s="77"/>
      <c r="R616" s="77">
        <f t="shared" si="412"/>
        <v>452112.93</v>
      </c>
      <c r="S616" s="77">
        <f t="shared" si="413"/>
        <v>3839760</v>
      </c>
      <c r="T616" s="77"/>
      <c r="U616" s="77">
        <v>26104946.824964799</v>
      </c>
      <c r="V616" s="77">
        <f t="shared" si="410"/>
        <v>37045.305970910005</v>
      </c>
      <c r="W616" s="77">
        <f t="shared" si="410"/>
        <v>37045.305970910005</v>
      </c>
      <c r="X616" s="70" t="s">
        <v>625</v>
      </c>
      <c r="Y616" s="71" t="e">
        <f>+#REF!-'[1]Приложение №1'!$P1174</f>
        <v>#REF!</v>
      </c>
      <c r="AA616" s="76">
        <f t="shared" si="405"/>
        <v>36927435.980000004</v>
      </c>
      <c r="AB616" s="67">
        <v>3327972.9418462794</v>
      </c>
      <c r="AC616" s="67">
        <v>2025021.9533430603</v>
      </c>
      <c r="AD616" s="67">
        <v>954219.41462316003</v>
      </c>
      <c r="AE616" s="67">
        <v>813184.43439659989</v>
      </c>
      <c r="AF616" s="67">
        <v>0</v>
      </c>
      <c r="AG616" s="67"/>
      <c r="AH616" s="67">
        <v>315453.97193603998</v>
      </c>
      <c r="AI616" s="67">
        <v>0</v>
      </c>
      <c r="AJ616" s="67">
        <v>9627253.2988379989</v>
      </c>
      <c r="AK616" s="67">
        <v>0</v>
      </c>
      <c r="AL616" s="67">
        <v>7871869.6290435605</v>
      </c>
      <c r="AM616" s="67">
        <v>7407837.5399091002</v>
      </c>
      <c r="AN616" s="67">
        <v>3508076.6171999997</v>
      </c>
      <c r="AO616" s="77">
        <v>369274.35979999998</v>
      </c>
      <c r="AP616" s="78">
        <v>707271.81906420004</v>
      </c>
      <c r="AQ616" s="62">
        <f>+'Приложение №2'!F616-'Приложение №1'!N616</f>
        <v>0</v>
      </c>
      <c r="AR616" s="1">
        <v>343319.73</v>
      </c>
      <c r="AS616" s="1">
        <f t="shared" si="411"/>
        <v>108793.2</v>
      </c>
      <c r="AT616" s="1">
        <f>+(K616*10+L616*20)*12*30</f>
        <v>3839760</v>
      </c>
      <c r="AU616" s="71">
        <f>+P616+Q616+R616+S616+U616-'Приложение №2'!F616</f>
        <v>0</v>
      </c>
    </row>
    <row r="617" spans="1:47" x14ac:dyDescent="0.25">
      <c r="A617" s="90">
        <f t="shared" si="414"/>
        <v>601</v>
      </c>
      <c r="B617" s="91">
        <f t="shared" si="407"/>
        <v>197</v>
      </c>
      <c r="C617" s="65" t="s">
        <v>48</v>
      </c>
      <c r="D617" s="65" t="s">
        <v>409</v>
      </c>
      <c r="E617" s="66">
        <v>1967</v>
      </c>
      <c r="F617" s="66">
        <v>1967</v>
      </c>
      <c r="G617" s="66" t="s">
        <v>45</v>
      </c>
      <c r="H617" s="66">
        <v>3</v>
      </c>
      <c r="I617" s="66">
        <v>2</v>
      </c>
      <c r="J617" s="67">
        <v>994.3</v>
      </c>
      <c r="K617" s="67">
        <v>776.1</v>
      </c>
      <c r="L617" s="67">
        <v>146.1</v>
      </c>
      <c r="M617" s="68">
        <v>26</v>
      </c>
      <c r="N617" s="76">
        <f t="shared" si="404"/>
        <v>19490171.350000005</v>
      </c>
      <c r="O617" s="67"/>
      <c r="P617" s="77">
        <v>4845301.1875000009</v>
      </c>
      <c r="Q617" s="77"/>
      <c r="R617" s="77">
        <f>+AS617</f>
        <v>108966.59999999999</v>
      </c>
      <c r="S617" s="77">
        <f t="shared" si="413"/>
        <v>2267667.7230623607</v>
      </c>
      <c r="T617" s="77"/>
      <c r="U617" s="77">
        <f>+'Приложение №2'!F617-'Приложение №1'!P617-'Приложение №1'!Q617-'Приложение №1'!R617-'Приложение №1'!S617</f>
        <v>12268235.839437645</v>
      </c>
      <c r="V617" s="77">
        <f t="shared" si="410"/>
        <v>21134.430004337457</v>
      </c>
      <c r="W617" s="77">
        <f t="shared" si="410"/>
        <v>21134.430004337457</v>
      </c>
      <c r="X617" s="70" t="s">
        <v>625</v>
      </c>
      <c r="Y617" s="71" t="e">
        <f>+#REF!-'[1]Приложение №1'!$P1512</f>
        <v>#REF!</v>
      </c>
      <c r="AA617" s="76">
        <f t="shared" si="405"/>
        <v>34167233.340000004</v>
      </c>
      <c r="AB617" s="67">
        <v>3079218.0664572599</v>
      </c>
      <c r="AC617" s="67">
        <v>1873658.3176915799</v>
      </c>
      <c r="AD617" s="67">
        <v>882894.70095414005</v>
      </c>
      <c r="AE617" s="67">
        <v>752401.6108417199</v>
      </c>
      <c r="AF617" s="67">
        <v>0</v>
      </c>
      <c r="AG617" s="67"/>
      <c r="AH617" s="67">
        <v>291874.83960432006</v>
      </c>
      <c r="AI617" s="67">
        <v>0</v>
      </c>
      <c r="AJ617" s="67">
        <v>8907648.2312202007</v>
      </c>
      <c r="AK617" s="67">
        <v>0</v>
      </c>
      <c r="AL617" s="67">
        <v>7283473.6350293402</v>
      </c>
      <c r="AM617" s="67">
        <v>6854126.4005717998</v>
      </c>
      <c r="AN617" s="67">
        <v>3245859.5940000005</v>
      </c>
      <c r="AO617" s="77">
        <v>341672.33340000006</v>
      </c>
      <c r="AP617" s="78">
        <v>654405.61022964003</v>
      </c>
      <c r="AQ617" s="62">
        <f>+'Приложение №2'!F617-'Приложение №1'!N617</f>
        <v>0</v>
      </c>
      <c r="AR617" s="71">
        <f>373291.08-R140</f>
        <v>-108966.59999999998</v>
      </c>
      <c r="AS617" s="1">
        <f t="shared" si="411"/>
        <v>108966.59999999999</v>
      </c>
      <c r="AT617" s="1">
        <f>+(K617*10+L617*20)*12*30-S140</f>
        <v>2267667.7230623607</v>
      </c>
      <c r="AU617" s="71">
        <f>+P617+Q617+R617+S617+U617-'Приложение №2'!F617</f>
        <v>0</v>
      </c>
    </row>
    <row r="618" spans="1:47" x14ac:dyDescent="0.25">
      <c r="A618" s="90">
        <f t="shared" si="414"/>
        <v>602</v>
      </c>
      <c r="B618" s="91">
        <f t="shared" si="407"/>
        <v>198</v>
      </c>
      <c r="C618" s="65" t="s">
        <v>48</v>
      </c>
      <c r="D618" s="65" t="s">
        <v>410</v>
      </c>
      <c r="E618" s="66">
        <v>1970</v>
      </c>
      <c r="F618" s="66">
        <v>1970</v>
      </c>
      <c r="G618" s="66" t="s">
        <v>45</v>
      </c>
      <c r="H618" s="66">
        <v>3</v>
      </c>
      <c r="I618" s="66">
        <v>3</v>
      </c>
      <c r="J618" s="67">
        <v>1002.4</v>
      </c>
      <c r="K618" s="67">
        <v>930.6</v>
      </c>
      <c r="L618" s="67">
        <v>71.8</v>
      </c>
      <c r="M618" s="68">
        <v>40</v>
      </c>
      <c r="N618" s="76">
        <f t="shared" si="404"/>
        <v>37138619.279999994</v>
      </c>
      <c r="O618" s="67"/>
      <c r="P618" s="77">
        <v>6554730.6119999988</v>
      </c>
      <c r="Q618" s="77"/>
      <c r="R618" s="77">
        <f t="shared" si="412"/>
        <v>497846.22</v>
      </c>
      <c r="S618" s="77">
        <f t="shared" si="413"/>
        <v>3867120</v>
      </c>
      <c r="T618" s="77"/>
      <c r="U618" s="77">
        <v>26218922.447999995</v>
      </c>
      <c r="V618" s="77">
        <f t="shared" si="410"/>
        <v>37049.699999999997</v>
      </c>
      <c r="W618" s="77">
        <f t="shared" si="410"/>
        <v>37049.699999999997</v>
      </c>
      <c r="X618" s="70" t="s">
        <v>625</v>
      </c>
      <c r="Y618" s="71" t="e">
        <f>+#REF!-'[1]Приложение №1'!$P1176</f>
        <v>#REF!</v>
      </c>
      <c r="AA618" s="76">
        <f t="shared" si="405"/>
        <v>37138619.279999994</v>
      </c>
      <c r="AB618" s="67">
        <v>3347005.1922762003</v>
      </c>
      <c r="AC618" s="67">
        <v>2036602.79352348</v>
      </c>
      <c r="AD618" s="67">
        <v>959676.47271510004</v>
      </c>
      <c r="AE618" s="67">
        <v>817834.93398936011</v>
      </c>
      <c r="AF618" s="67">
        <v>0</v>
      </c>
      <c r="AG618" s="67"/>
      <c r="AH618" s="67">
        <v>317258.01868739998</v>
      </c>
      <c r="AI618" s="67">
        <v>0</v>
      </c>
      <c r="AJ618" s="67">
        <v>9682310.3290956002</v>
      </c>
      <c r="AK618" s="67">
        <v>0</v>
      </c>
      <c r="AL618" s="67">
        <v>7916887.847777158</v>
      </c>
      <c r="AM618" s="67">
        <v>7450202.0227714796</v>
      </c>
      <c r="AN618" s="67">
        <v>3528138.8598999996</v>
      </c>
      <c r="AO618" s="77">
        <v>371386.19280000002</v>
      </c>
      <c r="AP618" s="78">
        <v>711316.6164642201</v>
      </c>
      <c r="AQ618" s="62">
        <f>+'Приложение №2'!F618-'Приложение №1'!N618</f>
        <v>0</v>
      </c>
      <c r="AR618" s="1">
        <v>388277.82</v>
      </c>
      <c r="AS618" s="1">
        <f t="shared" si="411"/>
        <v>109568.4</v>
      </c>
      <c r="AT618" s="1">
        <f>+(K618*10+L618*20)*12*30</f>
        <v>3867120</v>
      </c>
      <c r="AU618" s="71">
        <f>+P618+Q618+R618+S618+U618-'Приложение №2'!F618</f>
        <v>0</v>
      </c>
    </row>
    <row r="619" spans="1:47" x14ac:dyDescent="0.25">
      <c r="A619" s="90">
        <f t="shared" si="414"/>
        <v>603</v>
      </c>
      <c r="B619" s="91">
        <f t="shared" si="407"/>
        <v>199</v>
      </c>
      <c r="C619" s="65" t="s">
        <v>48</v>
      </c>
      <c r="D619" s="65" t="s">
        <v>411</v>
      </c>
      <c r="E619" s="66">
        <v>1974</v>
      </c>
      <c r="F619" s="66">
        <v>1974</v>
      </c>
      <c r="G619" s="66" t="s">
        <v>45</v>
      </c>
      <c r="H619" s="66">
        <v>4</v>
      </c>
      <c r="I619" s="66">
        <v>3</v>
      </c>
      <c r="J619" s="67">
        <v>1380.9</v>
      </c>
      <c r="K619" s="67">
        <v>1346.8</v>
      </c>
      <c r="L619" s="67">
        <v>0</v>
      </c>
      <c r="M619" s="68">
        <v>43</v>
      </c>
      <c r="N619" s="76">
        <f t="shared" si="404"/>
        <v>5506877.2695830008</v>
      </c>
      <c r="O619" s="67"/>
      <c r="P619" s="77">
        <v>1342375.9173957503</v>
      </c>
      <c r="Q619" s="77"/>
      <c r="R619" s="77">
        <f t="shared" ref="R619:R620" si="415">+AS619</f>
        <v>137373.6</v>
      </c>
      <c r="S619" s="77">
        <f t="shared" si="413"/>
        <v>3888434.8866858906</v>
      </c>
      <c r="T619" s="77"/>
      <c r="U619" s="77">
        <f>+'Приложение №2'!F619-'Приложение №1'!P619-'Приложение №1'!Q619-'Приложение №1'!R619-'Приложение №1'!S619</f>
        <v>138692.86550136004</v>
      </c>
      <c r="V619" s="77">
        <f t="shared" ref="V619:W627" si="416">$N619/($K619+$L619)</f>
        <v>4088.8604615258396</v>
      </c>
      <c r="W619" s="77">
        <f t="shared" si="416"/>
        <v>4088.8604615258396</v>
      </c>
      <c r="X619" s="70" t="s">
        <v>625</v>
      </c>
      <c r="Y619" s="71" t="e">
        <f>+#REF!-'[1]Приложение №1'!$P1514</f>
        <v>#REF!</v>
      </c>
      <c r="AA619" s="76">
        <f t="shared" si="405"/>
        <v>24082184.68</v>
      </c>
      <c r="AB619" s="67">
        <v>3459603.0948952204</v>
      </c>
      <c r="AC619" s="67">
        <v>1248096.36492156</v>
      </c>
      <c r="AD619" s="67">
        <v>1303954.6600395001</v>
      </c>
      <c r="AE619" s="67">
        <v>816386.97648732003</v>
      </c>
      <c r="AF619" s="67">
        <v>0</v>
      </c>
      <c r="AG619" s="67"/>
      <c r="AH619" s="67">
        <v>124822.049583</v>
      </c>
      <c r="AI619" s="67">
        <v>0</v>
      </c>
      <c r="AJ619" s="67">
        <v>6403192.8421985991</v>
      </c>
      <c r="AK619" s="67">
        <v>838109.10532439989</v>
      </c>
      <c r="AL619" s="67">
        <v>3324589.38292698</v>
      </c>
      <c r="AM619" s="67">
        <v>3585887.05339116</v>
      </c>
      <c r="AN619" s="67">
        <v>2275205.5373000004</v>
      </c>
      <c r="AO619" s="77">
        <v>240821.8468</v>
      </c>
      <c r="AP619" s="78">
        <v>461515.76613225997</v>
      </c>
      <c r="AQ619" s="62">
        <f>+'Приложение №2'!F619-'Приложение №1'!N619</f>
        <v>0</v>
      </c>
      <c r="AR619" s="71">
        <f>513292.56-R141</f>
        <v>-137373.60000000003</v>
      </c>
      <c r="AS619" s="1">
        <f t="shared" si="411"/>
        <v>137373.6</v>
      </c>
      <c r="AT619" s="1">
        <f>+(K619*10+L619*20)*12*30-S141</f>
        <v>3888434.8866858906</v>
      </c>
      <c r="AU619" s="71">
        <f>+P619+Q619+R619+S619+U619-'Приложение №2'!F619</f>
        <v>0</v>
      </c>
    </row>
    <row r="620" spans="1:47" x14ac:dyDescent="0.25">
      <c r="A620" s="90">
        <f t="shared" si="414"/>
        <v>604</v>
      </c>
      <c r="B620" s="91">
        <f t="shared" si="407"/>
        <v>200</v>
      </c>
      <c r="C620" s="65" t="s">
        <v>48</v>
      </c>
      <c r="D620" s="65" t="s">
        <v>412</v>
      </c>
      <c r="E620" s="66">
        <v>1962</v>
      </c>
      <c r="F620" s="66">
        <v>1962</v>
      </c>
      <c r="G620" s="66" t="s">
        <v>45</v>
      </c>
      <c r="H620" s="66">
        <v>3</v>
      </c>
      <c r="I620" s="66">
        <v>2</v>
      </c>
      <c r="J620" s="67">
        <v>792.7</v>
      </c>
      <c r="K620" s="67">
        <v>720</v>
      </c>
      <c r="L620" s="67">
        <v>0</v>
      </c>
      <c r="M620" s="68">
        <v>26</v>
      </c>
      <c r="N620" s="76">
        <f t="shared" si="404"/>
        <v>10257732</v>
      </c>
      <c r="O620" s="67"/>
      <c r="P620" s="77">
        <v>2546073</v>
      </c>
      <c r="Q620" s="77"/>
      <c r="R620" s="77">
        <f t="shared" si="415"/>
        <v>73440</v>
      </c>
      <c r="S620" s="77">
        <f t="shared" si="413"/>
        <v>1707965.9760512002</v>
      </c>
      <c r="T620" s="77"/>
      <c r="U620" s="77">
        <f>+'Приложение №2'!F620-'Приложение №1'!P620-'Приложение №1'!Q620-'Приложение №1'!R620-'Приложение №1'!S620</f>
        <v>5930253.0239487998</v>
      </c>
      <c r="V620" s="77">
        <f t="shared" si="416"/>
        <v>14246.85</v>
      </c>
      <c r="W620" s="77">
        <f t="shared" si="416"/>
        <v>14246.85</v>
      </c>
      <c r="X620" s="70" t="s">
        <v>625</v>
      </c>
      <c r="Y620" s="71" t="e">
        <f>+#REF!-'[1]Приложение №1'!$P1515</f>
        <v>#REF!</v>
      </c>
      <c r="AA620" s="76">
        <f t="shared" si="405"/>
        <v>26675784</v>
      </c>
      <c r="AB620" s="67">
        <v>2404073.9634912</v>
      </c>
      <c r="AC620" s="67">
        <v>1462843.1901888</v>
      </c>
      <c r="AD620" s="67">
        <v>689312.71110239998</v>
      </c>
      <c r="AE620" s="67">
        <v>587431.31489280006</v>
      </c>
      <c r="AF620" s="67">
        <v>0</v>
      </c>
      <c r="AG620" s="67"/>
      <c r="AH620" s="67">
        <v>227878.8628032</v>
      </c>
      <c r="AI620" s="67">
        <v>0</v>
      </c>
      <c r="AJ620" s="67">
        <v>6954572.4655679995</v>
      </c>
      <c r="AK620" s="67">
        <v>0</v>
      </c>
      <c r="AL620" s="67">
        <v>5686511.6200032001</v>
      </c>
      <c r="AM620" s="67">
        <v>5351302.3282992002</v>
      </c>
      <c r="AN620" s="67">
        <v>2534177.952</v>
      </c>
      <c r="AO620" s="77">
        <v>266757.84000000003</v>
      </c>
      <c r="AP620" s="78">
        <v>510921.75165120006</v>
      </c>
      <c r="AQ620" s="62">
        <f>+'Приложение №2'!F620-'Приложение №1'!N620</f>
        <v>0</v>
      </c>
      <c r="AR620" s="71">
        <f>294416.56-R142</f>
        <v>-73440</v>
      </c>
      <c r="AS620" s="1">
        <f t="shared" si="411"/>
        <v>73440</v>
      </c>
      <c r="AT620" s="1">
        <f>+(K620*10+L620*20)*12*30-S142</f>
        <v>1707965.9760512002</v>
      </c>
      <c r="AU620" s="71">
        <f>+P620+Q620+R620+S620+U620-'Приложение №2'!F620</f>
        <v>0</v>
      </c>
    </row>
    <row r="621" spans="1:47" x14ac:dyDescent="0.25">
      <c r="A621" s="90">
        <f t="shared" si="414"/>
        <v>605</v>
      </c>
      <c r="B621" s="91">
        <f t="shared" si="407"/>
        <v>201</v>
      </c>
      <c r="C621" s="65" t="s">
        <v>48</v>
      </c>
      <c r="D621" s="65" t="s">
        <v>413</v>
      </c>
      <c r="E621" s="66">
        <v>1973</v>
      </c>
      <c r="F621" s="66">
        <v>1973</v>
      </c>
      <c r="G621" s="66" t="s">
        <v>45</v>
      </c>
      <c r="H621" s="66">
        <v>4</v>
      </c>
      <c r="I621" s="66">
        <v>1</v>
      </c>
      <c r="J621" s="67">
        <v>1419.3</v>
      </c>
      <c r="K621" s="67">
        <v>1132.9000000000001</v>
      </c>
      <c r="L621" s="67">
        <v>167.6</v>
      </c>
      <c r="M621" s="68">
        <v>48</v>
      </c>
      <c r="N621" s="76">
        <f t="shared" si="404"/>
        <v>18639130.140000001</v>
      </c>
      <c r="O621" s="67"/>
      <c r="P621" s="77">
        <v>3168000.6575000002</v>
      </c>
      <c r="Q621" s="77"/>
      <c r="R621" s="77">
        <f t="shared" si="412"/>
        <v>681967.51</v>
      </c>
      <c r="S621" s="77">
        <f t="shared" si="413"/>
        <v>5285160</v>
      </c>
      <c r="T621" s="77"/>
      <c r="U621" s="77">
        <v>9504001.9725000001</v>
      </c>
      <c r="V621" s="77">
        <f t="shared" si="416"/>
        <v>14332.28</v>
      </c>
      <c r="W621" s="77">
        <f t="shared" si="416"/>
        <v>14332.28</v>
      </c>
      <c r="X621" s="70" t="s">
        <v>625</v>
      </c>
      <c r="Y621" s="71" t="e">
        <f>+#REF!-'[1]Приложение №1'!$P1179</f>
        <v>#REF!</v>
      </c>
      <c r="AA621" s="76">
        <f t="shared" si="405"/>
        <v>23254292.520000007</v>
      </c>
      <c r="AB621" s="67">
        <v>3340669.60738602</v>
      </c>
      <c r="AC621" s="67">
        <v>1205189.5738415401</v>
      </c>
      <c r="AD621" s="67">
        <v>1259127.5895802802</v>
      </c>
      <c r="AE621" s="67">
        <v>788321.39941547997</v>
      </c>
      <c r="AF621" s="67">
        <v>0</v>
      </c>
      <c r="AG621" s="67"/>
      <c r="AH621" s="67">
        <v>120530.94592896002</v>
      </c>
      <c r="AI621" s="67">
        <v>0</v>
      </c>
      <c r="AJ621" s="67">
        <v>6183065.2576392004</v>
      </c>
      <c r="AK621" s="67">
        <v>809296.77121649997</v>
      </c>
      <c r="AL621" s="67">
        <v>3210297.3642940195</v>
      </c>
      <c r="AM621" s="67">
        <v>3462612.1981025399</v>
      </c>
      <c r="AN621" s="67">
        <v>2196989.0109000001</v>
      </c>
      <c r="AO621" s="77">
        <v>232542.92520000003</v>
      </c>
      <c r="AP621" s="78">
        <v>445649.87649546011</v>
      </c>
      <c r="AQ621" s="62">
        <f>+'Приложение №2'!F621-'Приложение №1'!N621</f>
        <v>0</v>
      </c>
      <c r="AR621" s="1">
        <v>532221.31000000006</v>
      </c>
      <c r="AS621" s="1">
        <f t="shared" si="411"/>
        <v>149746.19999999998</v>
      </c>
      <c r="AT621" s="1">
        <f t="shared" ref="AT621:AT627" si="417">+(K621*10+L621*20)*12*30</f>
        <v>5285160</v>
      </c>
      <c r="AU621" s="71">
        <f>+P621+Q621+R621+S621+U621-'Приложение №2'!F621</f>
        <v>0</v>
      </c>
    </row>
    <row r="622" spans="1:47" x14ac:dyDescent="0.25">
      <c r="A622" s="90">
        <f t="shared" si="414"/>
        <v>606</v>
      </c>
      <c r="B622" s="91">
        <f t="shared" si="407"/>
        <v>202</v>
      </c>
      <c r="C622" s="65" t="s">
        <v>48</v>
      </c>
      <c r="D622" s="65" t="s">
        <v>486</v>
      </c>
      <c r="E622" s="66">
        <v>1977</v>
      </c>
      <c r="F622" s="66">
        <v>1977</v>
      </c>
      <c r="G622" s="66" t="s">
        <v>45</v>
      </c>
      <c r="H622" s="66">
        <v>4</v>
      </c>
      <c r="I622" s="66">
        <v>1</v>
      </c>
      <c r="J622" s="67">
        <v>1434.1</v>
      </c>
      <c r="K622" s="67">
        <v>1314.2</v>
      </c>
      <c r="L622" s="67">
        <v>1</v>
      </c>
      <c r="M622" s="68">
        <v>46</v>
      </c>
      <c r="N622" s="76">
        <f t="shared" si="404"/>
        <v>18853604.366601963</v>
      </c>
      <c r="O622" s="67"/>
      <c r="P622" s="77">
        <v>3371309.4466504906</v>
      </c>
      <c r="Q622" s="77"/>
      <c r="R622" s="77">
        <f t="shared" si="412"/>
        <v>630046.57999999996</v>
      </c>
      <c r="S622" s="77">
        <f t="shared" si="413"/>
        <v>4738320</v>
      </c>
      <c r="T622" s="77"/>
      <c r="U622" s="77">
        <v>10113928.339951472</v>
      </c>
      <c r="V622" s="77">
        <f t="shared" si="416"/>
        <v>14335.16147095648</v>
      </c>
      <c r="W622" s="77">
        <f t="shared" si="416"/>
        <v>14335.16147095648</v>
      </c>
      <c r="X622" s="70" t="s">
        <v>625</v>
      </c>
      <c r="Y622" s="71" t="e">
        <f>+#REF!-'[1]Приложение №1'!$P1552</f>
        <v>#REF!</v>
      </c>
      <c r="AA622" s="76">
        <f t="shared" si="405"/>
        <v>23517143.800000001</v>
      </c>
      <c r="AB622" s="67">
        <v>3661472.2518719994</v>
      </c>
      <c r="AC622" s="67">
        <v>1317876.0443460001</v>
      </c>
      <c r="AD622" s="67">
        <v>1401977.6916540002</v>
      </c>
      <c r="AE622" s="67">
        <v>886159.65735600004</v>
      </c>
      <c r="AF622" s="67">
        <v>0</v>
      </c>
      <c r="AG622" s="67"/>
      <c r="AH622" s="67">
        <v>124380.97009799999</v>
      </c>
      <c r="AI622" s="67">
        <v>0</v>
      </c>
      <c r="AJ622" s="67">
        <v>6856026.5788080012</v>
      </c>
      <c r="AK622" s="67">
        <v>848379.40495800006</v>
      </c>
      <c r="AL622" s="67">
        <v>3566453.5386839998</v>
      </c>
      <c r="AM622" s="67">
        <v>3838143.5148840002</v>
      </c>
      <c r="AN622" s="67">
        <v>460066.39</v>
      </c>
      <c r="AO622" s="67">
        <v>64159.31</v>
      </c>
      <c r="AP622" s="78">
        <v>492048.44734000007</v>
      </c>
      <c r="AQ622" s="62">
        <f>+'Приложение №2'!F622-'Приложение №1'!N622</f>
        <v>0</v>
      </c>
      <c r="AR622" s="1">
        <v>495794.18</v>
      </c>
      <c r="AS622" s="1">
        <f t="shared" si="411"/>
        <v>134252.4</v>
      </c>
      <c r="AT622" s="1">
        <f t="shared" si="417"/>
        <v>4738320</v>
      </c>
      <c r="AU622" s="71">
        <f>+P622+Q622+R622+S622+U622-'Приложение №2'!F622</f>
        <v>0</v>
      </c>
    </row>
    <row r="623" spans="1:47" x14ac:dyDescent="0.25">
      <c r="A623" s="90">
        <f t="shared" si="414"/>
        <v>607</v>
      </c>
      <c r="B623" s="91">
        <f t="shared" si="407"/>
        <v>203</v>
      </c>
      <c r="C623" s="65" t="s">
        <v>48</v>
      </c>
      <c r="D623" s="65" t="s">
        <v>487</v>
      </c>
      <c r="E623" s="66">
        <v>1975</v>
      </c>
      <c r="F623" s="66">
        <v>1975</v>
      </c>
      <c r="G623" s="66" t="s">
        <v>45</v>
      </c>
      <c r="H623" s="66">
        <v>5</v>
      </c>
      <c r="I623" s="66">
        <v>5</v>
      </c>
      <c r="J623" s="67">
        <v>3670.4</v>
      </c>
      <c r="K623" s="67">
        <v>2952.5</v>
      </c>
      <c r="L623" s="67">
        <v>717.9</v>
      </c>
      <c r="M623" s="68">
        <v>116</v>
      </c>
      <c r="N623" s="76">
        <f t="shared" si="404"/>
        <v>52613134.46089524</v>
      </c>
      <c r="O623" s="67"/>
      <c r="P623" s="77">
        <v>6983424.6841790471</v>
      </c>
      <c r="Q623" s="77"/>
      <c r="R623" s="77">
        <f t="shared" si="412"/>
        <v>1898131.04</v>
      </c>
      <c r="S623" s="77">
        <f t="shared" si="413"/>
        <v>15797880</v>
      </c>
      <c r="T623" s="77"/>
      <c r="U623" s="77">
        <v>27933698.736716188</v>
      </c>
      <c r="V623" s="77">
        <f t="shared" si="416"/>
        <v>14334.441603338939</v>
      </c>
      <c r="W623" s="77">
        <f t="shared" si="416"/>
        <v>14334.441603338939</v>
      </c>
      <c r="X623" s="70" t="s">
        <v>625</v>
      </c>
      <c r="Y623" s="71" t="e">
        <f>+#REF!-'[1]Приложение №1'!$P1554</f>
        <v>#REF!</v>
      </c>
      <c r="AA623" s="76">
        <f t="shared" si="405"/>
        <v>63008068.420000002</v>
      </c>
      <c r="AB623" s="67">
        <v>10289263.558588</v>
      </c>
      <c r="AC623" s="67">
        <v>3743156.0614419999</v>
      </c>
      <c r="AD623" s="67">
        <v>3946478.5112620001</v>
      </c>
      <c r="AE623" s="67">
        <v>2525477.5150359999</v>
      </c>
      <c r="AF623" s="67">
        <v>0</v>
      </c>
      <c r="AG623" s="67"/>
      <c r="AH623" s="67">
        <v>347116.72035600001</v>
      </c>
      <c r="AI623" s="67">
        <v>0</v>
      </c>
      <c r="AJ623" s="67">
        <v>19311206.205424</v>
      </c>
      <c r="AK623" s="67">
        <v>0</v>
      </c>
      <c r="AL623" s="67">
        <v>10034931.104254002</v>
      </c>
      <c r="AM623" s="67">
        <v>10831078.675998004</v>
      </c>
      <c r="AN623" s="67">
        <v>572156.82000000007</v>
      </c>
      <c r="AO623" s="67">
        <v>72629</v>
      </c>
      <c r="AP623" s="78">
        <v>1334574.2476400002</v>
      </c>
      <c r="AQ623" s="62">
        <f>+'Приложение №2'!F623-'Приложение №1'!N623</f>
        <v>0</v>
      </c>
      <c r="AR623" s="1">
        <v>1450524.44</v>
      </c>
      <c r="AS623" s="1">
        <f t="shared" si="411"/>
        <v>447606.6</v>
      </c>
      <c r="AT623" s="1">
        <f t="shared" si="417"/>
        <v>15797880</v>
      </c>
      <c r="AU623" s="71">
        <f>+P623+Q623+R623+S623+U623-'Приложение №2'!F623</f>
        <v>0</v>
      </c>
    </row>
    <row r="624" spans="1:47" x14ac:dyDescent="0.25">
      <c r="A624" s="90">
        <f t="shared" si="414"/>
        <v>608</v>
      </c>
      <c r="B624" s="91">
        <f t="shared" si="407"/>
        <v>204</v>
      </c>
      <c r="C624" s="65" t="s">
        <v>48</v>
      </c>
      <c r="D624" s="65" t="s">
        <v>488</v>
      </c>
      <c r="E624" s="66">
        <v>1976</v>
      </c>
      <c r="F624" s="66">
        <v>1976</v>
      </c>
      <c r="G624" s="66" t="s">
        <v>45</v>
      </c>
      <c r="H624" s="66">
        <v>5</v>
      </c>
      <c r="I624" s="66">
        <v>5</v>
      </c>
      <c r="J624" s="67">
        <v>3760.4</v>
      </c>
      <c r="K624" s="67">
        <v>2841.6</v>
      </c>
      <c r="L624" s="67">
        <v>918.8</v>
      </c>
      <c r="M624" s="68">
        <v>103</v>
      </c>
      <c r="N624" s="76">
        <f t="shared" si="404"/>
        <v>53897347.171854325</v>
      </c>
      <c r="O624" s="67"/>
      <c r="P624" s="77">
        <v>7052461.9983708654</v>
      </c>
      <c r="Q624" s="77"/>
      <c r="R624" s="77">
        <f t="shared" si="412"/>
        <v>1789917.18</v>
      </c>
      <c r="S624" s="77">
        <f t="shared" si="413"/>
        <v>16845120</v>
      </c>
      <c r="T624" s="77"/>
      <c r="U624" s="77">
        <v>28209847.993483461</v>
      </c>
      <c r="V624" s="77">
        <f t="shared" si="416"/>
        <v>14332.876069528329</v>
      </c>
      <c r="W624" s="77">
        <f t="shared" si="416"/>
        <v>14332.876069528329</v>
      </c>
      <c r="X624" s="70" t="s">
        <v>625</v>
      </c>
      <c r="Y624" s="71" t="e">
        <f>+#REF!-'[1]Приложение №1'!$P1555</f>
        <v>#REF!</v>
      </c>
      <c r="AA624" s="76">
        <f t="shared" si="405"/>
        <v>64553057.020000003</v>
      </c>
      <c r="AB624" s="67">
        <v>10537075.366258001</v>
      </c>
      <c r="AC624" s="67">
        <v>3835013.4758320004</v>
      </c>
      <c r="AD624" s="67">
        <v>4042843.3866100004</v>
      </c>
      <c r="AE624" s="67">
        <v>2587058.6111860005</v>
      </c>
      <c r="AF624" s="67">
        <v>0</v>
      </c>
      <c r="AG624" s="67"/>
      <c r="AH624" s="67">
        <v>355628.19171599997</v>
      </c>
      <c r="AI624" s="67">
        <v>0</v>
      </c>
      <c r="AJ624" s="67">
        <v>19695633.831831999</v>
      </c>
      <c r="AK624" s="67">
        <v>0</v>
      </c>
      <c r="AL624" s="67">
        <v>10278986.262244001</v>
      </c>
      <c r="AM624" s="67">
        <v>11095009.757790001</v>
      </c>
      <c r="AN624" s="67">
        <v>686396.29</v>
      </c>
      <c r="AO624" s="67">
        <v>74254.350000000006</v>
      </c>
      <c r="AP624" s="78">
        <v>1365157.4965319997</v>
      </c>
      <c r="AQ624" s="62">
        <f>+'Приложение №2'!F624-'Приложение №1'!N624</f>
        <v>0</v>
      </c>
      <c r="AR624" s="1">
        <v>1312638.78</v>
      </c>
      <c r="AS624" s="1">
        <f t="shared" si="411"/>
        <v>477278.39999999997</v>
      </c>
      <c r="AT624" s="1">
        <f t="shared" si="417"/>
        <v>16845120</v>
      </c>
      <c r="AU624" s="71">
        <f>+P624+Q624+R624+S624+U624-'Приложение №2'!F624</f>
        <v>0</v>
      </c>
    </row>
    <row r="625" spans="1:47" x14ac:dyDescent="0.25">
      <c r="A625" s="90">
        <f t="shared" si="414"/>
        <v>609</v>
      </c>
      <c r="B625" s="91">
        <f t="shared" si="407"/>
        <v>205</v>
      </c>
      <c r="C625" s="65" t="s">
        <v>48</v>
      </c>
      <c r="D625" s="65" t="s">
        <v>489</v>
      </c>
      <c r="E625" s="66">
        <v>1977</v>
      </c>
      <c r="F625" s="66">
        <v>1977</v>
      </c>
      <c r="G625" s="66" t="s">
        <v>45</v>
      </c>
      <c r="H625" s="66">
        <v>4</v>
      </c>
      <c r="I625" s="66">
        <v>1</v>
      </c>
      <c r="J625" s="67">
        <v>1491.2</v>
      </c>
      <c r="K625" s="67">
        <v>1372.8</v>
      </c>
      <c r="L625" s="67">
        <v>0</v>
      </c>
      <c r="M625" s="68">
        <v>31</v>
      </c>
      <c r="N625" s="76">
        <f t="shared" ref="N625:N687" si="418">SUM(O625:U625)</f>
        <v>21342021.7637886</v>
      </c>
      <c r="O625" s="67"/>
      <c r="P625" s="77">
        <v>3961606.8484471501</v>
      </c>
      <c r="Q625" s="77"/>
      <c r="R625" s="77">
        <f t="shared" si="412"/>
        <v>553514.37</v>
      </c>
      <c r="S625" s="77">
        <f t="shared" si="413"/>
        <v>4942080</v>
      </c>
      <c r="T625" s="77"/>
      <c r="U625" s="77">
        <v>11884820.545341451</v>
      </c>
      <c r="V625" s="77">
        <f t="shared" si="416"/>
        <v>15546.344524904283</v>
      </c>
      <c r="W625" s="77">
        <f t="shared" si="416"/>
        <v>15546.344524904283</v>
      </c>
      <c r="X625" s="70" t="s">
        <v>625</v>
      </c>
      <c r="Y625" s="71" t="e">
        <f>+#REF!-'[1]Приложение №1'!$P1556</f>
        <v>#REF!</v>
      </c>
      <c r="AA625" s="76">
        <f t="shared" si="405"/>
        <v>24547091.719999999</v>
      </c>
      <c r="AB625" s="67">
        <v>3823646.7931139995</v>
      </c>
      <c r="AC625" s="67">
        <v>1377432.691104</v>
      </c>
      <c r="AD625" s="67">
        <v>1464223.795434</v>
      </c>
      <c r="AE625" s="67">
        <v>926339.45652600005</v>
      </c>
      <c r="AF625" s="67">
        <v>0</v>
      </c>
      <c r="AG625" s="67"/>
      <c r="AH625" s="67">
        <v>129828.30785400001</v>
      </c>
      <c r="AI625" s="67">
        <v>0</v>
      </c>
      <c r="AJ625" s="67">
        <v>7205871.6359640006</v>
      </c>
      <c r="AK625" s="67">
        <v>887837.01690000005</v>
      </c>
      <c r="AL625" s="67">
        <v>3723413.4532499993</v>
      </c>
      <c r="AM625" s="67">
        <v>4008332.672693999</v>
      </c>
      <c r="AN625" s="67">
        <v>421405.55000000005</v>
      </c>
      <c r="AO625" s="67">
        <v>63836.770000000004</v>
      </c>
      <c r="AP625" s="78">
        <v>514923.57715999999</v>
      </c>
      <c r="AQ625" s="62">
        <f>+'Приложение №2'!F625-'Приложение №1'!N625</f>
        <v>0</v>
      </c>
      <c r="AR625" s="1">
        <v>413488.77</v>
      </c>
      <c r="AS625" s="1">
        <f t="shared" si="411"/>
        <v>140025.60000000001</v>
      </c>
      <c r="AT625" s="1">
        <f t="shared" si="417"/>
        <v>4942080</v>
      </c>
      <c r="AU625" s="71">
        <f>+P625+Q625+R625+S625+U625-'Приложение №2'!F625</f>
        <v>0</v>
      </c>
    </row>
    <row r="626" spans="1:47" x14ac:dyDescent="0.25">
      <c r="A626" s="90">
        <f t="shared" si="414"/>
        <v>610</v>
      </c>
      <c r="B626" s="91">
        <f t="shared" si="407"/>
        <v>206</v>
      </c>
      <c r="C626" s="65" t="s">
        <v>48</v>
      </c>
      <c r="D626" s="65" t="s">
        <v>490</v>
      </c>
      <c r="E626" s="66">
        <v>1979</v>
      </c>
      <c r="F626" s="66">
        <v>1979</v>
      </c>
      <c r="G626" s="66" t="s">
        <v>45</v>
      </c>
      <c r="H626" s="66">
        <v>5</v>
      </c>
      <c r="I626" s="66">
        <v>4</v>
      </c>
      <c r="J626" s="67">
        <v>3568.8</v>
      </c>
      <c r="K626" s="67">
        <v>3129.5</v>
      </c>
      <c r="L626" s="67">
        <v>137.4</v>
      </c>
      <c r="M626" s="68">
        <v>89</v>
      </c>
      <c r="N626" s="76">
        <f t="shared" si="418"/>
        <v>46829858.276541837</v>
      </c>
      <c r="O626" s="67"/>
      <c r="P626" s="77">
        <v>6585721.5913083674</v>
      </c>
      <c r="Q626" s="77"/>
      <c r="R626" s="77">
        <f t="shared" si="412"/>
        <v>1645770.3199999998</v>
      </c>
      <c r="S626" s="77">
        <f t="shared" si="413"/>
        <v>12255480</v>
      </c>
      <c r="T626" s="77"/>
      <c r="U626" s="77">
        <v>26342886.36523347</v>
      </c>
      <c r="V626" s="77">
        <f t="shared" si="416"/>
        <v>14334.646997625221</v>
      </c>
      <c r="W626" s="77">
        <f t="shared" si="416"/>
        <v>14334.646997625221</v>
      </c>
      <c r="X626" s="70" t="s">
        <v>625</v>
      </c>
      <c r="Y626" s="71" t="e">
        <f>+#REF!-'[1]Приложение №1'!$P1557</f>
        <v>#REF!</v>
      </c>
      <c r="AA626" s="76">
        <f t="shared" si="405"/>
        <v>58415569.579999998</v>
      </c>
      <c r="AB626" s="67">
        <v>9150018.9223740008</v>
      </c>
      <c r="AC626" s="67">
        <v>3322771.2370799994</v>
      </c>
      <c r="AD626" s="67">
        <v>3507760.1149860001</v>
      </c>
      <c r="AE626" s="67">
        <v>2240831.5174499997</v>
      </c>
      <c r="AF626" s="67">
        <v>0</v>
      </c>
      <c r="AG626" s="67"/>
      <c r="AH626" s="67">
        <v>308956.957092</v>
      </c>
      <c r="AI626" s="67">
        <v>0</v>
      </c>
      <c r="AJ626" s="67">
        <v>17090431.012025997</v>
      </c>
      <c r="AK626" s="67">
        <v>2174763.3641519998</v>
      </c>
      <c r="AL626" s="67">
        <v>8910518.0415660013</v>
      </c>
      <c r="AM626" s="67">
        <v>9620247.9809520002</v>
      </c>
      <c r="AN626" s="67">
        <v>780893.53</v>
      </c>
      <c r="AO626" s="67">
        <v>76634.820000000007</v>
      </c>
      <c r="AP626" s="78">
        <v>1231742.0823220001</v>
      </c>
      <c r="AQ626" s="62">
        <f>+'Приложение №2'!F626-'Приложение №1'!N626</f>
        <v>0</v>
      </c>
      <c r="AR626" s="1">
        <v>1298531.72</v>
      </c>
      <c r="AS626" s="1">
        <f t="shared" si="411"/>
        <v>347238.6</v>
      </c>
      <c r="AT626" s="1">
        <f t="shared" si="417"/>
        <v>12255480</v>
      </c>
      <c r="AU626" s="71">
        <f>+P626+Q626+R626+S626+U626-'Приложение №2'!F626</f>
        <v>0</v>
      </c>
    </row>
    <row r="627" spans="1:47" x14ac:dyDescent="0.25">
      <c r="A627" s="90">
        <f t="shared" si="414"/>
        <v>611</v>
      </c>
      <c r="B627" s="91">
        <f t="shared" si="407"/>
        <v>207</v>
      </c>
      <c r="C627" s="65" t="s">
        <v>48</v>
      </c>
      <c r="D627" s="65" t="s">
        <v>491</v>
      </c>
      <c r="E627" s="66">
        <v>1975</v>
      </c>
      <c r="F627" s="66">
        <v>1975</v>
      </c>
      <c r="G627" s="66" t="s">
        <v>45</v>
      </c>
      <c r="H627" s="66">
        <v>4</v>
      </c>
      <c r="I627" s="66">
        <v>1</v>
      </c>
      <c r="J627" s="67">
        <v>1425.2</v>
      </c>
      <c r="K627" s="67">
        <v>1294.0999999999999</v>
      </c>
      <c r="L627" s="67">
        <v>13.2</v>
      </c>
      <c r="M627" s="68">
        <v>56</v>
      </c>
      <c r="N627" s="76">
        <f t="shared" si="418"/>
        <v>18839593.843380939</v>
      </c>
      <c r="O627" s="67"/>
      <c r="P627" s="77">
        <v>3367479.3183452347</v>
      </c>
      <c r="Q627" s="77"/>
      <c r="R627" s="77">
        <f t="shared" si="412"/>
        <v>615876.57000000007</v>
      </c>
      <c r="S627" s="77">
        <f t="shared" si="413"/>
        <v>4753800</v>
      </c>
      <c r="T627" s="77"/>
      <c r="U627" s="77">
        <v>10102437.955035705</v>
      </c>
      <c r="V627" s="77">
        <f t="shared" si="416"/>
        <v>14411.071554640052</v>
      </c>
      <c r="W627" s="77">
        <f t="shared" si="416"/>
        <v>14411.071554640052</v>
      </c>
      <c r="X627" s="70" t="s">
        <v>625</v>
      </c>
      <c r="Y627" s="71" t="e">
        <f>+#REF!-'[1]Приложение №1'!$P1558</f>
        <v>#REF!</v>
      </c>
      <c r="AA627" s="76">
        <f t="shared" si="405"/>
        <v>23375883.600000001</v>
      </c>
      <c r="AB627" s="67">
        <v>3639720.4511280004</v>
      </c>
      <c r="AC627" s="67">
        <v>1310198.586234</v>
      </c>
      <c r="AD627" s="67">
        <v>1393886.8533300001</v>
      </c>
      <c r="AE627" s="67">
        <v>881139.78326399997</v>
      </c>
      <c r="AF627" s="67">
        <v>0</v>
      </c>
      <c r="AG627" s="67"/>
      <c r="AH627" s="67">
        <v>123633.848142</v>
      </c>
      <c r="AI627" s="67">
        <v>0</v>
      </c>
      <c r="AJ627" s="67">
        <v>6816774.9733499996</v>
      </c>
      <c r="AK627" s="67">
        <v>840779.69661599991</v>
      </c>
      <c r="AL627" s="67">
        <v>3546979.2826500004</v>
      </c>
      <c r="AM627" s="67">
        <v>3815904.5950200004</v>
      </c>
      <c r="AN627" s="67">
        <v>455993.49</v>
      </c>
      <c r="AO627" s="67">
        <v>61706.92</v>
      </c>
      <c r="AP627" s="78">
        <v>489165.12026600004</v>
      </c>
      <c r="AQ627" s="62">
        <f>+'Приложение №2'!F627-'Приложение №1'!N627</f>
        <v>0</v>
      </c>
      <c r="AR627" s="1">
        <v>481185.57</v>
      </c>
      <c r="AS627" s="1">
        <f t="shared" si="411"/>
        <v>134691</v>
      </c>
      <c r="AT627" s="1">
        <f t="shared" si="417"/>
        <v>4753800</v>
      </c>
      <c r="AU627" s="71">
        <f>+P627+Q627+R627+S627+U627-'Приложение №2'!F627</f>
        <v>0</v>
      </c>
    </row>
    <row r="628" spans="1:47" x14ac:dyDescent="0.25">
      <c r="A628" s="90">
        <f t="shared" si="414"/>
        <v>612</v>
      </c>
      <c r="B628" s="91">
        <f t="shared" si="407"/>
        <v>208</v>
      </c>
      <c r="C628" s="65" t="s">
        <v>51</v>
      </c>
      <c r="D628" s="65" t="s">
        <v>245</v>
      </c>
      <c r="E628" s="66">
        <v>1967</v>
      </c>
      <c r="F628" s="66">
        <v>2010</v>
      </c>
      <c r="G628" s="66" t="s">
        <v>45</v>
      </c>
      <c r="H628" s="66">
        <v>4</v>
      </c>
      <c r="I628" s="66">
        <v>6</v>
      </c>
      <c r="J628" s="67">
        <v>4129.8999999999996</v>
      </c>
      <c r="K628" s="67">
        <v>3069.31</v>
      </c>
      <c r="L628" s="67">
        <v>774</v>
      </c>
      <c r="M628" s="68">
        <v>153</v>
      </c>
      <c r="N628" s="76">
        <f t="shared" si="418"/>
        <v>25657722.728755601</v>
      </c>
      <c r="O628" s="67"/>
      <c r="P628" s="77">
        <v>2833048.3496888997</v>
      </c>
      <c r="Q628" s="77"/>
      <c r="R628" s="77">
        <f>+AR628+AS628</f>
        <v>1103519.2</v>
      </c>
      <c r="S628" s="77">
        <f>+AT628</f>
        <v>13222010.129999999</v>
      </c>
      <c r="T628" s="77"/>
      <c r="U628" s="77">
        <v>8499145.0490667</v>
      </c>
      <c r="V628" s="77">
        <f t="shared" ref="V628:W687" si="419">$N628/($K628+$L628)</f>
        <v>6675.9441025458791</v>
      </c>
      <c r="W628" s="77">
        <f t="shared" si="419"/>
        <v>6675.9441025458791</v>
      </c>
      <c r="X628" s="70" t="s">
        <v>625</v>
      </c>
      <c r="Y628" s="71" t="e">
        <f>+#REF!-'[1]Приложение №1'!$P819</f>
        <v>#REF!</v>
      </c>
      <c r="AA628" s="76">
        <f t="shared" si="405"/>
        <v>74428273.170000002</v>
      </c>
      <c r="AB628" s="67">
        <v>10992944.493307142</v>
      </c>
      <c r="AC628" s="67">
        <v>4031142.10588698</v>
      </c>
      <c r="AD628" s="67">
        <v>4211597.53865634</v>
      </c>
      <c r="AE628" s="67">
        <v>2636776.0742307599</v>
      </c>
      <c r="AF628" s="67">
        <v>0</v>
      </c>
      <c r="AG628" s="67"/>
      <c r="AH628" s="67">
        <v>362907.99124439992</v>
      </c>
      <c r="AI628" s="67">
        <v>0</v>
      </c>
      <c r="AJ628" s="67">
        <v>20681273.964065399</v>
      </c>
      <c r="AK628" s="67">
        <v>0</v>
      </c>
      <c r="AL628" s="67">
        <v>10737851.5117629</v>
      </c>
      <c r="AM628" s="67">
        <v>11581851.384142619</v>
      </c>
      <c r="AN628" s="67">
        <v>7021058.6343999999</v>
      </c>
      <c r="AO628" s="77">
        <v>744282.7317</v>
      </c>
      <c r="AP628" s="78">
        <v>1426586.74060346</v>
      </c>
      <c r="AQ628" s="62">
        <f>+'Приложение №2'!F628-'Приложение №1'!N628</f>
        <v>0</v>
      </c>
      <c r="AR628" s="1">
        <f>1822364.54-1189810.96</f>
        <v>632553.58000000007</v>
      </c>
      <c r="AS628" s="1">
        <f t="shared" si="411"/>
        <v>470965.61999999994</v>
      </c>
      <c r="AT628" s="1">
        <f>+(K628*10+L628*20)*12*30-3400305.87</f>
        <v>13222010.129999999</v>
      </c>
      <c r="AU628" s="71">
        <f>+P628+Q628+R628+S628+U628-'Приложение №2'!F628</f>
        <v>0</v>
      </c>
    </row>
    <row r="629" spans="1:47" x14ac:dyDescent="0.25">
      <c r="A629" s="90">
        <f t="shared" si="414"/>
        <v>613</v>
      </c>
      <c r="B629" s="91">
        <f t="shared" si="407"/>
        <v>209</v>
      </c>
      <c r="C629" s="65" t="s">
        <v>51</v>
      </c>
      <c r="D629" s="65" t="s">
        <v>414</v>
      </c>
      <c r="E629" s="66">
        <v>1986</v>
      </c>
      <c r="F629" s="66">
        <v>2013</v>
      </c>
      <c r="G629" s="66" t="s">
        <v>45</v>
      </c>
      <c r="H629" s="66">
        <v>9</v>
      </c>
      <c r="I629" s="66">
        <v>1</v>
      </c>
      <c r="J629" s="67">
        <v>2272.3000000000002</v>
      </c>
      <c r="K629" s="67">
        <v>2002.9</v>
      </c>
      <c r="L629" s="67">
        <v>0</v>
      </c>
      <c r="M629" s="68">
        <v>70</v>
      </c>
      <c r="N629" s="76">
        <f t="shared" si="418"/>
        <v>5922675.4500000002</v>
      </c>
      <c r="O629" s="67"/>
      <c r="P629" s="77">
        <v>1384418.6154499999</v>
      </c>
      <c r="Q629" s="77"/>
      <c r="R629" s="77">
        <f>+AR629+AS629</f>
        <v>289630.06999999995</v>
      </c>
      <c r="S629" s="77">
        <f>+AT629</f>
        <v>2531783.0638429616</v>
      </c>
      <c r="T629" s="77"/>
      <c r="U629" s="77">
        <f>+'Приложение №2'!F629-'Приложение №1'!P629-'Приложение №1'!Q629-'Приложение №1'!R629-'Приложение №1'!S629</f>
        <v>1716843.7007070389</v>
      </c>
      <c r="V629" s="77">
        <f t="shared" si="419"/>
        <v>2957.0500024963803</v>
      </c>
      <c r="W629" s="77">
        <f t="shared" si="419"/>
        <v>2957.0500024963803</v>
      </c>
      <c r="X629" s="70" t="s">
        <v>625</v>
      </c>
      <c r="Y629" s="71" t="e">
        <f>+#REF!-'[1]Приложение №1'!$P1527</f>
        <v>#REF!</v>
      </c>
      <c r="AA629" s="76">
        <f>SUM(AB629:AP629)</f>
        <v>21594584.64801088</v>
      </c>
      <c r="AB629" s="67">
        <v>4631599.4465777399</v>
      </c>
      <c r="AC629" s="67"/>
      <c r="AD629" s="67">
        <v>1934925.9339127201</v>
      </c>
      <c r="AE629" s="67">
        <v>1745759.1417302401</v>
      </c>
      <c r="AF629" s="67">
        <v>0</v>
      </c>
      <c r="AG629" s="67"/>
      <c r="AH629" s="67">
        <v>222817.11301919998</v>
      </c>
      <c r="AI629" s="67">
        <v>0</v>
      </c>
      <c r="AJ629" s="67">
        <v>2259410.2166411998</v>
      </c>
      <c r="AK629" s="67">
        <v>0</v>
      </c>
      <c r="AL629" s="67"/>
      <c r="AM629" s="67">
        <v>5158377.8738793004</v>
      </c>
      <c r="AN629" s="67">
        <v>4350496.0856000008</v>
      </c>
      <c r="AO629" s="77">
        <v>443884.90120000008</v>
      </c>
      <c r="AP629" s="78">
        <v>847313.93545048009</v>
      </c>
      <c r="AQ629" s="62">
        <f>+'Приложение №2'!F629-'Приложение №1'!N629</f>
        <v>0</v>
      </c>
      <c r="AR629" s="71">
        <f>1170111.39-R144</f>
        <v>18120.951799999923</v>
      </c>
      <c r="AS629" s="1">
        <f>+(K629*13.29+L629*22.52)*12*0.85</f>
        <v>271509.11820000003</v>
      </c>
      <c r="AT629" s="1">
        <f>+(K629*13.29+L629*22.52)*12*30-6343334.16-S144</f>
        <v>2531783.0638429616</v>
      </c>
      <c r="AU629" s="71">
        <f>+P629+Q629+R629+S629+U629-'Приложение №2'!F629</f>
        <v>0</v>
      </c>
    </row>
    <row r="630" spans="1:47" x14ac:dyDescent="0.25">
      <c r="A630" s="90">
        <f t="shared" si="414"/>
        <v>614</v>
      </c>
      <c r="B630" s="91">
        <f t="shared" si="407"/>
        <v>210</v>
      </c>
      <c r="C630" s="65" t="s">
        <v>51</v>
      </c>
      <c r="D630" s="65" t="s">
        <v>705</v>
      </c>
      <c r="E630" s="66">
        <v>1999</v>
      </c>
      <c r="F630" s="66">
        <v>2006</v>
      </c>
      <c r="G630" s="66" t="s">
        <v>548</v>
      </c>
      <c r="H630" s="66">
        <v>9</v>
      </c>
      <c r="I630" s="66">
        <v>2</v>
      </c>
      <c r="J630" s="67">
        <v>4762.8999999999996</v>
      </c>
      <c r="K630" s="67">
        <v>4214.8</v>
      </c>
      <c r="L630" s="67"/>
      <c r="M630" s="68">
        <v>167</v>
      </c>
      <c r="N630" s="76">
        <f t="shared" si="418"/>
        <v>7182720</v>
      </c>
      <c r="O630" s="67"/>
      <c r="P630" s="77"/>
      <c r="Q630" s="77"/>
      <c r="R630" s="77">
        <f t="shared" si="412"/>
        <v>2808854.0284000002</v>
      </c>
      <c r="S630" s="77">
        <f>+'Приложение №2'!F630-'Приложение №1'!R630</f>
        <v>4373865.9715999998</v>
      </c>
      <c r="T630" s="77"/>
      <c r="U630" s="77"/>
      <c r="V630" s="77">
        <f t="shared" si="419"/>
        <v>1704.1662712346968</v>
      </c>
      <c r="W630" s="77">
        <f t="shared" si="419"/>
        <v>1704.1662712346968</v>
      </c>
      <c r="X630" s="70" t="s">
        <v>625</v>
      </c>
      <c r="Y630" s="71"/>
      <c r="AA630" s="76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77"/>
      <c r="AP630" s="78"/>
      <c r="AQ630" s="62">
        <f>+'Приложение №2'!F630-'Приложение №1'!N630</f>
        <v>0</v>
      </c>
      <c r="AR630" s="1">
        <v>2237504.17</v>
      </c>
      <c r="AS630" s="1">
        <f>+(K630*13.29+L630*22.52)*12*0.85</f>
        <v>571349.85840000003</v>
      </c>
      <c r="AT630" s="1">
        <f>+(K630*13.29+L630*22.52)*12*30</f>
        <v>20165289.120000001</v>
      </c>
      <c r="AU630" s="71" t="e">
        <f>+P630+Q630+R630+S630+U630-'Приложение №2'!#REF!</f>
        <v>#REF!</v>
      </c>
    </row>
    <row r="631" spans="1:47" s="81" customFormat="1" x14ac:dyDescent="0.25">
      <c r="A631" s="90">
        <f t="shared" si="414"/>
        <v>615</v>
      </c>
      <c r="B631" s="91">
        <f t="shared" si="407"/>
        <v>211</v>
      </c>
      <c r="C631" s="65" t="s">
        <v>51</v>
      </c>
      <c r="D631" s="65" t="s">
        <v>247</v>
      </c>
      <c r="E631" s="66" t="s">
        <v>583</v>
      </c>
      <c r="F631" s="66"/>
      <c r="G631" s="66" t="s">
        <v>579</v>
      </c>
      <c r="H631" s="66" t="s">
        <v>577</v>
      </c>
      <c r="I631" s="66" t="s">
        <v>578</v>
      </c>
      <c r="J631" s="67">
        <v>4698.7</v>
      </c>
      <c r="K631" s="67">
        <v>4085.6</v>
      </c>
      <c r="L631" s="67">
        <v>0</v>
      </c>
      <c r="M631" s="68">
        <v>152</v>
      </c>
      <c r="N631" s="76">
        <f t="shared" si="418"/>
        <v>7182720</v>
      </c>
      <c r="O631" s="67">
        <v>0</v>
      </c>
      <c r="P631" s="77">
        <f>+'Приложение №2'!F631-'Приложение №1'!R631-'Приложение №1'!S631</f>
        <v>0</v>
      </c>
      <c r="Q631" s="77">
        <v>0</v>
      </c>
      <c r="R631" s="77">
        <f>+AR631+AS631</f>
        <v>0</v>
      </c>
      <c r="S631" s="77">
        <f>+'Приложение №2'!F631</f>
        <v>7182720</v>
      </c>
      <c r="T631" s="77"/>
      <c r="U631" s="77">
        <v>0</v>
      </c>
      <c r="V631" s="77">
        <f t="shared" si="419"/>
        <v>1758.0575680438615</v>
      </c>
      <c r="W631" s="77">
        <f t="shared" si="419"/>
        <v>1758.0575680438615</v>
      </c>
      <c r="X631" s="70" t="s">
        <v>625</v>
      </c>
      <c r="Y631" s="81">
        <v>1703986.46</v>
      </c>
      <c r="Z631" s="81">
        <f>+(K631*12.08+L631*20.47)*12</f>
        <v>592248.576</v>
      </c>
      <c r="AB631" s="82">
        <f>+N631-'[4]Приложение № 2'!E629</f>
        <v>-54686716.07703615</v>
      </c>
      <c r="AE631" s="82">
        <f>+N631-'[4]Приложение № 2'!E629</f>
        <v>-54686716.07703615</v>
      </c>
      <c r="AQ631" s="62">
        <f>+'Приложение №2'!F631-'Приложение №1'!N631</f>
        <v>0</v>
      </c>
      <c r="AR631" s="89">
        <f>2172694.37-R343</f>
        <v>-553835.7648</v>
      </c>
      <c r="AS631" s="1">
        <f>+(K631*13.29+L631*22.52)*12*0.85</f>
        <v>553835.76479999989</v>
      </c>
      <c r="AT631" s="1">
        <f>+(K631*13.29+L631*22.52)*12*30-S343</f>
        <v>16630644.054799996</v>
      </c>
    </row>
    <row r="632" spans="1:47" x14ac:dyDescent="0.25">
      <c r="A632" s="90">
        <f t="shared" si="414"/>
        <v>616</v>
      </c>
      <c r="B632" s="91">
        <f t="shared" si="407"/>
        <v>212</v>
      </c>
      <c r="C632" s="65" t="s">
        <v>51</v>
      </c>
      <c r="D632" s="65" t="s">
        <v>246</v>
      </c>
      <c r="E632" s="66">
        <v>1994</v>
      </c>
      <c r="F632" s="66">
        <v>2015</v>
      </c>
      <c r="G632" s="66" t="s">
        <v>45</v>
      </c>
      <c r="H632" s="66">
        <v>9</v>
      </c>
      <c r="I632" s="66">
        <v>4</v>
      </c>
      <c r="J632" s="67">
        <v>9059.2999999999993</v>
      </c>
      <c r="K632" s="67">
        <v>7954.9</v>
      </c>
      <c r="L632" s="67">
        <v>44.3</v>
      </c>
      <c r="M632" s="68">
        <v>376</v>
      </c>
      <c r="N632" s="76">
        <f t="shared" si="418"/>
        <v>146432039.11802056</v>
      </c>
      <c r="O632" s="67"/>
      <c r="P632" s="77">
        <f>+'Приложение №2'!F632-'Приложение №1'!R632-'Приложение №1'!S632-'Приложение №1'!U632</f>
        <v>24691579.186620563</v>
      </c>
      <c r="Q632" s="77"/>
      <c r="R632" s="77">
        <f t="shared" si="412"/>
        <v>5454483.7413999997</v>
      </c>
      <c r="S632" s="77">
        <f>+AT632</f>
        <v>38418572.519999996</v>
      </c>
      <c r="T632" s="77"/>
      <c r="U632" s="77">
        <v>77867403.670000002</v>
      </c>
      <c r="V632" s="77">
        <f t="shared" si="419"/>
        <v>18305.8354732999</v>
      </c>
      <c r="W632" s="77">
        <f t="shared" si="419"/>
        <v>18305.8354732999</v>
      </c>
      <c r="X632" s="70" t="s">
        <v>625</v>
      </c>
      <c r="Y632" s="71" t="e">
        <f>+#REF!-'[1]Приложение №1'!$P821</f>
        <v>#REF!</v>
      </c>
      <c r="AA632" s="76">
        <f t="shared" si="405"/>
        <v>167033614.96000001</v>
      </c>
      <c r="AB632" s="67">
        <v>18497723.436858121</v>
      </c>
      <c r="AC632" s="67">
        <v>12695079.720886501</v>
      </c>
      <c r="AD632" s="67">
        <v>7727724.5646585599</v>
      </c>
      <c r="AE632" s="67">
        <v>6972228.5386101594</v>
      </c>
      <c r="AF632" s="67">
        <v>0</v>
      </c>
      <c r="AG632" s="67"/>
      <c r="AH632" s="67">
        <v>889888.98620159982</v>
      </c>
      <c r="AI632" s="67">
        <v>0</v>
      </c>
      <c r="AJ632" s="67">
        <v>0</v>
      </c>
      <c r="AK632" s="67">
        <v>0</v>
      </c>
      <c r="AL632" s="67">
        <v>78339424.591046214</v>
      </c>
      <c r="AM632" s="67">
        <v>20601575.841979437</v>
      </c>
      <c r="AN632" s="67">
        <v>16452952.139400002</v>
      </c>
      <c r="AO632" s="77">
        <v>1670336.1496000004</v>
      </c>
      <c r="AP632" s="78">
        <v>3186680.9907594007</v>
      </c>
      <c r="AQ632" s="62">
        <f>+'Приложение №2'!F632-'Приложение №1'!N632</f>
        <v>0</v>
      </c>
      <c r="AR632" s="1">
        <v>4365957.5199999996</v>
      </c>
      <c r="AS632" s="1">
        <f>+(K632*13.29+L632*22.52)*12*0.85</f>
        <v>1088526.2213999997</v>
      </c>
      <c r="AT632" s="1">
        <f>+(K632*13.29+L632*22.52)*12*30</f>
        <v>38418572.519999996</v>
      </c>
    </row>
    <row r="633" spans="1:47" x14ac:dyDescent="0.25">
      <c r="A633" s="90">
        <f t="shared" si="414"/>
        <v>617</v>
      </c>
      <c r="B633" s="91">
        <f t="shared" si="407"/>
        <v>213</v>
      </c>
      <c r="C633" s="65" t="s">
        <v>51</v>
      </c>
      <c r="D633" s="65" t="s">
        <v>493</v>
      </c>
      <c r="E633" s="66">
        <v>1974</v>
      </c>
      <c r="F633" s="66">
        <v>2013</v>
      </c>
      <c r="G633" s="66" t="s">
        <v>45</v>
      </c>
      <c r="H633" s="66">
        <v>9</v>
      </c>
      <c r="I633" s="66">
        <v>1</v>
      </c>
      <c r="J633" s="67">
        <v>2145.6</v>
      </c>
      <c r="K633" s="67">
        <v>1838.26</v>
      </c>
      <c r="L633" s="67">
        <v>161.5</v>
      </c>
      <c r="M633" s="68">
        <v>70</v>
      </c>
      <c r="N633" s="76">
        <f t="shared" si="418"/>
        <v>2561332.6</v>
      </c>
      <c r="O633" s="67"/>
      <c r="P633" s="77"/>
      <c r="Q633" s="77"/>
      <c r="R633" s="77">
        <f t="shared" si="412"/>
        <v>1463328.9350799997</v>
      </c>
      <c r="S633" s="77">
        <f>+'Приложение №2'!F633-'Приложение №1'!R633</f>
        <v>1098003.6649200004</v>
      </c>
      <c r="T633" s="77"/>
      <c r="U633" s="77">
        <v>0</v>
      </c>
      <c r="V633" s="77">
        <f t="shared" si="419"/>
        <v>1280.8199983998081</v>
      </c>
      <c r="W633" s="77">
        <f t="shared" si="419"/>
        <v>1280.8199983998081</v>
      </c>
      <c r="X633" s="70" t="s">
        <v>625</v>
      </c>
      <c r="Y633" s="71" t="e">
        <f>+#REF!-'[1]Приложение №1'!$P1582</f>
        <v>#REF!</v>
      </c>
      <c r="AA633" s="76">
        <f t="shared" si="405"/>
        <v>2561332.6</v>
      </c>
      <c r="AB633" s="67">
        <v>0</v>
      </c>
      <c r="AC633" s="67">
        <v>0</v>
      </c>
      <c r="AD633" s="67">
        <v>0</v>
      </c>
      <c r="AE633" s="67">
        <v>0</v>
      </c>
      <c r="AF633" s="67">
        <v>0</v>
      </c>
      <c r="AG633" s="67"/>
      <c r="AH633" s="67">
        <v>0</v>
      </c>
      <c r="AI633" s="67">
        <v>0</v>
      </c>
      <c r="AJ633" s="67">
        <v>2255868.0741240005</v>
      </c>
      <c r="AK633" s="67">
        <v>0</v>
      </c>
      <c r="AL633" s="67">
        <v>0</v>
      </c>
      <c r="AM633" s="67">
        <v>0</v>
      </c>
      <c r="AN633" s="67">
        <v>230519.93400000001</v>
      </c>
      <c r="AO633" s="77">
        <v>25613.326000000001</v>
      </c>
      <c r="AP633" s="78">
        <v>49331.265876000012</v>
      </c>
      <c r="AQ633" s="62">
        <f>+'Приложение №2'!F633-'Приложение №1'!N633</f>
        <v>0</v>
      </c>
      <c r="AR633" s="1">
        <v>1177040.8899999999</v>
      </c>
      <c r="AS633" s="1">
        <f>+(K633*13.29+L633*22.52)*12*0.85</f>
        <v>286288.04507999995</v>
      </c>
      <c r="AT633" s="1">
        <f>+(K633*13.29+L633*22.52)*12*30</f>
        <v>10104283.943999998</v>
      </c>
    </row>
    <row r="634" spans="1:47" x14ac:dyDescent="0.25">
      <c r="A634" s="90">
        <f t="shared" si="414"/>
        <v>618</v>
      </c>
      <c r="B634" s="91">
        <f t="shared" si="407"/>
        <v>214</v>
      </c>
      <c r="C634" s="65" t="s">
        <v>51</v>
      </c>
      <c r="D634" s="65" t="s">
        <v>495</v>
      </c>
      <c r="E634" s="66">
        <v>1968</v>
      </c>
      <c r="F634" s="66">
        <v>2015</v>
      </c>
      <c r="G634" s="66" t="s">
        <v>45</v>
      </c>
      <c r="H634" s="66">
        <v>4</v>
      </c>
      <c r="I634" s="66">
        <v>4</v>
      </c>
      <c r="J634" s="67">
        <v>2529.1</v>
      </c>
      <c r="K634" s="67">
        <v>2239.8000000000002</v>
      </c>
      <c r="L634" s="67">
        <v>113.8</v>
      </c>
      <c r="M634" s="68">
        <v>104</v>
      </c>
      <c r="N634" s="76">
        <f t="shared" si="418"/>
        <v>22206298.984706003</v>
      </c>
      <c r="O634" s="67"/>
      <c r="P634" s="77">
        <v>3007275.9718176005</v>
      </c>
      <c r="Q634" s="77"/>
      <c r="R634" s="77">
        <f t="shared" si="412"/>
        <v>0</v>
      </c>
      <c r="S634" s="77">
        <f t="shared" si="413"/>
        <v>7169919.1256179996</v>
      </c>
      <c r="T634" s="77"/>
      <c r="U634" s="77">
        <v>12029103.887270402</v>
      </c>
      <c r="V634" s="77">
        <f t="shared" si="419"/>
        <v>9435.0352586276349</v>
      </c>
      <c r="W634" s="77">
        <f t="shared" si="419"/>
        <v>9435.0352586276349</v>
      </c>
      <c r="X634" s="70" t="s">
        <v>625</v>
      </c>
      <c r="Y634" s="71" t="e">
        <f>+#REF!-'[1]Приложение №1'!$P1829</f>
        <v>#REF!</v>
      </c>
      <c r="AA634" s="76">
        <f t="shared" si="405"/>
        <v>29885518.550000001</v>
      </c>
      <c r="AB634" s="67">
        <v>6731956.0892438404</v>
      </c>
      <c r="AC634" s="67">
        <v>2468626.27801314</v>
      </c>
      <c r="AD634" s="67">
        <v>2579135.1598849199</v>
      </c>
      <c r="AE634" s="67">
        <v>1614732.13773312</v>
      </c>
      <c r="AF634" s="67">
        <v>0</v>
      </c>
      <c r="AG634" s="67"/>
      <c r="AH634" s="67">
        <v>222240.79473288002</v>
      </c>
      <c r="AI634" s="67">
        <v>0</v>
      </c>
      <c r="AJ634" s="67">
        <v>12664980.5522436</v>
      </c>
      <c r="AK634" s="67">
        <v>0</v>
      </c>
      <c r="AL634" s="67">
        <v>0</v>
      </c>
      <c r="AM634" s="67">
        <v>0</v>
      </c>
      <c r="AN634" s="67">
        <v>2730265.4369999999</v>
      </c>
      <c r="AO634" s="77">
        <v>298855.18550000008</v>
      </c>
      <c r="AP634" s="78">
        <v>574726.9156485002</v>
      </c>
      <c r="AQ634" s="62">
        <f>+'Приложение №2'!F634-'Приложение №1'!N634</f>
        <v>0</v>
      </c>
      <c r="AR634" s="71">
        <f>1122636.15-R347</f>
        <v>-251674.80000000005</v>
      </c>
      <c r="AS634" s="1">
        <f>+(K634*10+L634*20)*12*0.85</f>
        <v>251674.8</v>
      </c>
      <c r="AT634" s="1">
        <f>+(K634*10+L634*20)*12*30-S347</f>
        <v>7169919.1256179996</v>
      </c>
      <c r="AU634" s="71">
        <f>+P634+Q634+R634+S634+U634-'Приложение №2'!F634</f>
        <v>0</v>
      </c>
    </row>
    <row r="635" spans="1:47" x14ac:dyDescent="0.25">
      <c r="A635" s="90">
        <f t="shared" si="414"/>
        <v>619</v>
      </c>
      <c r="B635" s="91">
        <f t="shared" si="407"/>
        <v>215</v>
      </c>
      <c r="C635" s="65" t="s">
        <v>51</v>
      </c>
      <c r="D635" s="65" t="s">
        <v>497</v>
      </c>
      <c r="E635" s="66">
        <v>1967</v>
      </c>
      <c r="F635" s="66">
        <v>2015</v>
      </c>
      <c r="G635" s="66" t="s">
        <v>45</v>
      </c>
      <c r="H635" s="66">
        <v>3</v>
      </c>
      <c r="I635" s="66">
        <v>3</v>
      </c>
      <c r="J635" s="67">
        <v>1753.5</v>
      </c>
      <c r="K635" s="67">
        <v>1219.5999999999999</v>
      </c>
      <c r="L635" s="67">
        <v>367.2</v>
      </c>
      <c r="M635" s="68">
        <v>37</v>
      </c>
      <c r="N635" s="76">
        <f t="shared" si="418"/>
        <v>31181295.561012</v>
      </c>
      <c r="O635" s="67"/>
      <c r="P635" s="77">
        <v>5009763.3724291995</v>
      </c>
      <c r="Q635" s="77"/>
      <c r="R635" s="77">
        <f t="shared" si="412"/>
        <v>0</v>
      </c>
      <c r="S635" s="77">
        <f t="shared" si="413"/>
        <v>6132478.6988660004</v>
      </c>
      <c r="T635" s="77"/>
      <c r="U635" s="77">
        <v>20039053.489716798</v>
      </c>
      <c r="V635" s="77">
        <f t="shared" si="419"/>
        <v>19650.42573797076</v>
      </c>
      <c r="W635" s="77">
        <f t="shared" si="419"/>
        <v>19650.42573797076</v>
      </c>
      <c r="X635" s="70" t="s">
        <v>625</v>
      </c>
      <c r="Y635" s="71" t="e">
        <f>+#REF!-'[1]Приложение №1'!$P1831</f>
        <v>#REF!</v>
      </c>
      <c r="AA635" s="76">
        <f t="shared" si="405"/>
        <v>34868708.160000004</v>
      </c>
      <c r="AB635" s="67">
        <v>5996729.9781097798</v>
      </c>
      <c r="AC635" s="67">
        <v>3648890.3764198199</v>
      </c>
      <c r="AD635" s="67">
        <v>1719410.9272174803</v>
      </c>
      <c r="AE635" s="67">
        <v>1465289.8013577599</v>
      </c>
      <c r="AF635" s="67">
        <v>0</v>
      </c>
      <c r="AG635" s="67"/>
      <c r="AH635" s="67">
        <v>511593.88939176005</v>
      </c>
      <c r="AI635" s="67">
        <v>0</v>
      </c>
      <c r="AJ635" s="67">
        <v>17347540.944257997</v>
      </c>
      <c r="AK635" s="67">
        <v>0</v>
      </c>
      <c r="AL635" s="67">
        <v>0</v>
      </c>
      <c r="AM635" s="67">
        <v>0</v>
      </c>
      <c r="AN635" s="67">
        <v>3159448.9173999997</v>
      </c>
      <c r="AO635" s="77">
        <v>348687.08159999998</v>
      </c>
      <c r="AP635" s="78">
        <v>671116.24424539995</v>
      </c>
      <c r="AQ635" s="62">
        <f>+'Приложение №2'!F635-'Приложение №1'!N635</f>
        <v>0</v>
      </c>
      <c r="AR635" s="71">
        <f>1072019.06-R349</f>
        <v>-199308</v>
      </c>
      <c r="AS635" s="1">
        <f>+(K635*10+L635*20)*12*0.85</f>
        <v>199308</v>
      </c>
      <c r="AT635" s="1">
        <f>+(K635*10+L635*20)*12*30-S349</f>
        <v>6132478.6988660004</v>
      </c>
      <c r="AU635" s="71">
        <f>+P635+Q635+R635+S635+U635-'Приложение №2'!F635</f>
        <v>0</v>
      </c>
    </row>
    <row r="636" spans="1:47" x14ac:dyDescent="0.25">
      <c r="A636" s="90">
        <f t="shared" si="414"/>
        <v>620</v>
      </c>
      <c r="B636" s="91">
        <f t="shared" si="407"/>
        <v>216</v>
      </c>
      <c r="C636" s="65" t="s">
        <v>51</v>
      </c>
      <c r="D636" s="65" t="s">
        <v>498</v>
      </c>
      <c r="E636" s="66">
        <v>1968</v>
      </c>
      <c r="F636" s="66">
        <v>2015</v>
      </c>
      <c r="G636" s="66" t="s">
        <v>45</v>
      </c>
      <c r="H636" s="66">
        <v>4</v>
      </c>
      <c r="I636" s="66">
        <v>2</v>
      </c>
      <c r="J636" s="67">
        <v>1345.8</v>
      </c>
      <c r="K636" s="67">
        <v>1087.0999999999999</v>
      </c>
      <c r="L636" s="67">
        <v>112.8</v>
      </c>
      <c r="M636" s="68">
        <v>46</v>
      </c>
      <c r="N636" s="76">
        <f t="shared" si="418"/>
        <v>11331791.19184</v>
      </c>
      <c r="O636" s="67"/>
      <c r="P636" s="77">
        <v>1919629.1910700002</v>
      </c>
      <c r="Q636" s="77"/>
      <c r="R636" s="77">
        <f t="shared" si="412"/>
        <v>0</v>
      </c>
      <c r="S636" s="77">
        <f t="shared" si="413"/>
        <v>3653274.4275600002</v>
      </c>
      <c r="T636" s="77"/>
      <c r="U636" s="77">
        <v>5758887.573210001</v>
      </c>
      <c r="V636" s="77">
        <f t="shared" si="419"/>
        <v>9443.9463220601738</v>
      </c>
      <c r="W636" s="77">
        <f t="shared" si="419"/>
        <v>9443.9463220601738</v>
      </c>
      <c r="X636" s="70" t="s">
        <v>625</v>
      </c>
      <c r="Y636" s="71" t="e">
        <f>+#REF!-'[1]Приложение №1'!$P1832</f>
        <v>#REF!</v>
      </c>
      <c r="AA636" s="76">
        <f t="shared" ref="AA636:AA685" si="420">SUM(AB636:AP636)</f>
        <v>15236078.209999999</v>
      </c>
      <c r="AB636" s="67">
        <v>3432050.5232340605</v>
      </c>
      <c r="AC636" s="67">
        <v>1258542.09075378</v>
      </c>
      <c r="AD636" s="67">
        <v>1314881.1524797198</v>
      </c>
      <c r="AE636" s="67">
        <v>823214.26413408003</v>
      </c>
      <c r="AF636" s="67">
        <v>0</v>
      </c>
      <c r="AG636" s="67"/>
      <c r="AH636" s="67">
        <v>113301.62983020001</v>
      </c>
      <c r="AI636" s="67">
        <v>0</v>
      </c>
      <c r="AJ636" s="67">
        <v>6456793.9123547999</v>
      </c>
      <c r="AK636" s="67">
        <v>0</v>
      </c>
      <c r="AL636" s="67">
        <v>0</v>
      </c>
      <c r="AM636" s="67">
        <v>0</v>
      </c>
      <c r="AN636" s="67">
        <v>1391929.5954999998</v>
      </c>
      <c r="AO636" s="77">
        <v>152360.78209999998</v>
      </c>
      <c r="AP636" s="78">
        <v>293004.25961336005</v>
      </c>
      <c r="AQ636" s="62">
        <f>+'Приложение №2'!F636-'Приложение №1'!N636</f>
        <v>0</v>
      </c>
      <c r="AR636" s="71">
        <f>449941.2-R350</f>
        <v>-133895.39999999997</v>
      </c>
      <c r="AS636" s="1">
        <f>+(K636*10+L636*20)*12*0.85</f>
        <v>133895.4</v>
      </c>
      <c r="AT636" s="1">
        <f>+(K636*10+L636*20)*12*30-S350</f>
        <v>3653274.4275600002</v>
      </c>
      <c r="AU636" s="71">
        <f>+P636+Q636+R636+S636+U636-'Приложение №2'!F636</f>
        <v>0</v>
      </c>
    </row>
    <row r="637" spans="1:47" x14ac:dyDescent="0.25">
      <c r="A637" s="90">
        <f t="shared" si="414"/>
        <v>621</v>
      </c>
      <c r="B637" s="91">
        <f t="shared" si="407"/>
        <v>217</v>
      </c>
      <c r="C637" s="65" t="s">
        <v>51</v>
      </c>
      <c r="D637" s="65" t="s">
        <v>499</v>
      </c>
      <c r="E637" s="66">
        <v>1967</v>
      </c>
      <c r="F637" s="66">
        <v>2013</v>
      </c>
      <c r="G637" s="66" t="s">
        <v>45</v>
      </c>
      <c r="H637" s="66">
        <v>3</v>
      </c>
      <c r="I637" s="66">
        <v>3</v>
      </c>
      <c r="J637" s="67">
        <v>1661.3</v>
      </c>
      <c r="K637" s="67">
        <v>1287.8</v>
      </c>
      <c r="L637" s="67">
        <v>254.55</v>
      </c>
      <c r="M637" s="68">
        <v>74</v>
      </c>
      <c r="N637" s="76">
        <f t="shared" si="418"/>
        <v>11163073.330387998</v>
      </c>
      <c r="O637" s="67"/>
      <c r="P637" s="77">
        <v>1452195.0248139997</v>
      </c>
      <c r="Q637" s="77"/>
      <c r="R637" s="77">
        <f t="shared" si="412"/>
        <v>0</v>
      </c>
      <c r="S637" s="77">
        <f t="shared" si="413"/>
        <v>5354293.2311319998</v>
      </c>
      <c r="T637" s="77"/>
      <c r="U637" s="77">
        <v>4356585.0744419992</v>
      </c>
      <c r="V637" s="77">
        <f t="shared" si="419"/>
        <v>7237.7043669646964</v>
      </c>
      <c r="W637" s="77">
        <f t="shared" si="419"/>
        <v>7237.7043669646964</v>
      </c>
      <c r="X637" s="70" t="s">
        <v>625</v>
      </c>
      <c r="Y637" s="71" t="e">
        <f>+#REF!-'[1]Приложение №1'!$P1835</f>
        <v>#REF!</v>
      </c>
      <c r="AA637" s="76">
        <f t="shared" si="420"/>
        <v>14747148.670000002</v>
      </c>
      <c r="AB637" s="67">
        <v>5828747.4672991196</v>
      </c>
      <c r="AC637" s="67">
        <v>3546676.3733486403</v>
      </c>
      <c r="AD637" s="67">
        <v>1671246.17812992</v>
      </c>
      <c r="AE637" s="67">
        <v>1424243.59065324</v>
      </c>
      <c r="AF637" s="67">
        <v>0</v>
      </c>
      <c r="AG637" s="67"/>
      <c r="AH637" s="67">
        <v>497262.94218215998</v>
      </c>
      <c r="AI637" s="67">
        <v>0</v>
      </c>
      <c r="AJ637" s="67">
        <v>0</v>
      </c>
      <c r="AK637" s="67">
        <v>0</v>
      </c>
      <c r="AL637" s="67">
        <v>0</v>
      </c>
      <c r="AM637" s="67">
        <v>0</v>
      </c>
      <c r="AN637" s="67">
        <v>1347912.8755000001</v>
      </c>
      <c r="AO637" s="77">
        <v>147471.48670000001</v>
      </c>
      <c r="AP637" s="78">
        <v>283587.75618692004</v>
      </c>
      <c r="AQ637" s="62">
        <f>+'Приложение №2'!F637-'Приложение №1'!N637</f>
        <v>0</v>
      </c>
      <c r="AR637" s="71">
        <f>717131.91-R351</f>
        <v>-183283.79999999993</v>
      </c>
      <c r="AS637" s="1">
        <f>+(K637*10+L637*20)*12*0.85</f>
        <v>183283.8</v>
      </c>
      <c r="AT637" s="1">
        <f>+(K637*10+L637*20)*12*30-S351</f>
        <v>5354293.2311319998</v>
      </c>
      <c r="AU637" s="71">
        <f>+P637+Q637+R637+S637+U637-'Приложение №2'!F637</f>
        <v>0</v>
      </c>
    </row>
    <row r="638" spans="1:47" x14ac:dyDescent="0.25">
      <c r="A638" s="90">
        <f t="shared" si="414"/>
        <v>622</v>
      </c>
      <c r="B638" s="91">
        <f t="shared" si="407"/>
        <v>218</v>
      </c>
      <c r="C638" s="65" t="s">
        <v>51</v>
      </c>
      <c r="D638" s="65" t="s">
        <v>680</v>
      </c>
      <c r="E638" s="66">
        <v>2000</v>
      </c>
      <c r="F638" s="66">
        <v>2013</v>
      </c>
      <c r="G638" s="66" t="s">
        <v>548</v>
      </c>
      <c r="H638" s="66">
        <v>9</v>
      </c>
      <c r="I638" s="66">
        <v>6</v>
      </c>
      <c r="J638" s="67">
        <v>11548.6</v>
      </c>
      <c r="K638" s="67">
        <v>10237.700000000001</v>
      </c>
      <c r="L638" s="67"/>
      <c r="M638" s="68">
        <v>575</v>
      </c>
      <c r="N638" s="76">
        <f t="shared" si="418"/>
        <v>21548160</v>
      </c>
      <c r="O638" s="67"/>
      <c r="P638" s="77"/>
      <c r="Q638" s="77"/>
      <c r="R638" s="77">
        <f t="shared" si="412"/>
        <v>8266027.6865999997</v>
      </c>
      <c r="S638" s="77">
        <f>+'Приложение №2'!F638-'Приложение №1'!R638</f>
        <v>13282132.3134</v>
      </c>
      <c r="T638" s="77"/>
      <c r="U638" s="77">
        <v>0</v>
      </c>
      <c r="V638" s="77">
        <f t="shared" si="419"/>
        <v>2104.7852545005226</v>
      </c>
      <c r="W638" s="77">
        <f t="shared" si="419"/>
        <v>2104.7852545005226</v>
      </c>
      <c r="X638" s="70" t="s">
        <v>625</v>
      </c>
      <c r="Y638" s="71"/>
      <c r="AA638" s="76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77"/>
      <c r="AP638" s="78"/>
      <c r="AQ638" s="62">
        <f>+'Приложение №2'!F638-'Приложение №1'!N638</f>
        <v>0</v>
      </c>
      <c r="AR638" s="1">
        <v>6878225.5499999998</v>
      </c>
      <c r="AS638" s="1">
        <f>+(K638*13.29+L638*22.52)*12*0.85</f>
        <v>1387802.1365999999</v>
      </c>
      <c r="AT638" s="1">
        <f>+(K638*13.29+L638*22.52)*12*30</f>
        <v>48981251.879999995</v>
      </c>
    </row>
    <row r="639" spans="1:47" x14ac:dyDescent="0.25">
      <c r="A639" s="90">
        <f t="shared" si="414"/>
        <v>623</v>
      </c>
      <c r="B639" s="91">
        <f t="shared" si="407"/>
        <v>219</v>
      </c>
      <c r="C639" s="65" t="s">
        <v>51</v>
      </c>
      <c r="D639" s="65" t="s">
        <v>500</v>
      </c>
      <c r="E639" s="66">
        <v>1969</v>
      </c>
      <c r="F639" s="66">
        <v>1969</v>
      </c>
      <c r="G639" s="66" t="s">
        <v>45</v>
      </c>
      <c r="H639" s="66">
        <v>4</v>
      </c>
      <c r="I639" s="66">
        <v>2</v>
      </c>
      <c r="J639" s="67">
        <v>1357.7</v>
      </c>
      <c r="K639" s="67">
        <v>1091.9000000000001</v>
      </c>
      <c r="L639" s="67">
        <v>152.5</v>
      </c>
      <c r="M639" s="68">
        <v>48</v>
      </c>
      <c r="N639" s="76">
        <f t="shared" si="418"/>
        <v>4147368.4584380006</v>
      </c>
      <c r="O639" s="67"/>
      <c r="P639" s="77"/>
      <c r="Q639" s="77"/>
      <c r="R639" s="77">
        <f t="shared" si="412"/>
        <v>0</v>
      </c>
      <c r="S639" s="77">
        <f>+'Приложение №2'!F639-'Приложение №1'!R639</f>
        <v>4147368.4584380006</v>
      </c>
      <c r="T639" s="77"/>
      <c r="U639" s="77">
        <v>0</v>
      </c>
      <c r="V639" s="77">
        <f t="shared" si="419"/>
        <v>3332.8258264529095</v>
      </c>
      <c r="W639" s="77">
        <f t="shared" si="419"/>
        <v>3332.8258264529095</v>
      </c>
      <c r="X639" s="70" t="s">
        <v>625</v>
      </c>
      <c r="Y639" s="71" t="e">
        <f>+#REF!-'[1]Приложение №1'!$P1837</f>
        <v>#REF!</v>
      </c>
      <c r="AA639" s="76">
        <f t="shared" si="420"/>
        <v>8198144.5299999993</v>
      </c>
      <c r="AB639" s="67">
        <v>3559333.0036773602</v>
      </c>
      <c r="AC639" s="67">
        <v>1305216.9162526201</v>
      </c>
      <c r="AD639" s="67">
        <v>1363645.3966245598</v>
      </c>
      <c r="AE639" s="67">
        <v>853744.33726847998</v>
      </c>
      <c r="AF639" s="67">
        <v>0</v>
      </c>
      <c r="AG639" s="67"/>
      <c r="AH639" s="67">
        <v>117503.58224136</v>
      </c>
      <c r="AI639" s="67">
        <v>0</v>
      </c>
      <c r="AJ639" s="67">
        <v>0</v>
      </c>
      <c r="AK639" s="67">
        <v>0</v>
      </c>
      <c r="AL639" s="67">
        <v>0</v>
      </c>
      <c r="AM639" s="67">
        <v>0</v>
      </c>
      <c r="AN639" s="67">
        <v>759282.60640000005</v>
      </c>
      <c r="AO639" s="77">
        <v>81981.445299999992</v>
      </c>
      <c r="AP639" s="78">
        <v>157437.24223562001</v>
      </c>
      <c r="AQ639" s="62">
        <f>+'Приложение №2'!F639-'Приложение №1'!N639</f>
        <v>0</v>
      </c>
      <c r="AR639" s="71">
        <f>484860.46-R352</f>
        <v>-142483.79999999999</v>
      </c>
      <c r="AS639" s="1">
        <f>+(K639*10+L639*20)*12*0.85</f>
        <v>142483.79999999999</v>
      </c>
      <c r="AT639" s="1">
        <f>+(K639*10+L639*20)*12*30-S352</f>
        <v>4040068.7871000003</v>
      </c>
    </row>
    <row r="640" spans="1:47" x14ac:dyDescent="0.25">
      <c r="A640" s="90">
        <f t="shared" si="414"/>
        <v>624</v>
      </c>
      <c r="B640" s="91">
        <f t="shared" si="407"/>
        <v>220</v>
      </c>
      <c r="C640" s="65" t="s">
        <v>51</v>
      </c>
      <c r="D640" s="65" t="s">
        <v>502</v>
      </c>
      <c r="E640" s="66">
        <v>1969</v>
      </c>
      <c r="F640" s="66">
        <v>1969</v>
      </c>
      <c r="G640" s="66" t="s">
        <v>45</v>
      </c>
      <c r="H640" s="66">
        <v>4</v>
      </c>
      <c r="I640" s="66">
        <v>2</v>
      </c>
      <c r="J640" s="67">
        <v>1375</v>
      </c>
      <c r="K640" s="67">
        <v>1259.4000000000001</v>
      </c>
      <c r="L640" s="67">
        <v>0</v>
      </c>
      <c r="M640" s="68">
        <v>53</v>
      </c>
      <c r="N640" s="76">
        <f t="shared" si="418"/>
        <v>11892390.380248001</v>
      </c>
      <c r="O640" s="67"/>
      <c r="P640" s="77">
        <v>2077460.7349500002</v>
      </c>
      <c r="Q640" s="77"/>
      <c r="R640" s="77">
        <f t="shared" si="412"/>
        <v>0</v>
      </c>
      <c r="S640" s="77">
        <f t="shared" si="413"/>
        <v>3582547.4404480001</v>
      </c>
      <c r="T640" s="77"/>
      <c r="U640" s="77">
        <v>6232382.2048500003</v>
      </c>
      <c r="V640" s="77">
        <f t="shared" si="419"/>
        <v>9442.9016835381935</v>
      </c>
      <c r="W640" s="77">
        <f t="shared" si="419"/>
        <v>9442.9016835381935</v>
      </c>
      <c r="X640" s="70" t="s">
        <v>625</v>
      </c>
      <c r="Y640" s="71" t="e">
        <f>+#REF!-'[1]Приложение №1'!$P1843</f>
        <v>#REF!</v>
      </c>
      <c r="AA640" s="76">
        <f t="shared" si="420"/>
        <v>15991596.719999999</v>
      </c>
      <c r="AB640" s="67">
        <v>3602237.2105683601</v>
      </c>
      <c r="AC640" s="67">
        <v>1320950.0034994199</v>
      </c>
      <c r="AD640" s="67">
        <v>1380082.7808234601</v>
      </c>
      <c r="AE640" s="67">
        <v>864035.37315648003</v>
      </c>
      <c r="AF640" s="67">
        <v>0</v>
      </c>
      <c r="AG640" s="67"/>
      <c r="AH640" s="67">
        <v>118919.97069456</v>
      </c>
      <c r="AI640" s="67">
        <v>0</v>
      </c>
      <c r="AJ640" s="67">
        <v>6776969.9586876007</v>
      </c>
      <c r="AK640" s="67">
        <v>0</v>
      </c>
      <c r="AL640" s="67">
        <v>0</v>
      </c>
      <c r="AM640" s="67">
        <v>0</v>
      </c>
      <c r="AN640" s="67">
        <v>1460951.8569999998</v>
      </c>
      <c r="AO640" s="77">
        <v>159915.96719999998</v>
      </c>
      <c r="AP640" s="78">
        <v>307533.59837011999</v>
      </c>
      <c r="AQ640" s="62">
        <f>+'Приложение №2'!F640-'Приложение №1'!N640</f>
        <v>0</v>
      </c>
      <c r="AR640" s="71">
        <f>599663.27-R354</f>
        <v>-128458.80000000005</v>
      </c>
      <c r="AS640" s="1">
        <f>+(K640*10+L640*20)*12*0.85</f>
        <v>128458.8</v>
      </c>
      <c r="AT640" s="1">
        <f>+(K640*10+L640*20)*12*30-S354</f>
        <v>3582547.4404480001</v>
      </c>
      <c r="AU640" s="71">
        <f>+P640+Q640+R640+S640+U640-'Приложение №2'!F640</f>
        <v>0</v>
      </c>
    </row>
    <row r="641" spans="1:47" x14ac:dyDescent="0.25">
      <c r="A641" s="90">
        <f t="shared" si="414"/>
        <v>625</v>
      </c>
      <c r="B641" s="91">
        <f t="shared" si="407"/>
        <v>221</v>
      </c>
      <c r="C641" s="65" t="s">
        <v>51</v>
      </c>
      <c r="D641" s="65" t="s">
        <v>503</v>
      </c>
      <c r="E641" s="66">
        <v>1971</v>
      </c>
      <c r="F641" s="66">
        <v>1971</v>
      </c>
      <c r="G641" s="66" t="s">
        <v>45</v>
      </c>
      <c r="H641" s="66">
        <v>4</v>
      </c>
      <c r="I641" s="66">
        <v>2</v>
      </c>
      <c r="J641" s="67">
        <v>1403.6</v>
      </c>
      <c r="K641" s="67">
        <v>1213.5</v>
      </c>
      <c r="L641" s="67">
        <v>42.7</v>
      </c>
      <c r="M641" s="68">
        <v>67</v>
      </c>
      <c r="N641" s="76">
        <f t="shared" si="418"/>
        <v>4068649.0243214001</v>
      </c>
      <c r="O641" s="67"/>
      <c r="P641" s="77">
        <v>80888.862096350058</v>
      </c>
      <c r="Q641" s="77"/>
      <c r="R641" s="77">
        <f t="shared" si="412"/>
        <v>0</v>
      </c>
      <c r="S641" s="77">
        <f>+AT641</f>
        <v>3745093.5759359999</v>
      </c>
      <c r="T641" s="77"/>
      <c r="U641" s="77">
        <v>242666.58628905017</v>
      </c>
      <c r="V641" s="77">
        <f t="shared" si="419"/>
        <v>3238.8545011315077</v>
      </c>
      <c r="W641" s="77">
        <f t="shared" si="419"/>
        <v>3238.8545011315077</v>
      </c>
      <c r="X641" s="70" t="s">
        <v>625</v>
      </c>
      <c r="Y641" s="71" t="e">
        <f>+#REF!-'[1]Приложение №1'!$P1844</f>
        <v>#REF!</v>
      </c>
      <c r="AA641" s="76">
        <f t="shared" si="420"/>
        <v>9191213.3916225992</v>
      </c>
      <c r="AB641" s="67">
        <v>3593084.3130982798</v>
      </c>
      <c r="AC641" s="67">
        <v>1317593.61677916</v>
      </c>
      <c r="AD641" s="67">
        <v>1376576.13711912</v>
      </c>
      <c r="AE641" s="67">
        <v>861839.95216703997</v>
      </c>
      <c r="AF641" s="67">
        <v>0</v>
      </c>
      <c r="AG641" s="67"/>
      <c r="AH641" s="67">
        <v>118617.80974259999</v>
      </c>
      <c r="AI641" s="67">
        <v>0</v>
      </c>
      <c r="AJ641" s="67"/>
      <c r="AK641" s="67">
        <v>0</v>
      </c>
      <c r="AL641" s="67">
        <v>0</v>
      </c>
      <c r="AM641" s="67">
        <v>0</v>
      </c>
      <c r="AN641" s="67">
        <v>1457239.736</v>
      </c>
      <c r="AO641" s="77">
        <v>159509.63800000001</v>
      </c>
      <c r="AP641" s="78">
        <v>306752.18871640007</v>
      </c>
      <c r="AQ641" s="62">
        <f>+'Приложение №2'!F641-'Приложение №1'!N641</f>
        <v>0</v>
      </c>
      <c r="AR641" s="71">
        <f>545896.66-R355</f>
        <v>-132487.79999999993</v>
      </c>
      <c r="AS641" s="1">
        <f>+(K641*10+L641*20)*12*0.85</f>
        <v>132487.79999999999</v>
      </c>
      <c r="AT641" s="1">
        <f>+(K641*10+L641*20)*12*30-S355</f>
        <v>3745093.5759359999</v>
      </c>
      <c r="AU641" s="71">
        <f>+P641+Q641+R641+S641+U641-'Приложение №2'!F641</f>
        <v>0</v>
      </c>
    </row>
    <row r="642" spans="1:47" x14ac:dyDescent="0.25">
      <c r="A642" s="90">
        <f t="shared" si="414"/>
        <v>626</v>
      </c>
      <c r="B642" s="91">
        <f t="shared" si="407"/>
        <v>222</v>
      </c>
      <c r="C642" s="65" t="s">
        <v>51</v>
      </c>
      <c r="D642" s="65" t="s">
        <v>504</v>
      </c>
      <c r="E642" s="66">
        <v>1993</v>
      </c>
      <c r="F642" s="66">
        <v>2009</v>
      </c>
      <c r="G642" s="66" t="s">
        <v>45</v>
      </c>
      <c r="H642" s="66">
        <v>9</v>
      </c>
      <c r="I642" s="66">
        <v>1</v>
      </c>
      <c r="J642" s="67">
        <v>2345</v>
      </c>
      <c r="K642" s="67">
        <v>1964.2</v>
      </c>
      <c r="L642" s="67">
        <v>0</v>
      </c>
      <c r="M642" s="68">
        <v>80</v>
      </c>
      <c r="N642" s="76">
        <f t="shared" si="418"/>
        <v>16749970.84</v>
      </c>
      <c r="O642" s="67"/>
      <c r="P642" s="77">
        <v>1497757.0491000004</v>
      </c>
      <c r="Q642" s="77"/>
      <c r="R642" s="77">
        <f t="shared" si="412"/>
        <v>1361424.1635999999</v>
      </c>
      <c r="S642" s="77">
        <f t="shared" si="413"/>
        <v>9397518.4799999986</v>
      </c>
      <c r="T642" s="77"/>
      <c r="U642" s="77">
        <v>4493271.1473000012</v>
      </c>
      <c r="V642" s="77">
        <f t="shared" si="419"/>
        <v>8527.6299969453212</v>
      </c>
      <c r="W642" s="77">
        <f t="shared" si="419"/>
        <v>8527.6299969453212</v>
      </c>
      <c r="X642" s="70" t="s">
        <v>625</v>
      </c>
      <c r="Y642" s="71" t="e">
        <f>+#REF!-'[1]Приложение №1'!$P1603</f>
        <v>#REF!</v>
      </c>
      <c r="AA642" s="76">
        <f t="shared" si="420"/>
        <v>41352125.810000002</v>
      </c>
      <c r="AB642" s="67">
        <v>4542107.7549229199</v>
      </c>
      <c r="AC642" s="67">
        <v>3117271.1769024003</v>
      </c>
      <c r="AD642" s="67">
        <v>0</v>
      </c>
      <c r="AE642" s="67">
        <v>1712027.61216396</v>
      </c>
      <c r="AF642" s="67">
        <v>0</v>
      </c>
      <c r="AG642" s="67"/>
      <c r="AH642" s="67">
        <v>218511.8445216</v>
      </c>
      <c r="AI642" s="67">
        <v>0</v>
      </c>
      <c r="AJ642" s="67">
        <v>2215753.9253135999</v>
      </c>
      <c r="AK642" s="67">
        <v>0</v>
      </c>
      <c r="AL642" s="67">
        <v>19236210.842486817</v>
      </c>
      <c r="AM642" s="67">
        <v>5058707.7793799406</v>
      </c>
      <c r="AN642" s="67">
        <v>4048566.8085000003</v>
      </c>
      <c r="AO642" s="77">
        <v>413521.25809999998</v>
      </c>
      <c r="AP642" s="78">
        <v>789446.80770875991</v>
      </c>
      <c r="AQ642" s="62">
        <f>+'Приложение №2'!F642-'Приложение №1'!N642</f>
        <v>0</v>
      </c>
      <c r="AR642" s="1">
        <v>1095161.1399999999</v>
      </c>
      <c r="AS642" s="1">
        <f>+(K642*13.29+L642*22.52)*12*0.85</f>
        <v>266263.02359999996</v>
      </c>
      <c r="AT642" s="1">
        <f>+(K642*13.29+L642*22.52)*12*30</f>
        <v>9397518.4799999986</v>
      </c>
      <c r="AU642" s="71">
        <f>+P642+Q642+R642+S642+U642-'Приложение №2'!F642</f>
        <v>0</v>
      </c>
    </row>
    <row r="643" spans="1:47" x14ac:dyDescent="0.25">
      <c r="A643" s="90">
        <f t="shared" si="414"/>
        <v>627</v>
      </c>
      <c r="B643" s="91">
        <f t="shared" ref="B643:B679" si="421">+B642+1</f>
        <v>223</v>
      </c>
      <c r="C643" s="65" t="s">
        <v>51</v>
      </c>
      <c r="D643" s="65" t="s">
        <v>507</v>
      </c>
      <c r="E643" s="66">
        <v>1971</v>
      </c>
      <c r="F643" s="66">
        <v>2015</v>
      </c>
      <c r="G643" s="66" t="s">
        <v>45</v>
      </c>
      <c r="H643" s="66">
        <v>4</v>
      </c>
      <c r="I643" s="66">
        <v>1</v>
      </c>
      <c r="J643" s="67">
        <v>2344</v>
      </c>
      <c r="K643" s="67">
        <v>1517.7</v>
      </c>
      <c r="L643" s="67">
        <v>471.8</v>
      </c>
      <c r="M643" s="68">
        <v>68</v>
      </c>
      <c r="N643" s="76">
        <f t="shared" si="418"/>
        <v>9324795.052650759</v>
      </c>
      <c r="O643" s="67"/>
      <c r="P643" s="77">
        <v>417931.19377368968</v>
      </c>
      <c r="Q643" s="77"/>
      <c r="R643" s="77">
        <f t="shared" si="412"/>
        <v>0</v>
      </c>
      <c r="S643" s="77">
        <f t="shared" si="413"/>
        <v>7653070.2775560003</v>
      </c>
      <c r="T643" s="77"/>
      <c r="U643" s="77">
        <v>1253793.581321069</v>
      </c>
      <c r="V643" s="77">
        <f t="shared" si="419"/>
        <v>4687.0042988945761</v>
      </c>
      <c r="W643" s="77">
        <f t="shared" si="419"/>
        <v>4687.0042988945761</v>
      </c>
      <c r="X643" s="70" t="s">
        <v>625</v>
      </c>
      <c r="Y643" s="71" t="e">
        <f>+#REF!-'[1]Приложение №1'!$P1845</f>
        <v>#REF!</v>
      </c>
      <c r="AA643" s="76">
        <f t="shared" si="420"/>
        <v>25262253.210000001</v>
      </c>
      <c r="AB643" s="67">
        <v>5690527.9739763001</v>
      </c>
      <c r="AC643" s="67">
        <v>2086731.8051672401</v>
      </c>
      <c r="AD643" s="67">
        <v>2180145.0619355398</v>
      </c>
      <c r="AE643" s="67">
        <v>1364934.3932783997</v>
      </c>
      <c r="AF643" s="67">
        <v>0</v>
      </c>
      <c r="AG643" s="67"/>
      <c r="AH643" s="67">
        <v>187860.32184275999</v>
      </c>
      <c r="AI643" s="67">
        <v>0</v>
      </c>
      <c r="AJ643" s="67">
        <v>10705718.389564799</v>
      </c>
      <c r="AK643" s="67">
        <v>0</v>
      </c>
      <c r="AL643" s="67">
        <v>0</v>
      </c>
      <c r="AM643" s="67">
        <v>0</v>
      </c>
      <c r="AN643" s="67">
        <v>2307895.6014999999</v>
      </c>
      <c r="AO643" s="77">
        <v>252622.53210000001</v>
      </c>
      <c r="AP643" s="78">
        <v>485817.13063496002</v>
      </c>
      <c r="AQ643" s="62">
        <f>+'Приложение №2'!F643-'Приложение №1'!N643</f>
        <v>0</v>
      </c>
      <c r="AR643" s="71">
        <f>1215312.06-R358</f>
        <v>-251052.60000000009</v>
      </c>
      <c r="AS643" s="1">
        <f t="shared" ref="AS643:AS650" si="422">+(K643*10+L643*20)*12*0.85</f>
        <v>251052.6</v>
      </c>
      <c r="AT643" s="1">
        <f t="shared" ref="AT643:AT648" si="423">+(K643*10+L643*20)*12*30-S358</f>
        <v>7653070.2775560003</v>
      </c>
      <c r="AU643" s="71">
        <f>+P643+Q643+R643+S643+U643-'Приложение №2'!F643</f>
        <v>0</v>
      </c>
    </row>
    <row r="644" spans="1:47" x14ac:dyDescent="0.25">
      <c r="A644" s="90">
        <f t="shared" si="414"/>
        <v>628</v>
      </c>
      <c r="B644" s="91">
        <f t="shared" si="421"/>
        <v>224</v>
      </c>
      <c r="C644" s="65" t="s">
        <v>51</v>
      </c>
      <c r="D644" s="65" t="s">
        <v>508</v>
      </c>
      <c r="E644" s="66">
        <v>1970</v>
      </c>
      <c r="F644" s="66">
        <v>2015</v>
      </c>
      <c r="G644" s="66" t="s">
        <v>45</v>
      </c>
      <c r="H644" s="66">
        <v>4</v>
      </c>
      <c r="I644" s="66">
        <v>2</v>
      </c>
      <c r="J644" s="67">
        <v>1403.6</v>
      </c>
      <c r="K644" s="67">
        <v>1283.1500000000001</v>
      </c>
      <c r="L644" s="67">
        <v>0</v>
      </c>
      <c r="M644" s="68">
        <v>53</v>
      </c>
      <c r="N644" s="76">
        <f t="shared" si="418"/>
        <v>4320323.6451739995</v>
      </c>
      <c r="O644" s="67"/>
      <c r="P644" s="77">
        <v>182520.66723549983</v>
      </c>
      <c r="Q644" s="77"/>
      <c r="R644" s="77">
        <f t="shared" si="412"/>
        <v>0</v>
      </c>
      <c r="S644" s="77">
        <f t="shared" si="413"/>
        <v>3590240.9762320002</v>
      </c>
      <c r="T644" s="77"/>
      <c r="U644" s="77">
        <v>547562.00170649949</v>
      </c>
      <c r="V644" s="77">
        <f t="shared" si="419"/>
        <v>3366.9669525573777</v>
      </c>
      <c r="W644" s="77">
        <f t="shared" si="419"/>
        <v>3366.9669525573777</v>
      </c>
      <c r="X644" s="70" t="s">
        <v>625</v>
      </c>
      <c r="Y644" s="71" t="e">
        <f>+#REF!-'[1]Приложение №1'!$P1849</f>
        <v>#REF!</v>
      </c>
      <c r="AA644" s="76">
        <f t="shared" si="420"/>
        <v>16293169.239999998</v>
      </c>
      <c r="AB644" s="67">
        <v>3670168.8759317403</v>
      </c>
      <c r="AC644" s="67">
        <v>1345860.7249735198</v>
      </c>
      <c r="AD644" s="67">
        <v>1406108.636961</v>
      </c>
      <c r="AE644" s="67">
        <v>880329.51331247995</v>
      </c>
      <c r="AF644" s="67">
        <v>0</v>
      </c>
      <c r="AG644" s="67"/>
      <c r="AH644" s="67">
        <v>121162.59054059999</v>
      </c>
      <c r="AI644" s="67">
        <v>0</v>
      </c>
      <c r="AJ644" s="67">
        <v>6904771.3217195999</v>
      </c>
      <c r="AK644" s="67">
        <v>0</v>
      </c>
      <c r="AL644" s="67">
        <v>0</v>
      </c>
      <c r="AM644" s="67">
        <v>0</v>
      </c>
      <c r="AN644" s="67">
        <v>1488502.7597000001</v>
      </c>
      <c r="AO644" s="77">
        <v>162931.6924</v>
      </c>
      <c r="AP644" s="78">
        <v>313333.12446105998</v>
      </c>
      <c r="AQ644" s="62">
        <f>+'Приложение №2'!F644-'Приложение №1'!N644</f>
        <v>0</v>
      </c>
      <c r="AR644" s="71">
        <f>549431.36-R359</f>
        <v>-130881.30000000005</v>
      </c>
      <c r="AS644" s="1">
        <f t="shared" si="422"/>
        <v>130881.3</v>
      </c>
      <c r="AT644" s="1">
        <f t="shared" si="423"/>
        <v>3590240.9762320002</v>
      </c>
      <c r="AU644" s="71">
        <f>+P644+Q644+R644+S644+U644-'Приложение №2'!F644</f>
        <v>0</v>
      </c>
    </row>
    <row r="645" spans="1:47" x14ac:dyDescent="0.25">
      <c r="A645" s="90">
        <f t="shared" si="414"/>
        <v>629</v>
      </c>
      <c r="B645" s="91">
        <f t="shared" si="421"/>
        <v>225</v>
      </c>
      <c r="C645" s="65" t="s">
        <v>51</v>
      </c>
      <c r="D645" s="65" t="s">
        <v>509</v>
      </c>
      <c r="E645" s="66">
        <v>1970</v>
      </c>
      <c r="F645" s="66">
        <v>2015</v>
      </c>
      <c r="G645" s="66" t="s">
        <v>45</v>
      </c>
      <c r="H645" s="66">
        <v>4</v>
      </c>
      <c r="I645" s="66">
        <v>2</v>
      </c>
      <c r="J645" s="67">
        <v>1397.9</v>
      </c>
      <c r="K645" s="67">
        <v>1279</v>
      </c>
      <c r="L645" s="67">
        <v>0</v>
      </c>
      <c r="M645" s="68">
        <v>70</v>
      </c>
      <c r="N645" s="76">
        <f t="shared" si="418"/>
        <v>4233950.4400000004</v>
      </c>
      <c r="O645" s="67"/>
      <c r="P645" s="77">
        <v>1025873.1100000001</v>
      </c>
      <c r="Q645" s="77"/>
      <c r="R645" s="77">
        <f t="shared" ref="R645:R646" si="424">+AS645</f>
        <v>130458</v>
      </c>
      <c r="S645" s="77">
        <f t="shared" si="413"/>
        <v>0</v>
      </c>
      <c r="T645" s="77"/>
      <c r="U645" s="77">
        <v>3077619.33</v>
      </c>
      <c r="V645" s="77">
        <f t="shared" si="419"/>
        <v>3310.36</v>
      </c>
      <c r="W645" s="77">
        <f t="shared" si="419"/>
        <v>3310.36</v>
      </c>
      <c r="X645" s="70" t="s">
        <v>625</v>
      </c>
      <c r="Y645" s="71" t="e">
        <f>+#REF!-'[1]Приложение №1'!$P1850</f>
        <v>#REF!</v>
      </c>
      <c r="AA645" s="76">
        <f t="shared" si="420"/>
        <v>16240473.409999998</v>
      </c>
      <c r="AB645" s="67">
        <v>3658298.7075726003</v>
      </c>
      <c r="AC645" s="67">
        <v>1341507.9059104801</v>
      </c>
      <c r="AD645" s="67">
        <v>1401560.9593595399</v>
      </c>
      <c r="AE645" s="67">
        <v>877482.32671679999</v>
      </c>
      <c r="AF645" s="67">
        <v>0</v>
      </c>
      <c r="AG645" s="67"/>
      <c r="AH645" s="67">
        <v>120770.72210951999</v>
      </c>
      <c r="AI645" s="67">
        <v>0</v>
      </c>
      <c r="AJ645" s="67">
        <v>6882439.7186495997</v>
      </c>
      <c r="AK645" s="67">
        <v>0</v>
      </c>
      <c r="AL645" s="67">
        <v>0</v>
      </c>
      <c r="AM645" s="67">
        <v>0</v>
      </c>
      <c r="AN645" s="67">
        <v>1483688.602</v>
      </c>
      <c r="AO645" s="77">
        <v>162404.7341</v>
      </c>
      <c r="AP645" s="78">
        <v>312319.73358146002</v>
      </c>
      <c r="AQ645" s="62">
        <f>+'Приложение №2'!F645-'Приложение №1'!N645</f>
        <v>0</v>
      </c>
      <c r="AR645" s="71">
        <f>534189.3-R360</f>
        <v>-130458</v>
      </c>
      <c r="AS645" s="1">
        <f t="shared" si="422"/>
        <v>130458</v>
      </c>
      <c r="AT645" s="1">
        <f t="shared" si="423"/>
        <v>0</v>
      </c>
      <c r="AU645" s="71">
        <f>+P645+Q645+R645+S645+U645-'Приложение №2'!F645</f>
        <v>0</v>
      </c>
    </row>
    <row r="646" spans="1:47" x14ac:dyDescent="0.25">
      <c r="A646" s="90">
        <f t="shared" si="414"/>
        <v>630</v>
      </c>
      <c r="B646" s="91">
        <f t="shared" si="421"/>
        <v>226</v>
      </c>
      <c r="C646" s="65" t="s">
        <v>51</v>
      </c>
      <c r="D646" s="65" t="s">
        <v>510</v>
      </c>
      <c r="E646" s="66">
        <v>1970</v>
      </c>
      <c r="F646" s="66">
        <v>2015</v>
      </c>
      <c r="G646" s="66" t="s">
        <v>45</v>
      </c>
      <c r="H646" s="66">
        <v>4</v>
      </c>
      <c r="I646" s="66">
        <v>2</v>
      </c>
      <c r="J646" s="67">
        <v>1401</v>
      </c>
      <c r="K646" s="67">
        <v>1278.8</v>
      </c>
      <c r="L646" s="67">
        <v>0</v>
      </c>
      <c r="M646" s="68">
        <v>66</v>
      </c>
      <c r="N646" s="76">
        <f t="shared" si="418"/>
        <v>4233288.37</v>
      </c>
      <c r="O646" s="67"/>
      <c r="P646" s="77">
        <v>1025712.6925</v>
      </c>
      <c r="Q646" s="77"/>
      <c r="R646" s="77">
        <f t="shared" si="424"/>
        <v>130437.59999999999</v>
      </c>
      <c r="S646" s="77">
        <f t="shared" si="413"/>
        <v>0</v>
      </c>
      <c r="T646" s="77"/>
      <c r="U646" s="77">
        <v>3077138.0775000001</v>
      </c>
      <c r="V646" s="77">
        <f t="shared" si="419"/>
        <v>3310.3600015639663</v>
      </c>
      <c r="W646" s="77">
        <f t="shared" si="419"/>
        <v>3310.3600015639663</v>
      </c>
      <c r="X646" s="70" t="s">
        <v>625</v>
      </c>
      <c r="Y646" s="71" t="e">
        <f>+#REF!-'[1]Приложение №1'!$P1851</f>
        <v>#REF!</v>
      </c>
      <c r="AA646" s="76">
        <f t="shared" si="420"/>
        <v>16237933.850000001</v>
      </c>
      <c r="AB646" s="67">
        <v>3657726.6514807204</v>
      </c>
      <c r="AC646" s="67">
        <v>1341298.1279300398</v>
      </c>
      <c r="AD646" s="67">
        <v>1401341.7924949802</v>
      </c>
      <c r="AE646" s="67">
        <v>877345.11290495994</v>
      </c>
      <c r="AF646" s="67">
        <v>0</v>
      </c>
      <c r="AG646" s="67"/>
      <c r="AH646" s="67">
        <v>120751.8388482</v>
      </c>
      <c r="AI646" s="67">
        <v>0</v>
      </c>
      <c r="AJ646" s="67">
        <v>6881363.4984066002</v>
      </c>
      <c r="AK646" s="67">
        <v>0</v>
      </c>
      <c r="AL646" s="67">
        <v>0</v>
      </c>
      <c r="AM646" s="67">
        <v>0</v>
      </c>
      <c r="AN646" s="67">
        <v>1483456.594</v>
      </c>
      <c r="AO646" s="77">
        <v>162379.33850000001</v>
      </c>
      <c r="AP646" s="78">
        <v>312270.89543449995</v>
      </c>
      <c r="AQ646" s="62">
        <f>+'Приложение №2'!F646-'Приложение №1'!N646</f>
        <v>0</v>
      </c>
      <c r="AR646" s="71">
        <f>622232.81-R361</f>
        <v>-130437.59999999998</v>
      </c>
      <c r="AS646" s="1">
        <f t="shared" si="422"/>
        <v>130437.59999999999</v>
      </c>
      <c r="AT646" s="1">
        <f t="shared" si="423"/>
        <v>0</v>
      </c>
      <c r="AU646" s="71">
        <f>+P646+Q646+R646+S646+U646-'Приложение №2'!F646</f>
        <v>0</v>
      </c>
    </row>
    <row r="647" spans="1:47" x14ac:dyDescent="0.25">
      <c r="A647" s="90">
        <f t="shared" si="414"/>
        <v>631</v>
      </c>
      <c r="B647" s="91">
        <f t="shared" si="421"/>
        <v>227</v>
      </c>
      <c r="C647" s="65" t="s">
        <v>51</v>
      </c>
      <c r="D647" s="65" t="s">
        <v>511</v>
      </c>
      <c r="E647" s="66">
        <v>1969</v>
      </c>
      <c r="F647" s="66">
        <v>2013</v>
      </c>
      <c r="G647" s="66" t="s">
        <v>45</v>
      </c>
      <c r="H647" s="66">
        <v>4</v>
      </c>
      <c r="I647" s="66">
        <v>2</v>
      </c>
      <c r="J647" s="67">
        <v>1404.7</v>
      </c>
      <c r="K647" s="67">
        <v>948.8</v>
      </c>
      <c r="L647" s="67">
        <v>348.8</v>
      </c>
      <c r="M647" s="68">
        <v>39</v>
      </c>
      <c r="N647" s="76">
        <f t="shared" si="418"/>
        <v>4373332.4675960001</v>
      </c>
      <c r="O647" s="67"/>
      <c r="P647" s="77"/>
      <c r="Q647" s="77"/>
      <c r="R647" s="77">
        <f t="shared" si="412"/>
        <v>0</v>
      </c>
      <c r="S647" s="77">
        <f>+'Приложение №2'!F647-'Приложение №1'!R647</f>
        <v>4373332.4675960001</v>
      </c>
      <c r="T647" s="77"/>
      <c r="U647" s="77">
        <v>0</v>
      </c>
      <c r="V647" s="77">
        <f t="shared" si="419"/>
        <v>3370.3240348304566</v>
      </c>
      <c r="W647" s="77">
        <f t="shared" si="419"/>
        <v>3370.3240348304566</v>
      </c>
      <c r="X647" s="70" t="s">
        <v>625</v>
      </c>
      <c r="Y647" s="71" t="e">
        <f>+#REF!-'[1]Приложение №1'!$P1852</f>
        <v>#REF!</v>
      </c>
      <c r="AA647" s="76">
        <f t="shared" si="420"/>
        <v>16476652.310000001</v>
      </c>
      <c r="AB647" s="67">
        <v>3711499.9241174399</v>
      </c>
      <c r="AC647" s="67">
        <v>1361016.9358384202</v>
      </c>
      <c r="AD647" s="67">
        <v>1421943.3122823602</v>
      </c>
      <c r="AE647" s="67">
        <v>890243.21121792006</v>
      </c>
      <c r="AF647" s="67">
        <v>0</v>
      </c>
      <c r="AG647" s="67"/>
      <c r="AH647" s="67">
        <v>122527.0476276</v>
      </c>
      <c r="AI647" s="67">
        <v>0</v>
      </c>
      <c r="AJ647" s="67">
        <v>6982528.3685892001</v>
      </c>
      <c r="AK647" s="67">
        <v>0</v>
      </c>
      <c r="AL647" s="67">
        <v>0</v>
      </c>
      <c r="AM647" s="67">
        <v>0</v>
      </c>
      <c r="AN647" s="67">
        <v>1505265.3089999999</v>
      </c>
      <c r="AO647" s="77">
        <v>164766.52309999999</v>
      </c>
      <c r="AP647" s="78">
        <v>316861.67822706001</v>
      </c>
      <c r="AQ647" s="62">
        <f>+'Приложение №2'!F647-'Приложение №1'!N647</f>
        <v>0</v>
      </c>
      <c r="AR647" s="71">
        <f>410687.73-R362</f>
        <v>-167932.80000000005</v>
      </c>
      <c r="AS647" s="1">
        <f t="shared" si="422"/>
        <v>167932.79999999999</v>
      </c>
      <c r="AT647" s="1">
        <f t="shared" si="423"/>
        <v>4772606.2341259997</v>
      </c>
    </row>
    <row r="648" spans="1:47" x14ac:dyDescent="0.25">
      <c r="A648" s="90">
        <f t="shared" si="414"/>
        <v>632</v>
      </c>
      <c r="B648" s="91">
        <f t="shared" si="421"/>
        <v>228</v>
      </c>
      <c r="C648" s="65" t="s">
        <v>51</v>
      </c>
      <c r="D648" s="65" t="s">
        <v>512</v>
      </c>
      <c r="E648" s="66">
        <v>1969</v>
      </c>
      <c r="F648" s="66">
        <v>2015</v>
      </c>
      <c r="G648" s="66" t="s">
        <v>45</v>
      </c>
      <c r="H648" s="66">
        <v>4</v>
      </c>
      <c r="I648" s="66">
        <v>2</v>
      </c>
      <c r="J648" s="67">
        <v>1374</v>
      </c>
      <c r="K648" s="67">
        <v>1179.99</v>
      </c>
      <c r="L648" s="67">
        <v>72.599999999999994</v>
      </c>
      <c r="M648" s="68">
        <v>60</v>
      </c>
      <c r="N648" s="76">
        <f t="shared" si="418"/>
        <v>4265749.3200059999</v>
      </c>
      <c r="O648" s="67"/>
      <c r="P648" s="77">
        <v>1032644.9850015</v>
      </c>
      <c r="Q648" s="77"/>
      <c r="R648" s="77">
        <f t="shared" ref="R648:R651" si="425">+AS648</f>
        <v>135169.37999999998</v>
      </c>
      <c r="S648" s="77">
        <f t="shared" si="413"/>
        <v>0</v>
      </c>
      <c r="T648" s="77"/>
      <c r="U648" s="77">
        <v>3097934.9550045002</v>
      </c>
      <c r="V648" s="77">
        <f t="shared" si="419"/>
        <v>3405.5431705554092</v>
      </c>
      <c r="W648" s="77">
        <f t="shared" si="419"/>
        <v>3405.5431705554092</v>
      </c>
      <c r="X648" s="70" t="s">
        <v>625</v>
      </c>
      <c r="Y648" s="71" t="e">
        <f>+#REF!-'[1]Приложение №1'!$P1853</f>
        <v>#REF!</v>
      </c>
      <c r="AA648" s="76">
        <f t="shared" si="420"/>
        <v>15905124.779999999</v>
      </c>
      <c r="AB648" s="67">
        <v>3582758.6997493198</v>
      </c>
      <c r="AC648" s="67">
        <v>1313807.1878118601</v>
      </c>
      <c r="AD648" s="67">
        <v>1372620.2030843401</v>
      </c>
      <c r="AE648" s="67">
        <v>859363.24454651994</v>
      </c>
      <c r="AF648" s="67">
        <v>0</v>
      </c>
      <c r="AG648" s="67"/>
      <c r="AH648" s="67">
        <v>118276.93283028001</v>
      </c>
      <c r="AI648" s="67">
        <v>0</v>
      </c>
      <c r="AJ648" s="67">
        <v>6740324.6043672003</v>
      </c>
      <c r="AK648" s="67">
        <v>0</v>
      </c>
      <c r="AL648" s="67">
        <v>0</v>
      </c>
      <c r="AM648" s="67">
        <v>0</v>
      </c>
      <c r="AN648" s="67">
        <v>1453051.9989999998</v>
      </c>
      <c r="AO648" s="77">
        <v>159051.24780000001</v>
      </c>
      <c r="AP648" s="78">
        <v>305870.66081048007</v>
      </c>
      <c r="AQ648" s="62">
        <f>+'Приложение №2'!F648-'Приложение №1'!N648</f>
        <v>0</v>
      </c>
      <c r="AR648" s="71">
        <f>518977.37-R363</f>
        <v>-135169.38</v>
      </c>
      <c r="AS648" s="1">
        <f t="shared" si="422"/>
        <v>135169.37999999998</v>
      </c>
      <c r="AT648" s="1">
        <f t="shared" si="423"/>
        <v>0</v>
      </c>
      <c r="AU648" s="71">
        <f>+P648+Q648+R648+S648+U648-'Приложение №2'!F648</f>
        <v>0</v>
      </c>
    </row>
    <row r="649" spans="1:47" x14ac:dyDescent="0.25">
      <c r="A649" s="90">
        <f t="shared" si="414"/>
        <v>633</v>
      </c>
      <c r="B649" s="91">
        <f t="shared" si="421"/>
        <v>229</v>
      </c>
      <c r="C649" s="65" t="s">
        <v>51</v>
      </c>
      <c r="D649" s="65" t="s">
        <v>513</v>
      </c>
      <c r="E649" s="66">
        <v>1968</v>
      </c>
      <c r="F649" s="66">
        <v>2013</v>
      </c>
      <c r="G649" s="66" t="s">
        <v>45</v>
      </c>
      <c r="H649" s="66">
        <v>4</v>
      </c>
      <c r="I649" s="66">
        <v>2</v>
      </c>
      <c r="J649" s="67">
        <v>1377</v>
      </c>
      <c r="K649" s="67">
        <v>1273.2</v>
      </c>
      <c r="L649" s="67">
        <v>0</v>
      </c>
      <c r="M649" s="68">
        <v>50</v>
      </c>
      <c r="N649" s="76">
        <f t="shared" si="418"/>
        <v>4334167.2345940005</v>
      </c>
      <c r="O649" s="67"/>
      <c r="P649" s="77">
        <v>1051075.2086485</v>
      </c>
      <c r="Q649" s="77"/>
      <c r="R649" s="77">
        <f t="shared" si="425"/>
        <v>129866.4</v>
      </c>
      <c r="S649" s="77">
        <f>+AT649</f>
        <v>0</v>
      </c>
      <c r="T649" s="77"/>
      <c r="U649" s="77">
        <v>3153225.6259455001</v>
      </c>
      <c r="V649" s="77">
        <f t="shared" si="419"/>
        <v>3404.1527133160544</v>
      </c>
      <c r="W649" s="77">
        <f t="shared" si="419"/>
        <v>3404.1527133160544</v>
      </c>
      <c r="X649" s="70" t="s">
        <v>625</v>
      </c>
      <c r="Y649" s="71" t="e">
        <f>+#REF!-'[1]Приложение №1'!$P1854</f>
        <v>#REF!</v>
      </c>
      <c r="AA649" s="76">
        <f t="shared" si="420"/>
        <v>16166826.229999997</v>
      </c>
      <c r="AB649" s="67">
        <v>3641709.0809080796</v>
      </c>
      <c r="AC649" s="67">
        <v>1335424.4489922002</v>
      </c>
      <c r="AD649" s="67">
        <v>1395205.1725445401</v>
      </c>
      <c r="AE649" s="67">
        <v>873503.12617344002</v>
      </c>
      <c r="AF649" s="67">
        <v>0</v>
      </c>
      <c r="AG649" s="67"/>
      <c r="AH649" s="67">
        <v>120223.04998956002</v>
      </c>
      <c r="AI649" s="67">
        <v>0</v>
      </c>
      <c r="AJ649" s="67">
        <v>6851229.2787581999</v>
      </c>
      <c r="AK649" s="67">
        <v>0</v>
      </c>
      <c r="AL649" s="67">
        <v>0</v>
      </c>
      <c r="AM649" s="67">
        <v>0</v>
      </c>
      <c r="AN649" s="67">
        <v>1476960.3820000002</v>
      </c>
      <c r="AO649" s="77">
        <v>161668.2623</v>
      </c>
      <c r="AP649" s="78">
        <v>310903.42833397997</v>
      </c>
      <c r="AQ649" s="62">
        <f>+'Приложение №2'!F649-'Приложение №1'!N649</f>
        <v>0</v>
      </c>
      <c r="AR649" s="71">
        <f>584753.55-R365</f>
        <v>-129866.40000000002</v>
      </c>
      <c r="AS649" s="1">
        <f t="shared" si="422"/>
        <v>129866.4</v>
      </c>
      <c r="AT649" s="1">
        <f>+(K649*10+L649*20)*12*30-S365</f>
        <v>0</v>
      </c>
      <c r="AU649" s="71">
        <f>+P649+Q649+R649+S649+U649-'Приложение №2'!F649</f>
        <v>0</v>
      </c>
    </row>
    <row r="650" spans="1:47" x14ac:dyDescent="0.25">
      <c r="A650" s="90">
        <f t="shared" si="414"/>
        <v>634</v>
      </c>
      <c r="B650" s="91">
        <f t="shared" si="421"/>
        <v>230</v>
      </c>
      <c r="C650" s="65" t="s">
        <v>51</v>
      </c>
      <c r="D650" s="65" t="s">
        <v>515</v>
      </c>
      <c r="E650" s="66">
        <v>1968</v>
      </c>
      <c r="F650" s="66">
        <v>2013</v>
      </c>
      <c r="G650" s="66" t="s">
        <v>45</v>
      </c>
      <c r="H650" s="66">
        <v>4</v>
      </c>
      <c r="I650" s="66">
        <v>2</v>
      </c>
      <c r="J650" s="67">
        <v>1327.8</v>
      </c>
      <c r="K650" s="67">
        <v>1087.8</v>
      </c>
      <c r="L650" s="67">
        <v>116.8</v>
      </c>
      <c r="M650" s="68">
        <v>51</v>
      </c>
      <c r="N650" s="76">
        <f t="shared" si="418"/>
        <v>4060932.9613040015</v>
      </c>
      <c r="O650" s="67"/>
      <c r="P650" s="77">
        <v>981537.54032600031</v>
      </c>
      <c r="Q650" s="77"/>
      <c r="R650" s="77">
        <f t="shared" si="425"/>
        <v>134782.79999999999</v>
      </c>
      <c r="S650" s="77">
        <f>+AT650</f>
        <v>0</v>
      </c>
      <c r="T650" s="77"/>
      <c r="U650" s="77">
        <v>2944612.620978001</v>
      </c>
      <c r="V650" s="77">
        <f t="shared" si="419"/>
        <v>3371.1879140826845</v>
      </c>
      <c r="W650" s="77">
        <f t="shared" si="419"/>
        <v>3371.1879140826845</v>
      </c>
      <c r="X650" s="70" t="s">
        <v>625</v>
      </c>
      <c r="Y650" s="71" t="e">
        <f>+#REF!-'[1]Приложение №1'!$P1855</f>
        <v>#REF!</v>
      </c>
      <c r="AA650" s="76">
        <f t="shared" si="420"/>
        <v>15295757.840000004</v>
      </c>
      <c r="AB650" s="67">
        <v>3445493.8413932403</v>
      </c>
      <c r="AC650" s="67">
        <v>1263471.7949082602</v>
      </c>
      <c r="AD650" s="67">
        <v>1320031.53024918</v>
      </c>
      <c r="AE650" s="67">
        <v>826438.78871232003</v>
      </c>
      <c r="AF650" s="67">
        <v>0</v>
      </c>
      <c r="AG650" s="67"/>
      <c r="AH650" s="67">
        <v>113745.43921776001</v>
      </c>
      <c r="AI650" s="67">
        <v>0</v>
      </c>
      <c r="AJ650" s="67">
        <v>6482085.1365060005</v>
      </c>
      <c r="AK650" s="67">
        <v>0</v>
      </c>
      <c r="AL650" s="67">
        <v>0</v>
      </c>
      <c r="AM650" s="67">
        <v>0</v>
      </c>
      <c r="AN650" s="67">
        <v>1397381.7750000001</v>
      </c>
      <c r="AO650" s="77">
        <v>152957.5784</v>
      </c>
      <c r="AP650" s="78">
        <v>294151.95561324002</v>
      </c>
      <c r="AQ650" s="62">
        <f>+'Приложение №2'!F650-'Приложение №1'!N650</f>
        <v>0</v>
      </c>
      <c r="AR650" s="71">
        <f>494971.38-R373</f>
        <v>-134782.79999999993</v>
      </c>
      <c r="AS650" s="1">
        <f t="shared" si="422"/>
        <v>134782.79999999999</v>
      </c>
      <c r="AT650" s="1">
        <f>+(K650*10+L650*20)*12*30-S373</f>
        <v>0</v>
      </c>
      <c r="AU650" s="71">
        <f>+P650+Q650+R650+S650+U650-'Приложение №2'!F650</f>
        <v>0</v>
      </c>
    </row>
    <row r="651" spans="1:47" x14ac:dyDescent="0.25">
      <c r="A651" s="90">
        <f t="shared" si="414"/>
        <v>635</v>
      </c>
      <c r="B651" s="91">
        <f t="shared" si="421"/>
        <v>231</v>
      </c>
      <c r="C651" s="65" t="s">
        <v>51</v>
      </c>
      <c r="D651" s="65" t="s">
        <v>420</v>
      </c>
      <c r="E651" s="66">
        <v>1991</v>
      </c>
      <c r="F651" s="66">
        <v>2015</v>
      </c>
      <c r="G651" s="66" t="s">
        <v>45</v>
      </c>
      <c r="H651" s="66">
        <v>9</v>
      </c>
      <c r="I651" s="66">
        <v>3</v>
      </c>
      <c r="J651" s="67">
        <v>6893.1</v>
      </c>
      <c r="K651" s="67">
        <v>6038.3</v>
      </c>
      <c r="L651" s="67">
        <v>65.5</v>
      </c>
      <c r="M651" s="68">
        <v>255</v>
      </c>
      <c r="N651" s="76">
        <f t="shared" si="418"/>
        <v>24370764.340000004</v>
      </c>
      <c r="O651" s="67"/>
      <c r="P651" s="77">
        <v>4707435.7713200003</v>
      </c>
      <c r="Q651" s="77"/>
      <c r="R651" s="77">
        <f t="shared" si="425"/>
        <v>833585.48340000003</v>
      </c>
      <c r="S651" s="77">
        <v>0</v>
      </c>
      <c r="T651" s="77"/>
      <c r="U651" s="77">
        <v>18829743.085280001</v>
      </c>
      <c r="V651" s="77">
        <f t="shared" si="419"/>
        <v>3992.7200006553298</v>
      </c>
      <c r="W651" s="77">
        <f t="shared" si="419"/>
        <v>3992.7200006553298</v>
      </c>
      <c r="X651" s="70" t="s">
        <v>625</v>
      </c>
      <c r="Y651" s="71" t="e">
        <f>+#REF!-'[1]Приложение №1'!$P1533</f>
        <v>#REF!</v>
      </c>
      <c r="AA651" s="76">
        <f>SUM(AB651:AP651)</f>
        <v>135273087.03</v>
      </c>
      <c r="AB651" s="67">
        <v>14114712.016718039</v>
      </c>
      <c r="AC651" s="67">
        <v>9686997.1466872804</v>
      </c>
      <c r="AD651" s="67">
        <v>5896650.3147518393</v>
      </c>
      <c r="AE651" s="67">
        <v>5320168.0919898003</v>
      </c>
      <c r="AF651" s="67">
        <v>0</v>
      </c>
      <c r="AG651" s="67"/>
      <c r="AH651" s="67">
        <v>679030.95234239998</v>
      </c>
      <c r="AI651" s="67">
        <v>0</v>
      </c>
      <c r="AJ651" s="67">
        <v>6885510.0487487996</v>
      </c>
      <c r="AK651" s="67">
        <v>0</v>
      </c>
      <c r="AL651" s="67">
        <v>59777000.180442296</v>
      </c>
      <c r="AM651" s="67">
        <v>15720059.33396766</v>
      </c>
      <c r="AN651" s="67">
        <v>13258054.825500002</v>
      </c>
      <c r="AO651" s="77">
        <v>1352730.8703000001</v>
      </c>
      <c r="AP651" s="78">
        <v>2582173.2485518805</v>
      </c>
      <c r="AQ651" s="62">
        <f>+'Приложение №2'!F651-'Приложение №1'!N651</f>
        <v>0</v>
      </c>
      <c r="AR651" s="71">
        <f>3490024.25-R153-R374</f>
        <v>-833585.48340000003</v>
      </c>
      <c r="AS651" s="1">
        <f t="shared" ref="AS651:AS657" si="426">+(K651*13.29+L651*22.52)*12*0.85</f>
        <v>833585.48340000003</v>
      </c>
      <c r="AT651" s="1">
        <f>+(K651*13.29+L651*22.52)*12*30-S153-S374</f>
        <v>11159277.42774488</v>
      </c>
      <c r="AU651" s="71">
        <f>+P651+Q651+R651+S651+U651-'Приложение №2'!F651</f>
        <v>0</v>
      </c>
    </row>
    <row r="652" spans="1:47" x14ac:dyDescent="0.25">
      <c r="A652" s="90">
        <f t="shared" si="414"/>
        <v>636</v>
      </c>
      <c r="B652" s="91">
        <f t="shared" si="421"/>
        <v>232</v>
      </c>
      <c r="C652" s="65" t="s">
        <v>51</v>
      </c>
      <c r="D652" s="65" t="s">
        <v>248</v>
      </c>
      <c r="E652" s="66">
        <v>1992</v>
      </c>
      <c r="F652" s="66">
        <v>2016</v>
      </c>
      <c r="G652" s="66" t="s">
        <v>45</v>
      </c>
      <c r="H652" s="66">
        <v>9</v>
      </c>
      <c r="I652" s="66">
        <v>3</v>
      </c>
      <c r="J652" s="67">
        <v>6894.8</v>
      </c>
      <c r="K652" s="67">
        <v>5977.7</v>
      </c>
      <c r="L652" s="67">
        <v>0</v>
      </c>
      <c r="M652" s="68">
        <v>249</v>
      </c>
      <c r="N652" s="76">
        <f t="shared" si="418"/>
        <v>57606078.690000013</v>
      </c>
      <c r="O652" s="67"/>
      <c r="P652" s="77">
        <v>4959238.5646800017</v>
      </c>
      <c r="Q652" s="77"/>
      <c r="R652" s="77">
        <f t="shared" si="412"/>
        <v>4210177.9866000004</v>
      </c>
      <c r="S652" s="77">
        <f t="shared" si="413"/>
        <v>28599707.879999995</v>
      </c>
      <c r="T652" s="77"/>
      <c r="U652" s="77">
        <v>19836954.258720007</v>
      </c>
      <c r="V652" s="77">
        <f t="shared" si="419"/>
        <v>9636.8299998327147</v>
      </c>
      <c r="W652" s="77">
        <f t="shared" si="419"/>
        <v>9636.8299998327147</v>
      </c>
      <c r="X652" s="70" t="s">
        <v>625</v>
      </c>
      <c r="Y652" s="71" t="e">
        <f>+#REF!-'[1]Приложение №1'!$P828</f>
        <v>#REF!</v>
      </c>
      <c r="AA652" s="76">
        <f>SUM(AB652:AP652)</f>
        <v>57606078.690000005</v>
      </c>
      <c r="AB652" s="67">
        <v>13823112.483911639</v>
      </c>
      <c r="AC652" s="67">
        <v>9486870.9391226396</v>
      </c>
      <c r="AD652" s="67">
        <v>5774829.8742573597</v>
      </c>
      <c r="AE652" s="67">
        <v>5210257.3459977591</v>
      </c>
      <c r="AF652" s="67">
        <v>0</v>
      </c>
      <c r="AG652" s="67"/>
      <c r="AH652" s="67">
        <v>665002.67436960002</v>
      </c>
      <c r="AI652" s="67">
        <v>0</v>
      </c>
      <c r="AJ652" s="67">
        <v>0</v>
      </c>
      <c r="AK652" s="67">
        <v>0</v>
      </c>
      <c r="AL652" s="67">
        <v>0</v>
      </c>
      <c r="AM652" s="67">
        <v>15395294.52263166</v>
      </c>
      <c r="AN652" s="67">
        <v>5573480.1550000012</v>
      </c>
      <c r="AO652" s="77">
        <v>576060.78690000006</v>
      </c>
      <c r="AP652" s="78">
        <v>1101169.9078093402</v>
      </c>
      <c r="AQ652" s="62">
        <f>+'Приложение №2'!F652-'Приложение №1'!N652</f>
        <v>0</v>
      </c>
      <c r="AR652" s="1">
        <v>3399852.93</v>
      </c>
      <c r="AS652" s="1">
        <f t="shared" si="426"/>
        <v>810325.05659999989</v>
      </c>
      <c r="AT652" s="1">
        <f>+(K652*13.29+L652*22.52)*12*30</f>
        <v>28599707.879999995</v>
      </c>
      <c r="AU652" s="71">
        <f>+P652+Q652+R652+S652+U652-'Приложение №2'!F652</f>
        <v>0</v>
      </c>
    </row>
    <row r="653" spans="1:47" x14ac:dyDescent="0.25">
      <c r="A653" s="90">
        <f t="shared" si="414"/>
        <v>637</v>
      </c>
      <c r="B653" s="91">
        <f t="shared" si="421"/>
        <v>233</v>
      </c>
      <c r="C653" s="65" t="s">
        <v>51</v>
      </c>
      <c r="D653" s="65" t="s">
        <v>252</v>
      </c>
      <c r="E653" s="66">
        <v>1983</v>
      </c>
      <c r="F653" s="66">
        <v>2015</v>
      </c>
      <c r="G653" s="66" t="s">
        <v>45</v>
      </c>
      <c r="H653" s="66">
        <v>9</v>
      </c>
      <c r="I653" s="66">
        <v>1</v>
      </c>
      <c r="J653" s="67">
        <v>5368</v>
      </c>
      <c r="K653" s="67">
        <v>4339.1000000000004</v>
      </c>
      <c r="L653" s="67">
        <v>61.4</v>
      </c>
      <c r="M653" s="68">
        <v>194</v>
      </c>
      <c r="N653" s="76">
        <f t="shared" si="418"/>
        <v>4881034.5999999996</v>
      </c>
      <c r="O653" s="67"/>
      <c r="P653" s="77"/>
      <c r="Q653" s="77"/>
      <c r="R653" s="77">
        <f t="shared" si="412"/>
        <v>3037318.3033999996</v>
      </c>
      <c r="S653" s="77">
        <f>+'Приложение №2'!F653-'Приложение №1'!R653</f>
        <v>1843716.2966</v>
      </c>
      <c r="T653" s="77"/>
      <c r="U653" s="77">
        <v>0</v>
      </c>
      <c r="V653" s="77">
        <f t="shared" si="419"/>
        <v>1109.1999999999998</v>
      </c>
      <c r="W653" s="77">
        <f t="shared" si="419"/>
        <v>1109.1999999999998</v>
      </c>
      <c r="X653" s="70" t="s">
        <v>625</v>
      </c>
      <c r="Y653" s="71" t="e">
        <f>+#REF!-'[1]Приложение №1'!$P832</f>
        <v>#REF!</v>
      </c>
      <c r="AA653" s="76">
        <f>SUM(AB653:AP653)</f>
        <v>4881034.5999999996</v>
      </c>
      <c r="AB653" s="67">
        <v>0</v>
      </c>
      <c r="AC653" s="67">
        <v>0</v>
      </c>
      <c r="AD653" s="67">
        <v>4251156.6090083998</v>
      </c>
      <c r="AE653" s="67">
        <v>0</v>
      </c>
      <c r="AF653" s="67">
        <v>0</v>
      </c>
      <c r="AG653" s="67"/>
      <c r="AH653" s="67">
        <v>0</v>
      </c>
      <c r="AI653" s="67">
        <v>0</v>
      </c>
      <c r="AJ653" s="67">
        <v>0</v>
      </c>
      <c r="AK653" s="67">
        <v>0</v>
      </c>
      <c r="AL653" s="67">
        <v>0</v>
      </c>
      <c r="AM653" s="67">
        <v>0</v>
      </c>
      <c r="AN653" s="67">
        <v>488103.45999999996</v>
      </c>
      <c r="AO653" s="77">
        <v>48810.345999999998</v>
      </c>
      <c r="AP653" s="78">
        <v>92964.184991599992</v>
      </c>
      <c r="AQ653" s="62">
        <f>+'Приложение №2'!F653-'Приложение №1'!N653</f>
        <v>0</v>
      </c>
      <c r="AR653" s="1">
        <v>2435014.7599999998</v>
      </c>
      <c r="AS653" s="1">
        <f t="shared" si="426"/>
        <v>602303.54340000008</v>
      </c>
      <c r="AT653" s="1">
        <f>+(K653*13.29+L653*22.52)*12*30</f>
        <v>21257772.120000005</v>
      </c>
    </row>
    <row r="654" spans="1:47" x14ac:dyDescent="0.25">
      <c r="A654" s="90">
        <f t="shared" si="414"/>
        <v>638</v>
      </c>
      <c r="B654" s="91">
        <f t="shared" si="421"/>
        <v>234</v>
      </c>
      <c r="C654" s="65" t="s">
        <v>51</v>
      </c>
      <c r="D654" s="65" t="s">
        <v>516</v>
      </c>
      <c r="E654" s="66">
        <v>1992</v>
      </c>
      <c r="F654" s="66">
        <v>2013</v>
      </c>
      <c r="G654" s="66" t="s">
        <v>45</v>
      </c>
      <c r="H654" s="66">
        <v>9</v>
      </c>
      <c r="I654" s="66">
        <v>1</v>
      </c>
      <c r="J654" s="67">
        <v>2277.4</v>
      </c>
      <c r="K654" s="67">
        <v>2014.4</v>
      </c>
      <c r="L654" s="67">
        <v>0</v>
      </c>
      <c r="M654" s="68">
        <v>98</v>
      </c>
      <c r="N654" s="76">
        <f t="shared" si="418"/>
        <v>3670619.54</v>
      </c>
      <c r="O654" s="67"/>
      <c r="P654" s="77"/>
      <c r="Q654" s="77"/>
      <c r="R654" s="77">
        <f t="shared" si="412"/>
        <v>1484988.5452000001</v>
      </c>
      <c r="S654" s="77">
        <f>+'Приложение №2'!F654-'Приложение №1'!R654</f>
        <v>2185630.9948</v>
      </c>
      <c r="T654" s="77"/>
      <c r="U654" s="77">
        <v>0</v>
      </c>
      <c r="V654" s="77">
        <f t="shared" si="419"/>
        <v>1822.1900019857028</v>
      </c>
      <c r="W654" s="77">
        <f t="shared" si="419"/>
        <v>1822.1900019857028</v>
      </c>
      <c r="X654" s="70" t="s">
        <v>625</v>
      </c>
      <c r="Y654" s="71" t="e">
        <f>+#REF!-'[1]Приложение №1'!$P1622</f>
        <v>#REF!</v>
      </c>
      <c r="AA654" s="76">
        <f t="shared" si="420"/>
        <v>9135122.7100000009</v>
      </c>
      <c r="AB654" s="67">
        <v>4658192.5833370192</v>
      </c>
      <c r="AC654" s="67">
        <v>3196940.7708411599</v>
      </c>
      <c r="AD654" s="67">
        <v>0</v>
      </c>
      <c r="AE654" s="67">
        <v>0</v>
      </c>
      <c r="AF654" s="67">
        <v>0</v>
      </c>
      <c r="AG654" s="67"/>
      <c r="AH654" s="67">
        <v>224096.45637120001</v>
      </c>
      <c r="AI654" s="67">
        <v>0</v>
      </c>
      <c r="AJ654" s="67">
        <v>0</v>
      </c>
      <c r="AK654" s="67">
        <v>0</v>
      </c>
      <c r="AL654" s="67">
        <v>0</v>
      </c>
      <c r="AM654" s="67">
        <v>0</v>
      </c>
      <c r="AN654" s="67">
        <v>787865.27960000001</v>
      </c>
      <c r="AO654" s="77">
        <v>91351.227099999989</v>
      </c>
      <c r="AP654" s="78">
        <v>176676.39275062</v>
      </c>
      <c r="AQ654" s="62">
        <f>+'Приложение №2'!F654-'Приложение №1'!N654</f>
        <v>0</v>
      </c>
      <c r="AR654" s="1">
        <v>1211920.51</v>
      </c>
      <c r="AS654" s="1">
        <f t="shared" si="426"/>
        <v>273068.03519999998</v>
      </c>
      <c r="AT654" s="1">
        <f>+(K654*13.29+L654*22.52)*12*30</f>
        <v>9637695.3599999994</v>
      </c>
    </row>
    <row r="655" spans="1:47" x14ac:dyDescent="0.25">
      <c r="A655" s="90">
        <f t="shared" si="414"/>
        <v>639</v>
      </c>
      <c r="B655" s="91">
        <f t="shared" si="421"/>
        <v>235</v>
      </c>
      <c r="C655" s="65" t="s">
        <v>51</v>
      </c>
      <c r="D655" s="65" t="s">
        <v>517</v>
      </c>
      <c r="E655" s="66">
        <v>1992</v>
      </c>
      <c r="F655" s="66">
        <v>2015</v>
      </c>
      <c r="G655" s="66" t="s">
        <v>45</v>
      </c>
      <c r="H655" s="66">
        <v>9</v>
      </c>
      <c r="I655" s="66">
        <v>1</v>
      </c>
      <c r="J655" s="67">
        <v>2197.1999999999998</v>
      </c>
      <c r="K655" s="67">
        <v>1934.5</v>
      </c>
      <c r="L655" s="67">
        <v>0</v>
      </c>
      <c r="M655" s="68">
        <v>70</v>
      </c>
      <c r="N655" s="76">
        <f t="shared" si="418"/>
        <v>3525026.5599999996</v>
      </c>
      <c r="O655" s="67"/>
      <c r="P655" s="77"/>
      <c r="Q655" s="77"/>
      <c r="R655" s="77">
        <f t="shared" si="412"/>
        <v>1402137.6109999998</v>
      </c>
      <c r="S655" s="77">
        <f>+'Приложение №2'!F655-'Приложение №1'!R655</f>
        <v>2122888.949</v>
      </c>
      <c r="T655" s="77"/>
      <c r="U655" s="77">
        <v>2.3283064365386963E-10</v>
      </c>
      <c r="V655" s="77">
        <f t="shared" si="419"/>
        <v>1822.1900025846469</v>
      </c>
      <c r="W655" s="77">
        <f t="shared" si="419"/>
        <v>1822.1900025846469</v>
      </c>
      <c r="X655" s="70" t="s">
        <v>625</v>
      </c>
      <c r="Y655" s="71" t="e">
        <f>+#REF!-'[1]Приложение №1'!$P1623</f>
        <v>#REF!</v>
      </c>
      <c r="AA655" s="76">
        <f t="shared" si="420"/>
        <v>8772783.4000000022</v>
      </c>
      <c r="AB655" s="67">
        <v>4473428.0922458405</v>
      </c>
      <c r="AC655" s="67">
        <v>3070135.98253824</v>
      </c>
      <c r="AD655" s="67">
        <v>0</v>
      </c>
      <c r="AE655" s="67">
        <v>0</v>
      </c>
      <c r="AF655" s="67">
        <v>0</v>
      </c>
      <c r="AG655" s="67"/>
      <c r="AH655" s="67">
        <v>215207.80125600001</v>
      </c>
      <c r="AI655" s="67">
        <v>0</v>
      </c>
      <c r="AJ655" s="67">
        <v>0</v>
      </c>
      <c r="AK655" s="67">
        <v>0</v>
      </c>
      <c r="AL655" s="67">
        <v>0</v>
      </c>
      <c r="AM655" s="67">
        <v>0</v>
      </c>
      <c r="AN655" s="67">
        <v>756615.06319999998</v>
      </c>
      <c r="AO655" s="77">
        <v>87727.834000000003</v>
      </c>
      <c r="AP655" s="78">
        <v>169668.62675992004</v>
      </c>
      <c r="AQ655" s="62">
        <f>+'Приложение №2'!F655-'Приложение №1'!N655</f>
        <v>0</v>
      </c>
      <c r="AR655" s="1">
        <v>1139900.6599999999</v>
      </c>
      <c r="AS655" s="1">
        <f t="shared" si="426"/>
        <v>262236.95099999994</v>
      </c>
      <c r="AT655" s="1">
        <f>+(K655*13.29+L655*22.52)*12*30</f>
        <v>9255421.7999999989</v>
      </c>
    </row>
    <row r="656" spans="1:47" x14ac:dyDescent="0.25">
      <c r="A656" s="90">
        <f t="shared" si="414"/>
        <v>640</v>
      </c>
      <c r="B656" s="91">
        <f t="shared" si="421"/>
        <v>236</v>
      </c>
      <c r="C656" s="65" t="s">
        <v>51</v>
      </c>
      <c r="D656" s="65" t="s">
        <v>518</v>
      </c>
      <c r="E656" s="66">
        <v>1991</v>
      </c>
      <c r="F656" s="66">
        <v>2012</v>
      </c>
      <c r="G656" s="66" t="s">
        <v>45</v>
      </c>
      <c r="H656" s="66">
        <v>9</v>
      </c>
      <c r="I656" s="66">
        <v>1</v>
      </c>
      <c r="J656" s="67">
        <v>2282.58</v>
      </c>
      <c r="K656" s="67">
        <v>1974.08</v>
      </c>
      <c r="L656" s="67">
        <v>54.5</v>
      </c>
      <c r="M656" s="68">
        <v>71</v>
      </c>
      <c r="N656" s="76">
        <f t="shared" si="418"/>
        <v>3750778.768956</v>
      </c>
      <c r="O656" s="67"/>
      <c r="P656" s="77"/>
      <c r="Q656" s="77"/>
      <c r="R656" s="77">
        <f t="shared" si="412"/>
        <v>0</v>
      </c>
      <c r="S656" s="77">
        <f>+'Приложение №2'!F656-'Приложение №1'!R656</f>
        <v>3750778.768956</v>
      </c>
      <c r="T656" s="77"/>
      <c r="U656" s="77">
        <v>0</v>
      </c>
      <c r="V656" s="77">
        <f t="shared" si="419"/>
        <v>1848.9676369460412</v>
      </c>
      <c r="W656" s="77">
        <f t="shared" si="419"/>
        <v>1848.9676369460412</v>
      </c>
      <c r="X656" s="70" t="s">
        <v>625</v>
      </c>
      <c r="Y656" s="71" t="e">
        <f>+#REF!-'[1]Приложение №1'!$P1859</f>
        <v>#REF!</v>
      </c>
      <c r="AA656" s="76">
        <f t="shared" si="420"/>
        <v>11449528.669999998</v>
      </c>
      <c r="AB656" s="67">
        <v>4690983.077540759</v>
      </c>
      <c r="AC656" s="67">
        <v>3219445.0464132596</v>
      </c>
      <c r="AD656" s="67">
        <v>1959734.4140967599</v>
      </c>
      <c r="AE656" s="67">
        <v>0</v>
      </c>
      <c r="AF656" s="67">
        <v>0</v>
      </c>
      <c r="AG656" s="67"/>
      <c r="AH656" s="67">
        <v>225673.94234783997</v>
      </c>
      <c r="AI656" s="67">
        <v>0</v>
      </c>
      <c r="AJ656" s="67">
        <v>0</v>
      </c>
      <c r="AK656" s="67">
        <v>0</v>
      </c>
      <c r="AL656" s="67">
        <v>0</v>
      </c>
      <c r="AM656" s="67">
        <v>0</v>
      </c>
      <c r="AN656" s="67">
        <v>1018421.4066000001</v>
      </c>
      <c r="AO656" s="77">
        <v>114495.28669999998</v>
      </c>
      <c r="AP656" s="78">
        <v>220775.49630137999</v>
      </c>
      <c r="AQ656" s="62">
        <f>+'Приложение №2'!F656-'Приложение №1'!N656</f>
        <v>0</v>
      </c>
      <c r="AR656" s="71">
        <f>908232.22-R382</f>
        <v>-280121.20463999989</v>
      </c>
      <c r="AS656" s="1">
        <f t="shared" si="426"/>
        <v>280121.20463999995</v>
      </c>
      <c r="AT656" s="1">
        <f>+(K656*13.29+L656*22.52)*12*30-S382</f>
        <v>8733842.1312259994</v>
      </c>
    </row>
    <row r="657" spans="1:47" s="81" customFormat="1" x14ac:dyDescent="0.25">
      <c r="A657" s="90">
        <f t="shared" si="414"/>
        <v>641</v>
      </c>
      <c r="B657" s="91">
        <f t="shared" si="421"/>
        <v>237</v>
      </c>
      <c r="C657" s="65" t="s">
        <v>51</v>
      </c>
      <c r="D657" s="65" t="s">
        <v>663</v>
      </c>
      <c r="E657" s="66" t="s">
        <v>634</v>
      </c>
      <c r="F657" s="66" t="s">
        <v>634</v>
      </c>
      <c r="G657" s="66" t="s">
        <v>576</v>
      </c>
      <c r="H657" s="66" t="s">
        <v>577</v>
      </c>
      <c r="I657" s="66" t="s">
        <v>582</v>
      </c>
      <c r="J657" s="67">
        <v>2491.9</v>
      </c>
      <c r="K657" s="67">
        <v>1976.95</v>
      </c>
      <c r="L657" s="67">
        <v>0</v>
      </c>
      <c r="M657" s="68">
        <v>87</v>
      </c>
      <c r="N657" s="76">
        <f t="shared" si="418"/>
        <v>3591360</v>
      </c>
      <c r="O657" s="67">
        <v>0</v>
      </c>
      <c r="P657" s="77"/>
      <c r="Q657" s="77">
        <v>0</v>
      </c>
      <c r="R657" s="77">
        <f t="shared" si="412"/>
        <v>827197.39809999999</v>
      </c>
      <c r="S657" s="77">
        <f>+'Приложение №2'!F657-'Приложение №1'!R657</f>
        <v>2764162.6019000001</v>
      </c>
      <c r="T657" s="77"/>
      <c r="U657" s="77">
        <v>0</v>
      </c>
      <c r="V657" s="77">
        <f t="shared" si="419"/>
        <v>1816.6165052226916</v>
      </c>
      <c r="W657" s="77">
        <f t="shared" si="419"/>
        <v>1816.6165052226916</v>
      </c>
      <c r="X657" s="70" t="s">
        <v>625</v>
      </c>
      <c r="Y657" s="81">
        <v>387429.28</v>
      </c>
      <c r="Z657" s="81">
        <f>+(K657*12.08+L657*20.47)*12</f>
        <v>286578.67200000002</v>
      </c>
      <c r="AB657" s="82">
        <f>+N657-'[4]Приложение № 2'!E655</f>
        <v>-2358424.1576571837</v>
      </c>
      <c r="AE657" s="82">
        <f>+N657-'[4]Приложение № 2'!E655</f>
        <v>-2358424.1576571837</v>
      </c>
      <c r="AQ657" s="62">
        <f>+'Приложение №2'!F657-'Приложение №1'!N657</f>
        <v>0</v>
      </c>
      <c r="AR657" s="81">
        <v>559206.01</v>
      </c>
      <c r="AS657" s="1">
        <f t="shared" si="426"/>
        <v>267991.38809999998</v>
      </c>
      <c r="AT657" s="1">
        <f>+(K657*13.29+L657*22.52)*12*30</f>
        <v>9458519.5800000001</v>
      </c>
    </row>
    <row r="658" spans="1:47" x14ac:dyDescent="0.25">
      <c r="A658" s="90">
        <f t="shared" si="414"/>
        <v>642</v>
      </c>
      <c r="B658" s="91">
        <f t="shared" si="421"/>
        <v>238</v>
      </c>
      <c r="C658" s="65" t="s">
        <v>103</v>
      </c>
      <c r="D658" s="65" t="s">
        <v>428</v>
      </c>
      <c r="E658" s="66">
        <v>1990</v>
      </c>
      <c r="F658" s="66">
        <v>2014</v>
      </c>
      <c r="G658" s="66" t="s">
        <v>52</v>
      </c>
      <c r="H658" s="66">
        <v>5</v>
      </c>
      <c r="I658" s="66">
        <v>2</v>
      </c>
      <c r="J658" s="67">
        <v>2006.6</v>
      </c>
      <c r="K658" s="67">
        <v>1817.9</v>
      </c>
      <c r="L658" s="67">
        <v>0</v>
      </c>
      <c r="M658" s="68">
        <v>93</v>
      </c>
      <c r="N658" s="76">
        <f t="shared" si="418"/>
        <v>7131894.3900000006</v>
      </c>
      <c r="O658" s="67"/>
      <c r="P658" s="77"/>
      <c r="Q658" s="77"/>
      <c r="R658" s="77">
        <f t="shared" si="412"/>
        <v>953911.1399999999</v>
      </c>
      <c r="S658" s="77">
        <f>+'Приложение №2'!F658-'Приложение №1'!R658</f>
        <v>6177983.2500000009</v>
      </c>
      <c r="T658" s="77"/>
      <c r="U658" s="77">
        <v>0</v>
      </c>
      <c r="V658" s="77">
        <f t="shared" si="419"/>
        <v>3923.1500027504267</v>
      </c>
      <c r="W658" s="77">
        <f t="shared" si="419"/>
        <v>3923.1500027504267</v>
      </c>
      <c r="X658" s="70" t="s">
        <v>625</v>
      </c>
      <c r="Y658" s="71" t="e">
        <f>+#REF!-'[1]Приложение №1'!$P1209</f>
        <v>#REF!</v>
      </c>
      <c r="AA658" s="76">
        <f>SUM(AB658:AP658)</f>
        <v>7131894.3900000006</v>
      </c>
      <c r="AB658" s="67">
        <v>3861288.8462639404</v>
      </c>
      <c r="AC658" s="67">
        <v>2292533.9415640198</v>
      </c>
      <c r="AD658" s="67">
        <v>0</v>
      </c>
      <c r="AE658" s="67">
        <v>0</v>
      </c>
      <c r="AF658" s="67">
        <v>0</v>
      </c>
      <c r="AG658" s="67"/>
      <c r="AH658" s="67">
        <v>157012.13129196005</v>
      </c>
      <c r="AI658" s="67">
        <v>0</v>
      </c>
      <c r="AJ658" s="67">
        <v>0</v>
      </c>
      <c r="AK658" s="67">
        <v>0</v>
      </c>
      <c r="AL658" s="67">
        <v>0</v>
      </c>
      <c r="AM658" s="67">
        <v>0</v>
      </c>
      <c r="AN658" s="67">
        <v>611735.34889999998</v>
      </c>
      <c r="AO658" s="77">
        <v>71318.943900000013</v>
      </c>
      <c r="AP658" s="78">
        <v>138005.17808008002</v>
      </c>
      <c r="AQ658" s="62">
        <f>+'Приложение №2'!F658-'Приложение №1'!N658</f>
        <v>0</v>
      </c>
      <c r="AR658" s="79">
        <v>768485.34</v>
      </c>
      <c r="AS658" s="1">
        <f t="shared" ref="AS658:AS668" si="427">+(K658*10+L658*20)*12*0.85</f>
        <v>185425.8</v>
      </c>
      <c r="AT658" s="1">
        <f>+(K658*10+L658*20)*12*30</f>
        <v>6544440</v>
      </c>
    </row>
    <row r="659" spans="1:47" x14ac:dyDescent="0.25">
      <c r="A659" s="90">
        <f t="shared" si="414"/>
        <v>643</v>
      </c>
      <c r="B659" s="91">
        <f t="shared" si="421"/>
        <v>239</v>
      </c>
      <c r="C659" s="65" t="s">
        <v>104</v>
      </c>
      <c r="D659" s="65" t="s">
        <v>431</v>
      </c>
      <c r="E659" s="66">
        <v>1985</v>
      </c>
      <c r="F659" s="66">
        <v>1985</v>
      </c>
      <c r="G659" s="66" t="s">
        <v>45</v>
      </c>
      <c r="H659" s="66">
        <v>5</v>
      </c>
      <c r="I659" s="66">
        <v>1</v>
      </c>
      <c r="J659" s="67">
        <v>3093.6</v>
      </c>
      <c r="K659" s="67">
        <v>1863.4</v>
      </c>
      <c r="L659" s="67">
        <v>562.9</v>
      </c>
      <c r="M659" s="68">
        <v>98</v>
      </c>
      <c r="N659" s="76">
        <f t="shared" si="418"/>
        <v>8031926.4700000007</v>
      </c>
      <c r="O659" s="67"/>
      <c r="P659" s="77">
        <v>1931757.0175000001</v>
      </c>
      <c r="Q659" s="77"/>
      <c r="R659" s="77">
        <f>+AS659</f>
        <v>304898.39999999997</v>
      </c>
      <c r="S659" s="77">
        <f>+AT659</f>
        <v>4831572.6134605985</v>
      </c>
      <c r="T659" s="77"/>
      <c r="U659" s="77">
        <f>+'Приложение №2'!F659-'Приложение №1'!P659-'Приложение №1'!Q659-'Приложение №1'!R659-'Приложение №1'!S659</f>
        <v>963698.43903940171</v>
      </c>
      <c r="V659" s="77">
        <f t="shared" si="419"/>
        <v>3310.3600008243002</v>
      </c>
      <c r="W659" s="77">
        <f t="shared" si="419"/>
        <v>3310.3600008243002</v>
      </c>
      <c r="X659" s="70" t="s">
        <v>625</v>
      </c>
      <c r="Y659" s="71" t="e">
        <f>+#REF!-'[1]Приложение №1'!$P1554</f>
        <v>#REF!</v>
      </c>
      <c r="AA659" s="76">
        <f>SUM(AB659:AP659)</f>
        <v>25777981.720000003</v>
      </c>
      <c r="AB659" s="67">
        <v>6939898.4786422197</v>
      </c>
      <c r="AC659" s="67">
        <v>2544879.30231024</v>
      </c>
      <c r="AD659" s="67">
        <v>0</v>
      </c>
      <c r="AE659" s="67">
        <v>0</v>
      </c>
      <c r="AF659" s="67">
        <v>0</v>
      </c>
      <c r="AG659" s="67"/>
      <c r="AH659" s="67">
        <v>229105.55551800001</v>
      </c>
      <c r="AI659" s="67">
        <v>0</v>
      </c>
      <c r="AJ659" s="67">
        <v>13056187.249110602</v>
      </c>
      <c r="AK659" s="67">
        <v>0</v>
      </c>
      <c r="AL659" s="67">
        <v>0</v>
      </c>
      <c r="AM659" s="67">
        <v>0</v>
      </c>
      <c r="AN659" s="67">
        <v>2252195.9907</v>
      </c>
      <c r="AO659" s="77">
        <v>257779.81719999999</v>
      </c>
      <c r="AP659" s="78">
        <v>497935.32651894004</v>
      </c>
      <c r="AQ659" s="62">
        <f>+'Приложение №2'!F659-'Приложение №1'!N659</f>
        <v>0</v>
      </c>
      <c r="AR659" s="71">
        <f>1012034.26-R160</f>
        <v>-304898.39999999991</v>
      </c>
      <c r="AS659" s="1">
        <f t="shared" si="427"/>
        <v>304898.39999999997</v>
      </c>
      <c r="AT659" s="1">
        <f>+(K659*10+L659*20)*12*30-S160</f>
        <v>4831572.6134605985</v>
      </c>
      <c r="AU659" s="71">
        <f>+P659+Q659+R659+S659+U659-'Приложение №2'!F659</f>
        <v>0</v>
      </c>
    </row>
    <row r="660" spans="1:47" x14ac:dyDescent="0.25">
      <c r="A660" s="90">
        <f t="shared" si="414"/>
        <v>644</v>
      </c>
      <c r="B660" s="91">
        <f t="shared" si="421"/>
        <v>240</v>
      </c>
      <c r="C660" s="65" t="s">
        <v>104</v>
      </c>
      <c r="D660" s="65" t="s">
        <v>432</v>
      </c>
      <c r="E660" s="66">
        <v>1985</v>
      </c>
      <c r="F660" s="66">
        <v>1985</v>
      </c>
      <c r="G660" s="66" t="s">
        <v>45</v>
      </c>
      <c r="H660" s="66">
        <v>5</v>
      </c>
      <c r="I660" s="66">
        <v>1</v>
      </c>
      <c r="J660" s="67">
        <v>3037</v>
      </c>
      <c r="K660" s="67">
        <v>2291.1</v>
      </c>
      <c r="L660" s="67">
        <v>116.6</v>
      </c>
      <c r="M660" s="68">
        <v>125</v>
      </c>
      <c r="N660" s="76">
        <f t="shared" si="418"/>
        <v>7970353.7700000005</v>
      </c>
      <c r="O660" s="67"/>
      <c r="P660" s="77">
        <v>1004622.6900000002</v>
      </c>
      <c r="Q660" s="77"/>
      <c r="R660" s="77">
        <f t="shared" si="412"/>
        <v>558453.76000000001</v>
      </c>
      <c r="S660" s="77">
        <f>+AT660</f>
        <v>3393409.25</v>
      </c>
      <c r="T660" s="77"/>
      <c r="U660" s="77">
        <v>3013868.0700000003</v>
      </c>
      <c r="V660" s="77">
        <f t="shared" si="419"/>
        <v>3310.3599991693322</v>
      </c>
      <c r="W660" s="77">
        <f t="shared" si="419"/>
        <v>3310.3599991693322</v>
      </c>
      <c r="X660" s="70" t="s">
        <v>625</v>
      </c>
      <c r="Y660" s="71" t="e">
        <f>+#REF!-'[1]Приложение №1'!$P1228</f>
        <v>#REF!</v>
      </c>
      <c r="AA660" s="76">
        <f>SUM(AB660:AP660)</f>
        <v>25580367.880000003</v>
      </c>
      <c r="AB660" s="67">
        <v>6886697.2620973801</v>
      </c>
      <c r="AC660" s="67">
        <v>2525370.28109184</v>
      </c>
      <c r="AD660" s="67">
        <v>0</v>
      </c>
      <c r="AE660" s="67">
        <v>0</v>
      </c>
      <c r="AF660" s="67">
        <v>0</v>
      </c>
      <c r="AG660" s="67"/>
      <c r="AH660" s="67">
        <v>227349.22999992</v>
      </c>
      <c r="AI660" s="67">
        <v>0</v>
      </c>
      <c r="AJ660" s="67">
        <v>12956098.599171</v>
      </c>
      <c r="AK660" s="67">
        <v>0</v>
      </c>
      <c r="AL660" s="67">
        <v>0</v>
      </c>
      <c r="AM660" s="67">
        <v>0</v>
      </c>
      <c r="AN660" s="67">
        <v>2234930.6713</v>
      </c>
      <c r="AO660" s="77">
        <v>255803.67880000002</v>
      </c>
      <c r="AP660" s="78">
        <v>494118.15753986</v>
      </c>
      <c r="AQ660" s="62">
        <f>+'Приложение №2'!F660-'Приложение №1'!N660</f>
        <v>0</v>
      </c>
      <c r="AR660" s="1">
        <f>1087767.84-786792.68</f>
        <v>300975.16000000003</v>
      </c>
      <c r="AS660" s="1">
        <f t="shared" si="427"/>
        <v>257478.6</v>
      </c>
      <c r="AT660" s="1">
        <f>+(K660*10+L660*20)*12*30-5694070.75</f>
        <v>3393409.25</v>
      </c>
      <c r="AU660" s="71">
        <f>+P660+Q660+R660+S660+U660-'Приложение №2'!F660</f>
        <v>0</v>
      </c>
    </row>
    <row r="661" spans="1:47" s="81" customFormat="1" x14ac:dyDescent="0.25">
      <c r="A661" s="90">
        <f t="shared" si="414"/>
        <v>645</v>
      </c>
      <c r="B661" s="91">
        <f t="shared" si="421"/>
        <v>241</v>
      </c>
      <c r="C661" s="65" t="s">
        <v>635</v>
      </c>
      <c r="D661" s="65" t="s">
        <v>706</v>
      </c>
      <c r="E661" s="66" t="s">
        <v>607</v>
      </c>
      <c r="F661" s="66" t="s">
        <v>607</v>
      </c>
      <c r="G661" s="66" t="s">
        <v>576</v>
      </c>
      <c r="H661" s="66" t="s">
        <v>585</v>
      </c>
      <c r="I661" s="66" t="s">
        <v>585</v>
      </c>
      <c r="J661" s="67">
        <v>2120.65</v>
      </c>
      <c r="K661" s="67">
        <v>1894.25</v>
      </c>
      <c r="L661" s="67">
        <v>226.4</v>
      </c>
      <c r="M661" s="68">
        <v>76</v>
      </c>
      <c r="N661" s="76">
        <f t="shared" si="418"/>
        <v>13493543.713220477</v>
      </c>
      <c r="O661" s="67">
        <v>0</v>
      </c>
      <c r="P661" s="77">
        <v>1061810.4948814395</v>
      </c>
      <c r="Q661" s="77">
        <v>0</v>
      </c>
      <c r="R661" s="77">
        <f t="shared" si="412"/>
        <v>799519.82</v>
      </c>
      <c r="S661" s="77">
        <f t="shared" si="413"/>
        <v>8449380</v>
      </c>
      <c r="T661" s="77"/>
      <c r="U661" s="77">
        <f>+'Приложение №2'!F661-'Приложение №1'!P661-'Приложение №1'!R661-'Приложение №1'!S661</f>
        <v>3182833.3983390369</v>
      </c>
      <c r="V661" s="77">
        <f t="shared" si="419"/>
        <v>6362.9282122087461</v>
      </c>
      <c r="W661" s="77">
        <f t="shared" si="419"/>
        <v>6362.9282122087461</v>
      </c>
      <c r="X661" s="70" t="s">
        <v>625</v>
      </c>
      <c r="Y661" s="81">
        <v>421077.31</v>
      </c>
      <c r="Z661" s="81">
        <f t="shared" ref="Z661:Z668" si="428">+(K661*9.1+L661*18.19)*12</f>
        <v>256270.69199999998</v>
      </c>
      <c r="AB661" s="82">
        <f>+N661-'[4]Приложение № 2'!E659</f>
        <v>-18632630.780458245</v>
      </c>
      <c r="AE661" s="82">
        <f>+N661-'[4]Приложение № 2'!E659</f>
        <v>-18632630.780458245</v>
      </c>
      <c r="AQ661" s="62">
        <f>+'Приложение №2'!F661-'Приложение №1'!N661</f>
        <v>0</v>
      </c>
      <c r="AR661" s="81">
        <v>560120.72</v>
      </c>
      <c r="AS661" s="1">
        <f t="shared" si="427"/>
        <v>239399.1</v>
      </c>
      <c r="AT661" s="1">
        <f t="shared" ref="AT661:AT666" si="429">+(K661*10+L661*20)*12*30</f>
        <v>8449380</v>
      </c>
      <c r="AU661" s="71">
        <f>+P661+Q661+R661+S661+U661-'Приложение №2'!F661</f>
        <v>0</v>
      </c>
    </row>
    <row r="662" spans="1:47" s="81" customFormat="1" x14ac:dyDescent="0.25">
      <c r="A662" s="90">
        <f t="shared" si="414"/>
        <v>646</v>
      </c>
      <c r="B662" s="91">
        <f t="shared" si="421"/>
        <v>242</v>
      </c>
      <c r="C662" s="65" t="s">
        <v>635</v>
      </c>
      <c r="D662" s="65" t="s">
        <v>707</v>
      </c>
      <c r="E662" s="66" t="s">
        <v>607</v>
      </c>
      <c r="F662" s="66" t="s">
        <v>607</v>
      </c>
      <c r="G662" s="66" t="s">
        <v>576</v>
      </c>
      <c r="H662" s="66" t="s">
        <v>585</v>
      </c>
      <c r="I662" s="66" t="s">
        <v>585</v>
      </c>
      <c r="J662" s="67">
        <v>2747.6</v>
      </c>
      <c r="K662" s="67">
        <v>2530</v>
      </c>
      <c r="L662" s="67">
        <v>217.6</v>
      </c>
      <c r="M662" s="68">
        <v>95</v>
      </c>
      <c r="N662" s="76">
        <f t="shared" si="418"/>
        <v>17483382.935169917</v>
      </c>
      <c r="O662" s="67">
        <v>0</v>
      </c>
      <c r="P662" s="77">
        <v>1455759.210889759</v>
      </c>
      <c r="Q662" s="77">
        <v>0</v>
      </c>
      <c r="R662" s="77">
        <f t="shared" si="412"/>
        <v>988390.89999999991</v>
      </c>
      <c r="S662" s="77">
        <f t="shared" si="413"/>
        <v>10674720</v>
      </c>
      <c r="T662" s="77"/>
      <c r="U662" s="77">
        <f>+'Приложение №2'!F662-'Приложение №1'!P662-'Приложение №1'!R662-'Приложение №1'!S662</f>
        <v>4364512.8242801577</v>
      </c>
      <c r="V662" s="77">
        <f t="shared" si="419"/>
        <v>6363.1470866101026</v>
      </c>
      <c r="W662" s="77">
        <f t="shared" si="419"/>
        <v>6363.1470866101026</v>
      </c>
      <c r="X662" s="70" t="s">
        <v>625</v>
      </c>
      <c r="Y662" s="81">
        <v>551877.51</v>
      </c>
      <c r="Z662" s="81">
        <f t="shared" si="428"/>
        <v>323773.728</v>
      </c>
      <c r="AB662" s="82">
        <f>+N662-'[4]Приложение № 2'!E660</f>
        <v>-10000928.999034911</v>
      </c>
      <c r="AE662" s="82">
        <f>+N662-'[4]Приложение № 2'!E660</f>
        <v>-10000928.999034911</v>
      </c>
      <c r="AQ662" s="62">
        <f>+'Приложение №2'!F662-'Приложение №1'!N662</f>
        <v>0</v>
      </c>
      <c r="AR662" s="81">
        <v>685940.5</v>
      </c>
      <c r="AS662" s="1">
        <f t="shared" si="427"/>
        <v>302450.39999999997</v>
      </c>
      <c r="AT662" s="1">
        <f t="shared" si="429"/>
        <v>10674720</v>
      </c>
      <c r="AU662" s="71">
        <f>+P662+Q662+R662+S662+U662-'Приложение №2'!F662</f>
        <v>0</v>
      </c>
    </row>
    <row r="663" spans="1:47" s="81" customFormat="1" x14ac:dyDescent="0.25">
      <c r="A663" s="90">
        <f t="shared" si="414"/>
        <v>647</v>
      </c>
      <c r="B663" s="91">
        <f t="shared" si="421"/>
        <v>243</v>
      </c>
      <c r="C663" s="65" t="s">
        <v>635</v>
      </c>
      <c r="D663" s="65" t="s">
        <v>709</v>
      </c>
      <c r="E663" s="66" t="s">
        <v>593</v>
      </c>
      <c r="F663" s="66" t="s">
        <v>593</v>
      </c>
      <c r="G663" s="66" t="s">
        <v>576</v>
      </c>
      <c r="H663" s="66" t="s">
        <v>585</v>
      </c>
      <c r="I663" s="66" t="s">
        <v>585</v>
      </c>
      <c r="J663" s="67">
        <v>2879</v>
      </c>
      <c r="K663" s="67">
        <v>2661.7</v>
      </c>
      <c r="L663" s="67">
        <v>217.3</v>
      </c>
      <c r="M663" s="68">
        <v>116</v>
      </c>
      <c r="N663" s="76">
        <f t="shared" si="418"/>
        <v>25951484.897758067</v>
      </c>
      <c r="O663" s="67">
        <v>0</v>
      </c>
      <c r="P663" s="77">
        <v>3458722.2639504001</v>
      </c>
      <c r="Q663" s="77">
        <v>0</v>
      </c>
      <c r="R663" s="77">
        <f t="shared" si="412"/>
        <v>972971.07</v>
      </c>
      <c r="S663" s="77">
        <f t="shared" si="413"/>
        <v>11146680</v>
      </c>
      <c r="T663" s="77"/>
      <c r="U663" s="77">
        <f>+'Приложение №2'!F663-'Приложение №1'!P663-'Приложение №1'!R663-'Приложение №1'!S663</f>
        <v>10373111.563807666</v>
      </c>
      <c r="V663" s="77">
        <f t="shared" si="419"/>
        <v>9014.0621388530963</v>
      </c>
      <c r="W663" s="77">
        <f t="shared" si="419"/>
        <v>9014.0621388530963</v>
      </c>
      <c r="X663" s="70" t="s">
        <v>625</v>
      </c>
      <c r="Y663" s="81">
        <v>487955.39</v>
      </c>
      <c r="Z663" s="81">
        <f t="shared" si="428"/>
        <v>338089.88399999996</v>
      </c>
      <c r="AB663" s="82">
        <f>+N663-'[4]Приложение № 2'!E661</f>
        <v>16498697.818999665</v>
      </c>
      <c r="AE663" s="82">
        <f>+N663-'[4]Приложение № 2'!E661</f>
        <v>16498697.818999665</v>
      </c>
      <c r="AQ663" s="62">
        <f>+'Приложение №2'!F663-'Приложение №1'!N663</f>
        <v>0</v>
      </c>
      <c r="AR663" s="81">
        <v>657148.47</v>
      </c>
      <c r="AS663" s="1">
        <f t="shared" si="427"/>
        <v>315822.59999999998</v>
      </c>
      <c r="AT663" s="1">
        <f t="shared" si="429"/>
        <v>11146680</v>
      </c>
      <c r="AU663" s="71">
        <f>+P663+Q663+R663+S663+U663-'Приложение №2'!F663</f>
        <v>0</v>
      </c>
    </row>
    <row r="664" spans="1:47" s="81" customFormat="1" x14ac:dyDescent="0.25">
      <c r="A664" s="90">
        <f t="shared" si="414"/>
        <v>648</v>
      </c>
      <c r="B664" s="91">
        <f t="shared" si="421"/>
        <v>244</v>
      </c>
      <c r="C664" s="65" t="s">
        <v>635</v>
      </c>
      <c r="D664" s="65" t="s">
        <v>708</v>
      </c>
      <c r="E664" s="66" t="s">
        <v>603</v>
      </c>
      <c r="F664" s="66" t="s">
        <v>603</v>
      </c>
      <c r="G664" s="66" t="s">
        <v>576</v>
      </c>
      <c r="H664" s="66" t="s">
        <v>588</v>
      </c>
      <c r="I664" s="66" t="s">
        <v>585</v>
      </c>
      <c r="J664" s="67">
        <v>3412.5</v>
      </c>
      <c r="K664" s="67">
        <v>2476.3000000000002</v>
      </c>
      <c r="L664" s="67">
        <v>936.2</v>
      </c>
      <c r="M664" s="68">
        <v>105</v>
      </c>
      <c r="N664" s="76">
        <f t="shared" si="418"/>
        <v>33770714.155886941</v>
      </c>
      <c r="O664" s="67">
        <v>0</v>
      </c>
      <c r="P664" s="77">
        <v>4241300.1245600004</v>
      </c>
      <c r="Q664" s="77">
        <v>0</v>
      </c>
      <c r="R664" s="77">
        <f t="shared" si="412"/>
        <v>1155085.07</v>
      </c>
      <c r="S664" s="77">
        <f t="shared" si="413"/>
        <v>15655320</v>
      </c>
      <c r="T664" s="77"/>
      <c r="U664" s="77">
        <f>+'Приложение №2'!F664-'Приложение №1'!P664-'Приложение №1'!R664-'Приложение №1'!S664</f>
        <v>12719008.961326942</v>
      </c>
      <c r="V664" s="77">
        <f t="shared" si="419"/>
        <v>9896.1799724210814</v>
      </c>
      <c r="W664" s="77">
        <f t="shared" si="419"/>
        <v>9896.1799724210814</v>
      </c>
      <c r="X664" s="70" t="s">
        <v>625</v>
      </c>
      <c r="Y664" s="81">
        <v>550816.85</v>
      </c>
      <c r="Z664" s="81">
        <f t="shared" si="428"/>
        <v>474765.69600000005</v>
      </c>
      <c r="AB664" s="82">
        <f>+N664-'[4]Приложение № 2'!E662</f>
        <v>-6994096.1197674498</v>
      </c>
      <c r="AE664" s="82">
        <f>+N664-'[4]Приложение № 2'!E662</f>
        <v>-6994096.1197674498</v>
      </c>
      <c r="AQ664" s="62">
        <f>+'Приложение №2'!F664-'Приложение №1'!N664</f>
        <v>0</v>
      </c>
      <c r="AR664" s="81">
        <v>711517.67</v>
      </c>
      <c r="AS664" s="1">
        <f t="shared" si="427"/>
        <v>443567.39999999997</v>
      </c>
      <c r="AT664" s="1">
        <f t="shared" si="429"/>
        <v>15655320</v>
      </c>
      <c r="AU664" s="71">
        <f>+P664+Q664+R664+S664+U664-'Приложение №2'!F664</f>
        <v>0</v>
      </c>
    </row>
    <row r="665" spans="1:47" s="81" customFormat="1" x14ac:dyDescent="0.25">
      <c r="A665" s="90">
        <f t="shared" si="414"/>
        <v>649</v>
      </c>
      <c r="B665" s="91">
        <f t="shared" si="421"/>
        <v>245</v>
      </c>
      <c r="C665" s="65" t="s">
        <v>635</v>
      </c>
      <c r="D665" s="65" t="s">
        <v>710</v>
      </c>
      <c r="E665" s="66" t="s">
        <v>605</v>
      </c>
      <c r="F665" s="66" t="s">
        <v>605</v>
      </c>
      <c r="G665" s="66" t="s">
        <v>576</v>
      </c>
      <c r="H665" s="66" t="s">
        <v>588</v>
      </c>
      <c r="I665" s="66" t="s">
        <v>578</v>
      </c>
      <c r="J665" s="67">
        <v>1792.2</v>
      </c>
      <c r="K665" s="67">
        <v>1621.4</v>
      </c>
      <c r="L665" s="67">
        <v>170.8</v>
      </c>
      <c r="M665" s="68">
        <v>51</v>
      </c>
      <c r="N665" s="76">
        <f t="shared" si="418"/>
        <v>11722293.860000001</v>
      </c>
      <c r="O665" s="67">
        <v>0</v>
      </c>
      <c r="P665" s="77">
        <v>1006870.2874999999</v>
      </c>
      <c r="Q665" s="77">
        <v>0</v>
      </c>
      <c r="R665" s="77">
        <f t="shared" si="412"/>
        <v>652012.71</v>
      </c>
      <c r="S665" s="77">
        <f t="shared" si="413"/>
        <v>7066800</v>
      </c>
      <c r="T665" s="77"/>
      <c r="U665" s="77">
        <f>+'Приложение №2'!F665-'Приложение №1'!P665-'Приложение №1'!R665-'Приложение №1'!S665</f>
        <v>2996610.8625000007</v>
      </c>
      <c r="V665" s="77">
        <f t="shared" si="419"/>
        <v>6540.7286351969651</v>
      </c>
      <c r="W665" s="77">
        <f t="shared" si="419"/>
        <v>6540.7286351969651</v>
      </c>
      <c r="X665" s="70" t="s">
        <v>625</v>
      </c>
      <c r="Y665" s="81">
        <v>339010.26</v>
      </c>
      <c r="Z665" s="81">
        <f t="shared" si="428"/>
        <v>214339.10399999999</v>
      </c>
      <c r="AB665" s="82">
        <f>+N665-'[4]Приложение № 2'!E663</f>
        <v>8544273.2686046045</v>
      </c>
      <c r="AE665" s="82">
        <f>+N665-'[4]Приложение № 2'!E663</f>
        <v>8544273.2686046045</v>
      </c>
      <c r="AQ665" s="62">
        <f>+'Приложение №2'!F665-'Приложение №1'!N665</f>
        <v>0</v>
      </c>
      <c r="AR665" s="81">
        <v>451786.71</v>
      </c>
      <c r="AS665" s="1">
        <f t="shared" si="427"/>
        <v>200226</v>
      </c>
      <c r="AT665" s="1">
        <f t="shared" si="429"/>
        <v>7066800</v>
      </c>
      <c r="AU665" s="71">
        <f>+P665+Q665+R665+S665+U665-'Приложение №2'!F665</f>
        <v>0</v>
      </c>
    </row>
    <row r="666" spans="1:47" s="81" customFormat="1" x14ac:dyDescent="0.25">
      <c r="A666" s="90">
        <f t="shared" si="414"/>
        <v>650</v>
      </c>
      <c r="B666" s="91">
        <f t="shared" si="421"/>
        <v>246</v>
      </c>
      <c r="C666" s="65" t="s">
        <v>635</v>
      </c>
      <c r="D666" s="65" t="s">
        <v>711</v>
      </c>
      <c r="E666" s="66" t="s">
        <v>632</v>
      </c>
      <c r="F666" s="66" t="s">
        <v>632</v>
      </c>
      <c r="G666" s="66" t="s">
        <v>576</v>
      </c>
      <c r="H666" s="66" t="s">
        <v>588</v>
      </c>
      <c r="I666" s="66" t="s">
        <v>582</v>
      </c>
      <c r="J666" s="67">
        <v>2036.3</v>
      </c>
      <c r="K666" s="67">
        <v>1559.9</v>
      </c>
      <c r="L666" s="67">
        <v>476.4</v>
      </c>
      <c r="M666" s="68">
        <v>93</v>
      </c>
      <c r="N666" s="76">
        <f t="shared" si="418"/>
        <v>33253282.521419518</v>
      </c>
      <c r="O666" s="67">
        <v>0</v>
      </c>
      <c r="P666" s="77">
        <v>4716196.3342839032</v>
      </c>
      <c r="Q666" s="77">
        <v>0</v>
      </c>
      <c r="R666" s="77">
        <f t="shared" si="412"/>
        <v>650580.85</v>
      </c>
      <c r="S666" s="77">
        <f t="shared" si="413"/>
        <v>9045720</v>
      </c>
      <c r="T666" s="77"/>
      <c r="U666" s="77">
        <f>+'Приложение №2'!F666-'Приложение №1'!P666-'Приложение №1'!R666-'Приложение №1'!S666</f>
        <v>18840785.337135613</v>
      </c>
      <c r="V666" s="77">
        <f t="shared" si="419"/>
        <v>16330.24727271007</v>
      </c>
      <c r="W666" s="77">
        <f t="shared" si="419"/>
        <v>16330.24727271007</v>
      </c>
      <c r="X666" s="70" t="s">
        <v>625</v>
      </c>
      <c r="Y666" s="81">
        <v>322443.77</v>
      </c>
      <c r="Z666" s="81">
        <f t="shared" si="428"/>
        <v>274329.67200000002</v>
      </c>
      <c r="AB666" s="82">
        <f>+N666-'[4]Приложение № 2'!E664</f>
        <v>26530990.866966661</v>
      </c>
      <c r="AE666" s="82">
        <f>+N666-'[4]Приложение № 2'!E664</f>
        <v>26530990.866966661</v>
      </c>
      <c r="AQ666" s="62">
        <f>+'Приложение №2'!F666-'Приложение №1'!N666</f>
        <v>0</v>
      </c>
      <c r="AR666" s="81">
        <v>394285.45</v>
      </c>
      <c r="AS666" s="1">
        <f t="shared" si="427"/>
        <v>256295.4</v>
      </c>
      <c r="AT666" s="1">
        <f t="shared" si="429"/>
        <v>9045720</v>
      </c>
      <c r="AU666" s="71">
        <f>+P666+Q666+R666+S666+U666-'Приложение №2'!F666</f>
        <v>0</v>
      </c>
    </row>
    <row r="667" spans="1:47" s="81" customFormat="1" x14ac:dyDescent="0.25">
      <c r="A667" s="90">
        <f t="shared" si="414"/>
        <v>651</v>
      </c>
      <c r="B667" s="91">
        <f t="shared" si="421"/>
        <v>247</v>
      </c>
      <c r="C667" s="65" t="s">
        <v>261</v>
      </c>
      <c r="D667" s="65" t="s">
        <v>712</v>
      </c>
      <c r="E667" s="66" t="s">
        <v>607</v>
      </c>
      <c r="F667" s="66" t="s">
        <v>607</v>
      </c>
      <c r="G667" s="66" t="s">
        <v>576</v>
      </c>
      <c r="H667" s="66" t="s">
        <v>588</v>
      </c>
      <c r="I667" s="66" t="s">
        <v>585</v>
      </c>
      <c r="J667" s="67">
        <v>3929.7</v>
      </c>
      <c r="K667" s="67">
        <v>2903.4</v>
      </c>
      <c r="L667" s="67">
        <v>0</v>
      </c>
      <c r="M667" s="68">
        <v>69</v>
      </c>
      <c r="N667" s="76">
        <f t="shared" si="418"/>
        <v>8451712.6778820977</v>
      </c>
      <c r="O667" s="67">
        <v>0</v>
      </c>
      <c r="P667" s="77"/>
      <c r="Q667" s="77">
        <v>0</v>
      </c>
      <c r="R667" s="77">
        <f t="shared" si="412"/>
        <v>1007610.9000000001</v>
      </c>
      <c r="S667" s="77">
        <f>+'Приложение №2'!F667-'Приложение №1'!R667</f>
        <v>7444101.7778820973</v>
      </c>
      <c r="T667" s="77"/>
      <c r="U667" s="77">
        <v>2.3283064365386963E-10</v>
      </c>
      <c r="V667" s="77">
        <f t="shared" si="419"/>
        <v>2910.9708196879856</v>
      </c>
      <c r="W667" s="77">
        <f t="shared" si="419"/>
        <v>2910.9708196879856</v>
      </c>
      <c r="X667" s="70" t="s">
        <v>625</v>
      </c>
      <c r="Y667" s="81">
        <v>1250711.5</v>
      </c>
      <c r="Z667" s="81">
        <f t="shared" si="428"/>
        <v>317051.27999999997</v>
      </c>
      <c r="AB667" s="82">
        <f>+N667-'[4]Приложение № 2'!E665</f>
        <v>1804909.5796820838</v>
      </c>
      <c r="AE667" s="82">
        <f>+N667-'[4]Приложение № 2'!E665</f>
        <v>1804909.5796820838</v>
      </c>
      <c r="AQ667" s="62">
        <f>+'Приложение №2'!F667-'Приложение №1'!N667</f>
        <v>0</v>
      </c>
      <c r="AR667" s="81">
        <f>1709948.33-998484.23</f>
        <v>711464.10000000009</v>
      </c>
      <c r="AS667" s="1">
        <f t="shared" si="427"/>
        <v>296146.8</v>
      </c>
      <c r="AT667" s="1">
        <f>+(K667*10+L667*20)*12*30-2437490.96</f>
        <v>8014749.04</v>
      </c>
    </row>
    <row r="668" spans="1:47" s="81" customFormat="1" x14ac:dyDescent="0.25">
      <c r="A668" s="90">
        <f t="shared" si="414"/>
        <v>652</v>
      </c>
      <c r="B668" s="91">
        <f t="shared" si="421"/>
        <v>248</v>
      </c>
      <c r="C668" s="65" t="s">
        <v>261</v>
      </c>
      <c r="D668" s="65" t="s">
        <v>713</v>
      </c>
      <c r="E668" s="66" t="s">
        <v>603</v>
      </c>
      <c r="F668" s="66" t="s">
        <v>603</v>
      </c>
      <c r="G668" s="66" t="s">
        <v>576</v>
      </c>
      <c r="H668" s="66" t="s">
        <v>588</v>
      </c>
      <c r="I668" s="66" t="s">
        <v>585</v>
      </c>
      <c r="J668" s="67">
        <v>3705.9</v>
      </c>
      <c r="K668" s="67">
        <v>2585</v>
      </c>
      <c r="L668" s="67">
        <v>0</v>
      </c>
      <c r="M668" s="68">
        <v>82</v>
      </c>
      <c r="N668" s="76">
        <f t="shared" si="418"/>
        <v>7524757.6654845187</v>
      </c>
      <c r="O668" s="67">
        <v>0</v>
      </c>
      <c r="P668" s="77"/>
      <c r="Q668" s="77">
        <v>0</v>
      </c>
      <c r="R668" s="77">
        <f t="shared" si="412"/>
        <v>1104805.22</v>
      </c>
      <c r="S668" s="77">
        <f>+'Приложение №2'!F668-'Приложение №1'!R668</f>
        <v>6419952.445484519</v>
      </c>
      <c r="T668" s="77"/>
      <c r="U668" s="77">
        <v>0</v>
      </c>
      <c r="V668" s="77">
        <f t="shared" si="419"/>
        <v>2910.9313986400462</v>
      </c>
      <c r="W668" s="77">
        <f t="shared" si="419"/>
        <v>2910.9313986400462</v>
      </c>
      <c r="X668" s="70" t="s">
        <v>625</v>
      </c>
      <c r="Y668" s="81">
        <v>631825.71</v>
      </c>
      <c r="Z668" s="81">
        <f t="shared" si="428"/>
        <v>282282</v>
      </c>
      <c r="AB668" s="82">
        <f>+N668-'[4]Приложение № 2'!E666</f>
        <v>-13046578.516770519</v>
      </c>
      <c r="AE668" s="82">
        <f>+N668-'[4]Приложение № 2'!E666</f>
        <v>-13046578.516770519</v>
      </c>
      <c r="AQ668" s="62">
        <f>+'Приложение №2'!F668-'Приложение №1'!N668</f>
        <v>0</v>
      </c>
      <c r="AR668" s="81">
        <v>841135.22</v>
      </c>
      <c r="AS668" s="1">
        <f t="shared" si="427"/>
        <v>263670</v>
      </c>
      <c r="AT668" s="1">
        <f>+(K668*10+L668*20)*12*30</f>
        <v>9306000</v>
      </c>
    </row>
    <row r="669" spans="1:47" x14ac:dyDescent="0.25">
      <c r="A669" s="90">
        <f t="shared" si="414"/>
        <v>653</v>
      </c>
      <c r="B669" s="91">
        <f t="shared" si="421"/>
        <v>249</v>
      </c>
      <c r="C669" s="65" t="s">
        <v>107</v>
      </c>
      <c r="D669" s="65" t="s">
        <v>527</v>
      </c>
      <c r="E669" s="66">
        <v>1980</v>
      </c>
      <c r="F669" s="66">
        <v>2013</v>
      </c>
      <c r="G669" s="66" t="s">
        <v>53</v>
      </c>
      <c r="H669" s="66">
        <v>1</v>
      </c>
      <c r="I669" s="66">
        <v>2</v>
      </c>
      <c r="J669" s="67">
        <v>418.7</v>
      </c>
      <c r="K669" s="67">
        <v>394.7</v>
      </c>
      <c r="L669" s="67">
        <v>0</v>
      </c>
      <c r="M669" s="68">
        <v>19</v>
      </c>
      <c r="N669" s="76">
        <f t="shared" si="418"/>
        <v>3999480.50240312</v>
      </c>
      <c r="O669" s="67"/>
      <c r="P669" s="77">
        <v>992724.08210077998</v>
      </c>
      <c r="Q669" s="77"/>
      <c r="R669" s="77">
        <f t="shared" ref="R669:R673" si="430">+AS669</f>
        <v>28584.174000000003</v>
      </c>
      <c r="S669" s="77">
        <f t="shared" si="413"/>
        <v>0</v>
      </c>
      <c r="T669" s="77"/>
      <c r="U669" s="77">
        <v>2978172.2463023402</v>
      </c>
      <c r="V669" s="77">
        <f t="shared" si="419"/>
        <v>10132.963015969395</v>
      </c>
      <c r="W669" s="77">
        <f t="shared" si="419"/>
        <v>10132.963015969395</v>
      </c>
      <c r="X669" s="70" t="s">
        <v>625</v>
      </c>
      <c r="Y669" s="71" t="e">
        <f>+#REF!-'[1]Приложение №1'!$P447</f>
        <v>#REF!</v>
      </c>
      <c r="AA669" s="76">
        <f t="shared" ref="AA669" si="431">SUM(AB669:AP669)</f>
        <v>6552939.6500000004</v>
      </c>
      <c r="AB669" s="67">
        <v>0</v>
      </c>
      <c r="AC669" s="67">
        <v>0</v>
      </c>
      <c r="AD669" s="67">
        <v>0</v>
      </c>
      <c r="AE669" s="67">
        <v>0</v>
      </c>
      <c r="AF669" s="67">
        <v>0</v>
      </c>
      <c r="AG669" s="67"/>
      <c r="AH669" s="67">
        <v>0</v>
      </c>
      <c r="AI669" s="67">
        <v>0</v>
      </c>
      <c r="AJ669" s="67">
        <v>2736680.7350400002</v>
      </c>
      <c r="AK669" s="67">
        <v>0</v>
      </c>
      <c r="AL669" s="67">
        <v>0</v>
      </c>
      <c r="AM669" s="67">
        <v>3525835.391022</v>
      </c>
      <c r="AN669" s="67">
        <v>108678.99</v>
      </c>
      <c r="AO669" s="77">
        <v>44795.99</v>
      </c>
      <c r="AP669" s="78">
        <v>136948.54393799999</v>
      </c>
      <c r="AQ669" s="62">
        <f>+'Приложение №2'!F669-'Приложение №1'!N669</f>
        <v>0</v>
      </c>
      <c r="AR669" s="71">
        <f>151001.78-R409</f>
        <v>-28584.173999999999</v>
      </c>
      <c r="AS669" s="1">
        <f>+(K669*7.1+L669*19.5)*12*0.85</f>
        <v>28584.174000000003</v>
      </c>
      <c r="AT669" s="1">
        <f>+(K669*7.1+L669*19.5)*12*10-S409</f>
        <v>0</v>
      </c>
      <c r="AU669" s="71">
        <f>+P669+Q669+R669+S669+U669-'Приложение №2'!F669</f>
        <v>0</v>
      </c>
    </row>
    <row r="670" spans="1:47" x14ac:dyDescent="0.25">
      <c r="A670" s="90">
        <f t="shared" si="414"/>
        <v>654</v>
      </c>
      <c r="B670" s="91">
        <f t="shared" si="421"/>
        <v>250</v>
      </c>
      <c r="C670" s="65" t="s">
        <v>107</v>
      </c>
      <c r="D670" s="65" t="s">
        <v>449</v>
      </c>
      <c r="E670" s="66">
        <v>1975</v>
      </c>
      <c r="F670" s="66">
        <v>1975</v>
      </c>
      <c r="G670" s="66" t="s">
        <v>53</v>
      </c>
      <c r="H670" s="66">
        <v>2</v>
      </c>
      <c r="I670" s="66">
        <v>2</v>
      </c>
      <c r="J670" s="67">
        <v>404.7</v>
      </c>
      <c r="K670" s="67">
        <v>363.7</v>
      </c>
      <c r="L670" s="67">
        <v>0</v>
      </c>
      <c r="M670" s="68">
        <v>19</v>
      </c>
      <c r="N670" s="76">
        <f t="shared" si="418"/>
        <v>122400.36767867998</v>
      </c>
      <c r="O670" s="67"/>
      <c r="P670" s="77">
        <v>96061.213678679982</v>
      </c>
      <c r="Q670" s="77"/>
      <c r="R670" s="77">
        <f t="shared" si="430"/>
        <v>26339.153999999999</v>
      </c>
      <c r="S670" s="77">
        <f>+AT670</f>
        <v>0</v>
      </c>
      <c r="T670" s="77"/>
      <c r="U670" s="77">
        <v>0</v>
      </c>
      <c r="V670" s="77">
        <f t="shared" si="419"/>
        <v>336.54211624602686</v>
      </c>
      <c r="W670" s="77">
        <f t="shared" si="419"/>
        <v>336.54211624602686</v>
      </c>
      <c r="X670" s="70" t="s">
        <v>625</v>
      </c>
      <c r="Y670" s="71" t="e">
        <f>+#REF!-'[1]Приложение №1'!$P376</f>
        <v>#REF!</v>
      </c>
      <c r="AA670" s="76">
        <f t="shared" ref="AA670:AA672" si="432">SUM(AB670:AP670)</f>
        <v>2159719.7000000002</v>
      </c>
      <c r="AB670" s="67">
        <v>0</v>
      </c>
      <c r="AC670" s="67">
        <v>0</v>
      </c>
      <c r="AD670" s="67">
        <v>105075.60923999998</v>
      </c>
      <c r="AE670" s="67">
        <v>0</v>
      </c>
      <c r="AF670" s="67">
        <v>0</v>
      </c>
      <c r="AG670" s="67"/>
      <c r="AH670" s="67">
        <v>0</v>
      </c>
      <c r="AI670" s="67">
        <v>0</v>
      </c>
      <c r="AJ670" s="67">
        <v>0</v>
      </c>
      <c r="AK670" s="67">
        <v>0</v>
      </c>
      <c r="AL670" s="67">
        <v>1919964.7690860003</v>
      </c>
      <c r="AM670" s="67">
        <v>0</v>
      </c>
      <c r="AN670" s="67">
        <v>60395.79</v>
      </c>
      <c r="AO670" s="77">
        <v>30000</v>
      </c>
      <c r="AP670" s="78">
        <v>44283.531674000005</v>
      </c>
      <c r="AQ670" s="62">
        <f>+'Приложение №2'!F670-'Приложение №1'!N670</f>
        <v>0</v>
      </c>
      <c r="AR670" s="71">
        <f>127564.57-R411</f>
        <v>-26339.15400000001</v>
      </c>
      <c r="AS670" s="1">
        <f>+(K670*7.1+L670*19.5)*12*0.85</f>
        <v>26339.153999999999</v>
      </c>
      <c r="AT670" s="1">
        <f>+(K670*7.1+L670*19.5)*12*10-S411</f>
        <v>0</v>
      </c>
      <c r="AU670" s="71">
        <f>+P670+Q670+R670+S670+U670-'Приложение №2'!F670</f>
        <v>0</v>
      </c>
    </row>
    <row r="671" spans="1:47" x14ac:dyDescent="0.25">
      <c r="A671" s="90">
        <f t="shared" si="414"/>
        <v>655</v>
      </c>
      <c r="B671" s="91">
        <f t="shared" si="421"/>
        <v>251</v>
      </c>
      <c r="C671" s="65" t="s">
        <v>107</v>
      </c>
      <c r="D671" s="65" t="s">
        <v>528</v>
      </c>
      <c r="E671" s="66">
        <v>1982</v>
      </c>
      <c r="F671" s="66">
        <v>1982</v>
      </c>
      <c r="G671" s="66" t="s">
        <v>53</v>
      </c>
      <c r="H671" s="66">
        <v>2</v>
      </c>
      <c r="I671" s="66">
        <v>3</v>
      </c>
      <c r="J671" s="67">
        <v>1277.5</v>
      </c>
      <c r="K671" s="67">
        <v>1102.3</v>
      </c>
      <c r="L671" s="67">
        <v>0</v>
      </c>
      <c r="M671" s="68">
        <v>34</v>
      </c>
      <c r="N671" s="76">
        <f t="shared" si="418"/>
        <v>6671549.2672995012</v>
      </c>
      <c r="O671" s="67"/>
      <c r="P671" s="77">
        <v>1647930.1753248754</v>
      </c>
      <c r="Q671" s="77"/>
      <c r="R671" s="77">
        <f t="shared" si="430"/>
        <v>79828.565999999992</v>
      </c>
      <c r="S671" s="77">
        <f t="shared" si="413"/>
        <v>0</v>
      </c>
      <c r="T671" s="77"/>
      <c r="U671" s="77">
        <v>4943790.5259746257</v>
      </c>
      <c r="V671" s="77">
        <f t="shared" si="419"/>
        <v>6052.3897916170745</v>
      </c>
      <c r="W671" s="77">
        <f t="shared" si="419"/>
        <v>6052.3897916170745</v>
      </c>
      <c r="X671" s="70" t="s">
        <v>625</v>
      </c>
      <c r="Y671" s="71" t="e">
        <f>+#REF!-'[1]Приложение №1'!$P445</f>
        <v>#REF!</v>
      </c>
      <c r="AA671" s="76">
        <f t="shared" si="432"/>
        <v>20938342.830000006</v>
      </c>
      <c r="AB671" s="67">
        <v>2788532.6780639999</v>
      </c>
      <c r="AC671" s="67">
        <v>0</v>
      </c>
      <c r="AD671" s="67">
        <v>377369.21947199997</v>
      </c>
      <c r="AE671" s="67">
        <v>1566144.8148779999</v>
      </c>
      <c r="AF671" s="67">
        <v>0</v>
      </c>
      <c r="AG671" s="67"/>
      <c r="AH671" s="67">
        <v>616763.67752999999</v>
      </c>
      <c r="AI671" s="67">
        <v>0</v>
      </c>
      <c r="AJ671" s="67">
        <v>3422622.3707340001</v>
      </c>
      <c r="AK671" s="67">
        <v>0</v>
      </c>
      <c r="AL671" s="67">
        <v>5952055.6381440004</v>
      </c>
      <c r="AM671" s="67">
        <v>5507536.2469260003</v>
      </c>
      <c r="AN671" s="67">
        <v>219906.35</v>
      </c>
      <c r="AO671" s="77">
        <v>45000.3</v>
      </c>
      <c r="AP671" s="78">
        <v>442411.53425199992</v>
      </c>
      <c r="AQ671" s="62">
        <f>+'Приложение №2'!F671-'Приложение №1'!N671</f>
        <v>0</v>
      </c>
      <c r="AR671" s="71">
        <f>346513.17-R412</f>
        <v>-79828.565999999992</v>
      </c>
      <c r="AS671" s="1">
        <f>+(K671*7.1+L671*19.5)*12*0.85</f>
        <v>79828.565999999992</v>
      </c>
      <c r="AT671" s="1">
        <f>+(K671*7.1+L671*19.5)*12*10-S412</f>
        <v>0</v>
      </c>
      <c r="AU671" s="71">
        <f>+P671+Q671+R671+S671+U671-'Приложение №2'!F671</f>
        <v>0</v>
      </c>
    </row>
    <row r="672" spans="1:47" x14ac:dyDescent="0.25">
      <c r="A672" s="90">
        <f t="shared" si="414"/>
        <v>656</v>
      </c>
      <c r="B672" s="91">
        <f t="shared" si="421"/>
        <v>252</v>
      </c>
      <c r="C672" s="65" t="s">
        <v>107</v>
      </c>
      <c r="D672" s="65" t="s">
        <v>529</v>
      </c>
      <c r="E672" s="66">
        <v>1980</v>
      </c>
      <c r="F672" s="66">
        <v>2009</v>
      </c>
      <c r="G672" s="66" t="s">
        <v>53</v>
      </c>
      <c r="H672" s="66">
        <v>2</v>
      </c>
      <c r="I672" s="66">
        <v>2</v>
      </c>
      <c r="J672" s="67">
        <v>672.9</v>
      </c>
      <c r="K672" s="67">
        <v>610.9</v>
      </c>
      <c r="L672" s="67">
        <v>0</v>
      </c>
      <c r="M672" s="68">
        <v>29</v>
      </c>
      <c r="N672" s="76">
        <f t="shared" si="418"/>
        <v>4188466.3401099998</v>
      </c>
      <c r="O672" s="67"/>
      <c r="P672" s="77">
        <v>1036056.2405274999</v>
      </c>
      <c r="Q672" s="77"/>
      <c r="R672" s="77">
        <f t="shared" si="430"/>
        <v>44241.37799999999</v>
      </c>
      <c r="S672" s="77">
        <f t="shared" si="413"/>
        <v>0</v>
      </c>
      <c r="T672" s="77"/>
      <c r="U672" s="77">
        <v>3108168.7215824998</v>
      </c>
      <c r="V672" s="77">
        <f t="shared" si="419"/>
        <v>6856.2225243247667</v>
      </c>
      <c r="W672" s="77">
        <f t="shared" si="419"/>
        <v>6856.2225243247667</v>
      </c>
      <c r="X672" s="70" t="s">
        <v>625</v>
      </c>
      <c r="Y672" s="71" t="e">
        <f>+#REF!-'[1]Приложение №1'!$P445</f>
        <v>#REF!</v>
      </c>
      <c r="AA672" s="76">
        <f t="shared" si="432"/>
        <v>11378629.49</v>
      </c>
      <c r="AB672" s="67">
        <v>1424337.5088524399</v>
      </c>
      <c r="AC672" s="67">
        <v>0</v>
      </c>
      <c r="AD672" s="67">
        <v>0</v>
      </c>
      <c r="AE672" s="67">
        <v>760379.17506936006</v>
      </c>
      <c r="AF672" s="67">
        <v>0</v>
      </c>
      <c r="AG672" s="67"/>
      <c r="AH672" s="67">
        <v>334977.14468904003</v>
      </c>
      <c r="AI672" s="67">
        <v>0</v>
      </c>
      <c r="AJ672" s="67">
        <v>1736316.6240672001</v>
      </c>
      <c r="AK672" s="67">
        <v>0</v>
      </c>
      <c r="AL672" s="67">
        <v>2963106.3528674999</v>
      </c>
      <c r="AM672" s="67">
        <v>2745980.9435167201</v>
      </c>
      <c r="AN672" s="67">
        <v>1081828.9410000001</v>
      </c>
      <c r="AO672" s="77">
        <v>113786.29490000001</v>
      </c>
      <c r="AP672" s="78">
        <v>217916.50503774002</v>
      </c>
      <c r="AQ672" s="62">
        <f>+'Приложение №2'!F672-'Приложение №1'!N672</f>
        <v>0</v>
      </c>
      <c r="AR672" s="71">
        <f>185404.37-R414</f>
        <v>-44241.377999999997</v>
      </c>
      <c r="AS672" s="1">
        <f>+(K672*7.1+L672*19.5)*12*0.85</f>
        <v>44241.37799999999</v>
      </c>
      <c r="AT672" s="1">
        <f>+(K672*7.1+L672*19.5)*12*10-S414</f>
        <v>0</v>
      </c>
      <c r="AU672" s="71">
        <f>+P672+Q672+R672+S672+U672-'Приложение №2'!F672</f>
        <v>0</v>
      </c>
    </row>
    <row r="673" spans="1:47" x14ac:dyDescent="0.25">
      <c r="A673" s="90">
        <f t="shared" si="414"/>
        <v>657</v>
      </c>
      <c r="B673" s="91">
        <f t="shared" si="421"/>
        <v>253</v>
      </c>
      <c r="C673" s="65" t="s">
        <v>107</v>
      </c>
      <c r="D673" s="65" t="s">
        <v>109</v>
      </c>
      <c r="E673" s="66">
        <v>1977</v>
      </c>
      <c r="F673" s="66">
        <v>2009</v>
      </c>
      <c r="G673" s="66" t="s">
        <v>53</v>
      </c>
      <c r="H673" s="66">
        <v>2</v>
      </c>
      <c r="I673" s="66">
        <v>2</v>
      </c>
      <c r="J673" s="67">
        <v>513.5</v>
      </c>
      <c r="K673" s="67">
        <v>482.7</v>
      </c>
      <c r="L673" s="67">
        <v>0</v>
      </c>
      <c r="M673" s="68">
        <v>23</v>
      </c>
      <c r="N673" s="76">
        <f t="shared" si="418"/>
        <v>2702253.4249842996</v>
      </c>
      <c r="O673" s="67"/>
      <c r="P673" s="77">
        <v>666824.07274607487</v>
      </c>
      <c r="Q673" s="77"/>
      <c r="R673" s="77">
        <f t="shared" si="430"/>
        <v>34957.133999999991</v>
      </c>
      <c r="S673" s="77">
        <f t="shared" si="413"/>
        <v>0</v>
      </c>
      <c r="T673" s="77"/>
      <c r="U673" s="77">
        <v>2000472.2182382247</v>
      </c>
      <c r="V673" s="77">
        <f t="shared" si="419"/>
        <v>5598.2047337565764</v>
      </c>
      <c r="W673" s="77">
        <f t="shared" si="419"/>
        <v>5598.2047337565764</v>
      </c>
      <c r="X673" s="70" t="s">
        <v>625</v>
      </c>
      <c r="Y673" s="71" t="e">
        <f>+#REF!-'[1]Приложение №1'!$P270</f>
        <v>#REF!</v>
      </c>
      <c r="AA673" s="76">
        <f t="shared" ref="AA673" si="433">SUM(AB673:AP673)</f>
        <v>8714786.4700000007</v>
      </c>
      <c r="AB673" s="67">
        <v>1207621.7677859999</v>
      </c>
      <c r="AC673" s="67">
        <v>0</v>
      </c>
      <c r="AD673" s="67">
        <v>0</v>
      </c>
      <c r="AE673" s="67">
        <v>674481.81868200004</v>
      </c>
      <c r="AF673" s="67">
        <v>0</v>
      </c>
      <c r="AG673" s="67"/>
      <c r="AH673" s="67">
        <v>0</v>
      </c>
      <c r="AI673" s="67">
        <v>0</v>
      </c>
      <c r="AJ673" s="67">
        <v>1465015.4884260001</v>
      </c>
      <c r="AK673" s="67">
        <v>0</v>
      </c>
      <c r="AL673" s="67">
        <v>2572639.0445699999</v>
      </c>
      <c r="AM673" s="67">
        <v>2380773.3781019999</v>
      </c>
      <c r="AN673" s="67">
        <v>188635.93</v>
      </c>
      <c r="AO673" s="77">
        <v>44103.229999999996</v>
      </c>
      <c r="AP673" s="78">
        <v>181515.81243399999</v>
      </c>
      <c r="AQ673" s="62">
        <f>+'Приложение №2'!F673-'Приложение №1'!N673</f>
        <v>0</v>
      </c>
      <c r="AR673" s="71">
        <f>147984.43-R413</f>
        <v>-34957.133999999991</v>
      </c>
      <c r="AS673" s="1">
        <f>+(K673*7.1+L673*19.5)*12*0.85</f>
        <v>34957.133999999991</v>
      </c>
      <c r="AT673" s="1">
        <f>+(K673*7.1+L673*19.5)*12*10-S413</f>
        <v>0</v>
      </c>
      <c r="AU673" s="71">
        <f>+P673+Q673+R673+S673+U673-'Приложение №2'!F673</f>
        <v>0</v>
      </c>
    </row>
    <row r="674" spans="1:47" x14ac:dyDescent="0.25">
      <c r="A674" s="90">
        <f t="shared" si="414"/>
        <v>658</v>
      </c>
      <c r="B674" s="91">
        <f t="shared" si="421"/>
        <v>254</v>
      </c>
      <c r="C674" s="65" t="s">
        <v>111</v>
      </c>
      <c r="D674" s="65" t="s">
        <v>270</v>
      </c>
      <c r="E674" s="66">
        <v>1995</v>
      </c>
      <c r="F674" s="66">
        <v>1995</v>
      </c>
      <c r="G674" s="66" t="s">
        <v>45</v>
      </c>
      <c r="H674" s="66">
        <v>5</v>
      </c>
      <c r="I674" s="66">
        <v>4</v>
      </c>
      <c r="J674" s="67">
        <v>4970.7</v>
      </c>
      <c r="K674" s="67">
        <v>4459.8</v>
      </c>
      <c r="L674" s="67">
        <v>0</v>
      </c>
      <c r="M674" s="68">
        <v>173</v>
      </c>
      <c r="N674" s="76">
        <f t="shared" si="418"/>
        <v>2193864.8199999998</v>
      </c>
      <c r="O674" s="67"/>
      <c r="P674" s="77"/>
      <c r="Q674" s="77"/>
      <c r="R674" s="77">
        <f>+AR674+AS674</f>
        <v>1517894.5529999998</v>
      </c>
      <c r="S674" s="77">
        <f>+'Приложение №2'!F674-'Приложение №1'!R674</f>
        <v>675970.26699999999</v>
      </c>
      <c r="T674" s="77"/>
      <c r="U674" s="77">
        <v>0</v>
      </c>
      <c r="V674" s="77">
        <f t="shared" si="419"/>
        <v>491.92000089690117</v>
      </c>
      <c r="W674" s="77">
        <f t="shared" si="419"/>
        <v>491.92000089690117</v>
      </c>
      <c r="X674" s="70" t="s">
        <v>625</v>
      </c>
      <c r="Y674" s="71">
        <f>+S674-'[1]Приложение №1'!$P894</f>
        <v>-1517894.5529999998</v>
      </c>
      <c r="AA674" s="76">
        <f t="shared" si="420"/>
        <v>2193864.8199999998</v>
      </c>
      <c r="AB674" s="67">
        <v>0</v>
      </c>
      <c r="AC674" s="67">
        <v>0</v>
      </c>
      <c r="AD674" s="67">
        <v>0</v>
      </c>
      <c r="AE674" s="67">
        <v>0</v>
      </c>
      <c r="AF674" s="67">
        <v>1481372.1178678798</v>
      </c>
      <c r="AG674" s="67"/>
      <c r="AH674" s="67">
        <v>0</v>
      </c>
      <c r="AI674" s="67">
        <v>0</v>
      </c>
      <c r="AJ674" s="67">
        <v>0</v>
      </c>
      <c r="AK674" s="67">
        <v>0</v>
      </c>
      <c r="AL674" s="67">
        <v>0</v>
      </c>
      <c r="AM674" s="67">
        <v>0</v>
      </c>
      <c r="AN674" s="67">
        <v>658159.44599999988</v>
      </c>
      <c r="AO674" s="77">
        <v>21938.6482</v>
      </c>
      <c r="AP674" s="78">
        <v>32394.607932119998</v>
      </c>
      <c r="AQ674" s="62">
        <f>+'Приложение №2'!F674-'Приложение №1'!N674</f>
        <v>0</v>
      </c>
      <c r="AR674" s="1">
        <f>1874094.93-250624.417-560475.56</f>
        <v>1062994.953</v>
      </c>
      <c r="AS674" s="1">
        <f t="shared" ref="AS674:AS687" si="434">+(K674*10+L674*20)*12*0.85</f>
        <v>454899.6</v>
      </c>
      <c r="AT674" s="1">
        <f>+(K674*10+L674*20)*12*30-797057.91-3909441.68</f>
        <v>11348780.41</v>
      </c>
    </row>
    <row r="675" spans="1:47" x14ac:dyDescent="0.25">
      <c r="A675" s="90">
        <f t="shared" si="414"/>
        <v>659</v>
      </c>
      <c r="B675" s="91">
        <f t="shared" si="421"/>
        <v>255</v>
      </c>
      <c r="C675" s="65" t="s">
        <v>111</v>
      </c>
      <c r="D675" s="65" t="s">
        <v>112</v>
      </c>
      <c r="E675" s="66">
        <v>1982</v>
      </c>
      <c r="F675" s="66">
        <v>2009</v>
      </c>
      <c r="G675" s="66" t="s">
        <v>45</v>
      </c>
      <c r="H675" s="66">
        <v>5</v>
      </c>
      <c r="I675" s="66">
        <v>2</v>
      </c>
      <c r="J675" s="67">
        <v>1767.9</v>
      </c>
      <c r="K675" s="67">
        <v>1602.4</v>
      </c>
      <c r="L675" s="67">
        <v>0</v>
      </c>
      <c r="M675" s="68">
        <v>65</v>
      </c>
      <c r="N675" s="76">
        <f t="shared" si="418"/>
        <v>788252.6100000001</v>
      </c>
      <c r="O675" s="67"/>
      <c r="P675" s="77"/>
      <c r="Q675" s="77"/>
      <c r="R675" s="77">
        <v>0</v>
      </c>
      <c r="S675" s="77">
        <f>+'Приложение №2'!F675-'Приложение №1'!R675</f>
        <v>788252.6100000001</v>
      </c>
      <c r="T675" s="77"/>
      <c r="U675" s="77">
        <v>0</v>
      </c>
      <c r="V675" s="77">
        <f t="shared" si="419"/>
        <v>491.92000124812785</v>
      </c>
      <c r="W675" s="77">
        <f t="shared" si="419"/>
        <v>491.92000124812785</v>
      </c>
      <c r="X675" s="70" t="s">
        <v>625</v>
      </c>
      <c r="Y675" s="71" t="e">
        <f>+#REF!-'[1]Приложение №1'!$P895</f>
        <v>#REF!</v>
      </c>
      <c r="AA675" s="76">
        <f t="shared" si="420"/>
        <v>788252.6100000001</v>
      </c>
      <c r="AB675" s="67">
        <v>0</v>
      </c>
      <c r="AC675" s="67">
        <v>0</v>
      </c>
      <c r="AD675" s="67">
        <v>0</v>
      </c>
      <c r="AE675" s="67">
        <v>0</v>
      </c>
      <c r="AF675" s="67">
        <v>532254.96286074002</v>
      </c>
      <c r="AG675" s="67"/>
      <c r="AH675" s="67">
        <v>0</v>
      </c>
      <c r="AI675" s="67">
        <v>0</v>
      </c>
      <c r="AJ675" s="67">
        <v>0</v>
      </c>
      <c r="AK675" s="67">
        <v>0</v>
      </c>
      <c r="AL675" s="67">
        <v>0</v>
      </c>
      <c r="AM675" s="67">
        <v>0</v>
      </c>
      <c r="AN675" s="67">
        <v>236475.783</v>
      </c>
      <c r="AO675" s="77">
        <v>7882.5261</v>
      </c>
      <c r="AP675" s="78">
        <v>11639.338039260001</v>
      </c>
      <c r="AQ675" s="62">
        <f>+'Приложение №2'!F675-'Приложение №1'!N675</f>
        <v>0</v>
      </c>
      <c r="AR675" s="1">
        <f>641836.2-'[2]Приложение №1'!$R$136-'[2]Приложение №1'!$R$188</f>
        <v>-154376.49000000005</v>
      </c>
      <c r="AS675" s="1">
        <f t="shared" si="434"/>
        <v>163444.79999999999</v>
      </c>
      <c r="AT675" s="1">
        <f>+(K675*10+L675*20)*12*30-'[2]Приложение №1'!$S$136-'[2]Приложение №1'!$S$188</f>
        <v>4837900.51</v>
      </c>
    </row>
    <row r="676" spans="1:47" x14ac:dyDescent="0.25">
      <c r="A676" s="90">
        <f t="shared" si="414"/>
        <v>660</v>
      </c>
      <c r="B676" s="91">
        <f t="shared" si="421"/>
        <v>256</v>
      </c>
      <c r="C676" s="65" t="s">
        <v>111</v>
      </c>
      <c r="D676" s="65" t="s">
        <v>113</v>
      </c>
      <c r="E676" s="66">
        <v>1992</v>
      </c>
      <c r="F676" s="66">
        <v>1992</v>
      </c>
      <c r="G676" s="66" t="s">
        <v>45</v>
      </c>
      <c r="H676" s="66">
        <v>5</v>
      </c>
      <c r="I676" s="66">
        <v>2</v>
      </c>
      <c r="J676" s="67">
        <v>1787.3</v>
      </c>
      <c r="K676" s="67">
        <v>1277.0999999999999</v>
      </c>
      <c r="L676" s="67">
        <v>304.2</v>
      </c>
      <c r="M676" s="68">
        <v>44</v>
      </c>
      <c r="N676" s="76">
        <f t="shared" si="418"/>
        <v>777873.09999999986</v>
      </c>
      <c r="O676" s="67"/>
      <c r="P676" s="77"/>
      <c r="Q676" s="77"/>
      <c r="R676" s="77">
        <f>+AR676+AS676</f>
        <v>16234.570000000065</v>
      </c>
      <c r="S676" s="77">
        <f>+'Приложение №2'!F676-'Приложение №1'!R676</f>
        <v>761638.5299999998</v>
      </c>
      <c r="T676" s="77"/>
      <c r="U676" s="77">
        <v>0</v>
      </c>
      <c r="V676" s="77">
        <f t="shared" si="419"/>
        <v>491.92000252956421</v>
      </c>
      <c r="W676" s="77">
        <f t="shared" si="419"/>
        <v>491.92000252956421</v>
      </c>
      <c r="X676" s="70" t="s">
        <v>625</v>
      </c>
      <c r="Y676" s="71" t="e">
        <f>+#REF!-'[1]Приложение №1'!$P896</f>
        <v>#REF!</v>
      </c>
      <c r="AA676" s="76">
        <f t="shared" si="420"/>
        <v>777873.09999999986</v>
      </c>
      <c r="AB676" s="67">
        <v>0</v>
      </c>
      <c r="AC676" s="67">
        <v>0</v>
      </c>
      <c r="AD676" s="67">
        <v>0</v>
      </c>
      <c r="AE676" s="67">
        <v>0</v>
      </c>
      <c r="AF676" s="67">
        <v>525246.36480539991</v>
      </c>
      <c r="AG676" s="67"/>
      <c r="AH676" s="67">
        <v>0</v>
      </c>
      <c r="AI676" s="67">
        <v>0</v>
      </c>
      <c r="AJ676" s="67">
        <v>0</v>
      </c>
      <c r="AK676" s="67">
        <v>0</v>
      </c>
      <c r="AL676" s="67">
        <v>0</v>
      </c>
      <c r="AM676" s="67">
        <v>0</v>
      </c>
      <c r="AN676" s="67">
        <v>233361.93</v>
      </c>
      <c r="AO676" s="77">
        <v>7778.7309999999998</v>
      </c>
      <c r="AP676" s="78">
        <v>11486.074194599998</v>
      </c>
      <c r="AQ676" s="62">
        <f>+'Приложение №2'!F676-'Приложение №1'!N676</f>
        <v>0</v>
      </c>
      <c r="AR676" s="1">
        <f>626393.04-'[2]Приложение №1'!$R$137-'[2]Приложение №1'!$R$189</f>
        <v>-176086.42999999993</v>
      </c>
      <c r="AS676" s="1">
        <f t="shared" si="434"/>
        <v>192321</v>
      </c>
      <c r="AT676" s="1">
        <f>+(K676*10+L676*20)*12*30-'[2]Приложение №1'!$S$189</f>
        <v>6220327.9000000004</v>
      </c>
    </row>
    <row r="677" spans="1:47" x14ac:dyDescent="0.25">
      <c r="A677" s="90">
        <f t="shared" si="414"/>
        <v>661</v>
      </c>
      <c r="B677" s="91">
        <f t="shared" si="421"/>
        <v>257</v>
      </c>
      <c r="C677" s="65" t="s">
        <v>111</v>
      </c>
      <c r="D677" s="65" t="s">
        <v>114</v>
      </c>
      <c r="E677" s="66">
        <v>1974</v>
      </c>
      <c r="F677" s="66">
        <v>1974</v>
      </c>
      <c r="G677" s="66" t="s">
        <v>45</v>
      </c>
      <c r="H677" s="66">
        <v>2</v>
      </c>
      <c r="I677" s="66">
        <v>3</v>
      </c>
      <c r="J677" s="67">
        <v>1039.5</v>
      </c>
      <c r="K677" s="67">
        <v>915.4</v>
      </c>
      <c r="L677" s="67">
        <v>0</v>
      </c>
      <c r="M677" s="68">
        <v>39</v>
      </c>
      <c r="N677" s="76">
        <f t="shared" si="418"/>
        <v>533009.85101294518</v>
      </c>
      <c r="O677" s="67"/>
      <c r="P677" s="77"/>
      <c r="Q677" s="77"/>
      <c r="R677" s="77">
        <f t="shared" si="412"/>
        <v>380146.05719999998</v>
      </c>
      <c r="S677" s="77">
        <f>+'Приложение №2'!F677-'Приложение №1'!R677</f>
        <v>152863.79381294519</v>
      </c>
      <c r="T677" s="77"/>
      <c r="U677" s="77">
        <v>0</v>
      </c>
      <c r="V677" s="77">
        <f t="shared" si="419"/>
        <v>582.26988312534979</v>
      </c>
      <c r="W677" s="77">
        <f t="shared" si="419"/>
        <v>582.26988312534979</v>
      </c>
      <c r="X677" s="70" t="s">
        <v>625</v>
      </c>
      <c r="Y677" s="71" t="e">
        <f>+#REF!-'[1]Приложение №1'!$P545</f>
        <v>#REF!</v>
      </c>
      <c r="AA677" s="76">
        <f>SUM(AB677:AP677)</f>
        <v>3610896</v>
      </c>
      <c r="AB677" s="67">
        <v>2740937.5436570398</v>
      </c>
      <c r="AC677" s="67">
        <v>0</v>
      </c>
      <c r="AD677" s="67">
        <v>0</v>
      </c>
      <c r="AE677" s="67">
        <v>0</v>
      </c>
      <c r="AF677" s="67">
        <v>359906.44733063993</v>
      </c>
      <c r="AG677" s="67"/>
      <c r="AH677" s="67">
        <v>0</v>
      </c>
      <c r="AI677" s="67">
        <v>0</v>
      </c>
      <c r="AJ677" s="67">
        <v>0</v>
      </c>
      <c r="AK677" s="67">
        <v>0</v>
      </c>
      <c r="AL677" s="67">
        <v>0</v>
      </c>
      <c r="AM677" s="67">
        <v>0</v>
      </c>
      <c r="AN677" s="67">
        <v>406133.87119999999</v>
      </c>
      <c r="AO677" s="77">
        <v>36108.959999999999</v>
      </c>
      <c r="AP677" s="78">
        <v>67809.177812320006</v>
      </c>
      <c r="AQ677" s="62">
        <f>+'Приложение №2'!F677-'Приложение №1'!N677</f>
        <v>0</v>
      </c>
      <c r="AR677" s="1">
        <f>360631.56-73856.3028</f>
        <v>286775.25719999999</v>
      </c>
      <c r="AS677" s="1">
        <f t="shared" si="434"/>
        <v>93370.8</v>
      </c>
      <c r="AT677" s="1">
        <f>+(K677*10+L677*20)*12*30-396640.91</f>
        <v>2898799.09</v>
      </c>
    </row>
    <row r="678" spans="1:47" x14ac:dyDescent="0.25">
      <c r="A678" s="90">
        <f t="shared" si="414"/>
        <v>662</v>
      </c>
      <c r="B678" s="91">
        <f t="shared" si="421"/>
        <v>258</v>
      </c>
      <c r="C678" s="65" t="s">
        <v>111</v>
      </c>
      <c r="D678" s="65" t="s">
        <v>272</v>
      </c>
      <c r="E678" s="66">
        <v>1987</v>
      </c>
      <c r="F678" s="66">
        <v>2009</v>
      </c>
      <c r="G678" s="66" t="s">
        <v>45</v>
      </c>
      <c r="H678" s="66">
        <v>5</v>
      </c>
      <c r="I678" s="66">
        <v>6</v>
      </c>
      <c r="J678" s="67">
        <v>7333.8</v>
      </c>
      <c r="K678" s="67">
        <v>6314.1</v>
      </c>
      <c r="L678" s="67">
        <v>0</v>
      </c>
      <c r="M678" s="68">
        <v>271</v>
      </c>
      <c r="N678" s="76">
        <f t="shared" si="418"/>
        <v>3106032.07</v>
      </c>
      <c r="O678" s="67"/>
      <c r="P678" s="77"/>
      <c r="Q678" s="77"/>
      <c r="R678" s="77">
        <f t="shared" ref="R678:R687" si="435">+AR678+AS678</f>
        <v>1746933.3199999998</v>
      </c>
      <c r="S678" s="77">
        <f>+'Приложение №2'!F678-'Приложение №1'!R678</f>
        <v>1359098.75</v>
      </c>
      <c r="T678" s="77"/>
      <c r="U678" s="77">
        <v>0</v>
      </c>
      <c r="V678" s="77">
        <f t="shared" si="419"/>
        <v>491.91999968324853</v>
      </c>
      <c r="W678" s="77">
        <f t="shared" si="419"/>
        <v>491.91999968324853</v>
      </c>
      <c r="X678" s="70" t="s">
        <v>625</v>
      </c>
      <c r="Y678" s="71" t="e">
        <f>+#REF!-'[1]Приложение №1'!$P899</f>
        <v>#REF!</v>
      </c>
      <c r="AA678" s="76">
        <f t="shared" si="420"/>
        <v>3106032.07</v>
      </c>
      <c r="AB678" s="67">
        <v>0</v>
      </c>
      <c r="AC678" s="67">
        <v>0</v>
      </c>
      <c r="AD678" s="67">
        <v>0</v>
      </c>
      <c r="AE678" s="67">
        <v>0</v>
      </c>
      <c r="AF678" s="67">
        <v>2097298.4587543798</v>
      </c>
      <c r="AG678" s="67"/>
      <c r="AH678" s="67">
        <v>0</v>
      </c>
      <c r="AI678" s="67">
        <v>0</v>
      </c>
      <c r="AJ678" s="67">
        <v>0</v>
      </c>
      <c r="AK678" s="67">
        <v>0</v>
      </c>
      <c r="AL678" s="67">
        <v>0</v>
      </c>
      <c r="AM678" s="67">
        <v>0</v>
      </c>
      <c r="AN678" s="67">
        <v>931809.62099999993</v>
      </c>
      <c r="AO678" s="77">
        <v>31060.3207</v>
      </c>
      <c r="AP678" s="78">
        <v>45863.669545620003</v>
      </c>
      <c r="AQ678" s="62">
        <f>+'Приложение №2'!F678-'Приложение №1'!N678</f>
        <v>0</v>
      </c>
      <c r="AR678" s="1">
        <f>2761318.21-1658423.09</f>
        <v>1102895.1199999999</v>
      </c>
      <c r="AS678" s="1">
        <f t="shared" si="434"/>
        <v>644038.19999999995</v>
      </c>
      <c r="AT678" s="1">
        <f>+(K678*10+L678*20)*12*30-11045.36</f>
        <v>22719714.640000001</v>
      </c>
    </row>
    <row r="679" spans="1:47" x14ac:dyDescent="0.25">
      <c r="A679" s="90">
        <f t="shared" ref="A679:A687" si="436">+A678+1</f>
        <v>663</v>
      </c>
      <c r="B679" s="91">
        <f t="shared" si="421"/>
        <v>259</v>
      </c>
      <c r="C679" s="65" t="s">
        <v>111</v>
      </c>
      <c r="D679" s="65" t="s">
        <v>273</v>
      </c>
      <c r="E679" s="66">
        <v>1981</v>
      </c>
      <c r="F679" s="66">
        <v>2010</v>
      </c>
      <c r="G679" s="66" t="s">
        <v>45</v>
      </c>
      <c r="H679" s="66">
        <v>4</v>
      </c>
      <c r="I679" s="66">
        <v>6</v>
      </c>
      <c r="J679" s="67">
        <v>5677</v>
      </c>
      <c r="K679" s="67">
        <v>4916.8999999999996</v>
      </c>
      <c r="L679" s="67">
        <v>0</v>
      </c>
      <c r="M679" s="68">
        <v>222</v>
      </c>
      <c r="N679" s="76">
        <f t="shared" si="418"/>
        <v>2418721.4499999997</v>
      </c>
      <c r="O679" s="67"/>
      <c r="P679" s="77"/>
      <c r="Q679" s="77"/>
      <c r="R679" s="77">
        <f t="shared" si="435"/>
        <v>1196041.9000000001</v>
      </c>
      <c r="S679" s="77">
        <f>+'Приложение №2'!F679-'Приложение №1'!R679</f>
        <v>1222679.5499999996</v>
      </c>
      <c r="T679" s="77"/>
      <c r="U679" s="77">
        <v>0</v>
      </c>
      <c r="V679" s="77">
        <f t="shared" si="419"/>
        <v>491.92000040676032</v>
      </c>
      <c r="W679" s="77">
        <f t="shared" si="419"/>
        <v>491.92000040676032</v>
      </c>
      <c r="X679" s="70" t="s">
        <v>625</v>
      </c>
      <c r="Y679" s="71" t="e">
        <f>+#REF!-'[1]Приложение №1'!$P900</f>
        <v>#REF!</v>
      </c>
      <c r="AA679" s="76">
        <f t="shared" si="420"/>
        <v>2418721.4499999997</v>
      </c>
      <c r="AB679" s="67">
        <v>0</v>
      </c>
      <c r="AC679" s="67">
        <v>0</v>
      </c>
      <c r="AD679" s="67">
        <v>0</v>
      </c>
      <c r="AE679" s="67">
        <v>0</v>
      </c>
      <c r="AF679" s="67">
        <v>1633202.9595693001</v>
      </c>
      <c r="AG679" s="67"/>
      <c r="AH679" s="67">
        <v>0</v>
      </c>
      <c r="AI679" s="67">
        <v>0</v>
      </c>
      <c r="AJ679" s="67">
        <v>0</v>
      </c>
      <c r="AK679" s="67">
        <v>0</v>
      </c>
      <c r="AL679" s="67">
        <v>0</v>
      </c>
      <c r="AM679" s="67">
        <v>0</v>
      </c>
      <c r="AN679" s="67">
        <v>725616.43500000006</v>
      </c>
      <c r="AO679" s="77">
        <v>24187.214500000002</v>
      </c>
      <c r="AP679" s="78">
        <v>35714.840930700004</v>
      </c>
      <c r="AQ679" s="62">
        <f>+'Приложение №2'!F679-'Приложение №1'!N679</f>
        <v>0</v>
      </c>
      <c r="AR679" s="1">
        <f>1887853.74-1193335.64</f>
        <v>694518.10000000009</v>
      </c>
      <c r="AS679" s="1">
        <f t="shared" si="434"/>
        <v>501523.8</v>
      </c>
      <c r="AT679" s="1">
        <f>+(K679*10+L679*20)*12*30-284542.24</f>
        <v>17416297.760000002</v>
      </c>
    </row>
    <row r="680" spans="1:47" x14ac:dyDescent="0.25">
      <c r="A680" s="90">
        <f t="shared" si="436"/>
        <v>664</v>
      </c>
      <c r="B680" s="91">
        <f t="shared" ref="B680:B687" si="437">+B679+1</f>
        <v>260</v>
      </c>
      <c r="C680" s="65" t="s">
        <v>111</v>
      </c>
      <c r="D680" s="65" t="s">
        <v>117</v>
      </c>
      <c r="E680" s="66">
        <v>1977</v>
      </c>
      <c r="F680" s="66">
        <v>2010</v>
      </c>
      <c r="G680" s="66" t="s">
        <v>52</v>
      </c>
      <c r="H680" s="66">
        <v>4</v>
      </c>
      <c r="I680" s="66">
        <v>4</v>
      </c>
      <c r="J680" s="67">
        <v>4061.6</v>
      </c>
      <c r="K680" s="67">
        <v>3488.9</v>
      </c>
      <c r="L680" s="67">
        <v>0</v>
      </c>
      <c r="M680" s="68">
        <v>135</v>
      </c>
      <c r="N680" s="76">
        <f t="shared" si="418"/>
        <v>1579948.37</v>
      </c>
      <c r="O680" s="67"/>
      <c r="P680" s="77"/>
      <c r="Q680" s="77"/>
      <c r="R680" s="77">
        <f>+'Приложение №2'!F680</f>
        <v>1579948.37</v>
      </c>
      <c r="S680" s="77">
        <f>+'Приложение №2'!F680-'Приложение №1'!R680</f>
        <v>0</v>
      </c>
      <c r="T680" s="77"/>
      <c r="U680" s="77">
        <v>0</v>
      </c>
      <c r="V680" s="77">
        <f t="shared" si="419"/>
        <v>452.85000143311646</v>
      </c>
      <c r="W680" s="77">
        <f t="shared" si="419"/>
        <v>452.85000143311646</v>
      </c>
      <c r="X680" s="70" t="s">
        <v>625</v>
      </c>
      <c r="Y680" s="71" t="e">
        <f>+#REF!-'[1]Приложение №1'!$P546</f>
        <v>#REF!</v>
      </c>
      <c r="AA680" s="76">
        <f>SUM(AB680:AP680)</f>
        <v>1579948.37</v>
      </c>
      <c r="AB680" s="67">
        <v>0</v>
      </c>
      <c r="AC680" s="67">
        <v>0</v>
      </c>
      <c r="AD680" s="67">
        <v>0</v>
      </c>
      <c r="AE680" s="67">
        <v>0</v>
      </c>
      <c r="AF680" s="67">
        <v>1066834.8576685803</v>
      </c>
      <c r="AG680" s="67"/>
      <c r="AH680" s="67">
        <v>0</v>
      </c>
      <c r="AI680" s="67">
        <v>0</v>
      </c>
      <c r="AJ680" s="67">
        <v>0</v>
      </c>
      <c r="AK680" s="67">
        <v>0</v>
      </c>
      <c r="AL680" s="67">
        <v>0</v>
      </c>
      <c r="AM680" s="67">
        <v>0</v>
      </c>
      <c r="AN680" s="67">
        <v>473984.511</v>
      </c>
      <c r="AO680" s="77">
        <v>15799.483700000001</v>
      </c>
      <c r="AP680" s="78">
        <v>23329.517631420003</v>
      </c>
      <c r="AQ680" s="62">
        <f>+'Приложение №2'!F680-'Приложение №1'!N680</f>
        <v>0</v>
      </c>
      <c r="AR680" s="1">
        <v>1456397.27</v>
      </c>
      <c r="AS680" s="1">
        <f t="shared" si="434"/>
        <v>355867.8</v>
      </c>
      <c r="AT680" s="1">
        <f t="shared" ref="AT680:AT685" si="438">+(K680*10+L680*20)*12*30</f>
        <v>12560040</v>
      </c>
    </row>
    <row r="681" spans="1:47" x14ac:dyDescent="0.25">
      <c r="A681" s="90">
        <f t="shared" si="436"/>
        <v>665</v>
      </c>
      <c r="B681" s="91">
        <f t="shared" si="437"/>
        <v>261</v>
      </c>
      <c r="C681" s="65" t="s">
        <v>111</v>
      </c>
      <c r="D681" s="65" t="s">
        <v>274</v>
      </c>
      <c r="E681" s="66">
        <v>1986</v>
      </c>
      <c r="F681" s="66">
        <v>2010</v>
      </c>
      <c r="G681" s="66" t="s">
        <v>45</v>
      </c>
      <c r="H681" s="66">
        <v>5</v>
      </c>
      <c r="I681" s="66">
        <v>4</v>
      </c>
      <c r="J681" s="67">
        <v>4920.8</v>
      </c>
      <c r="K681" s="67">
        <v>4297.3999999999996</v>
      </c>
      <c r="L681" s="67">
        <v>0</v>
      </c>
      <c r="M681" s="68">
        <v>193</v>
      </c>
      <c r="N681" s="76">
        <f t="shared" si="418"/>
        <v>2113977.0099999998</v>
      </c>
      <c r="O681" s="67"/>
      <c r="P681" s="77"/>
      <c r="Q681" s="77"/>
      <c r="R681" s="77">
        <f t="shared" si="435"/>
        <v>2070453.36</v>
      </c>
      <c r="S681" s="77">
        <f>+'Приложение №2'!F681-'Приложение №1'!R681</f>
        <v>43523.649999999674</v>
      </c>
      <c r="T681" s="77"/>
      <c r="U681" s="77">
        <v>0</v>
      </c>
      <c r="V681" s="77">
        <f t="shared" si="419"/>
        <v>491.92000046539766</v>
      </c>
      <c r="W681" s="77">
        <f t="shared" si="419"/>
        <v>491.92000046539766</v>
      </c>
      <c r="X681" s="70" t="s">
        <v>625</v>
      </c>
      <c r="Y681" s="71" t="e">
        <f>+#REF!-'[1]Приложение №1'!$P901</f>
        <v>#REF!</v>
      </c>
      <c r="AA681" s="76">
        <f t="shared" si="420"/>
        <v>2113977.0099999998</v>
      </c>
      <c r="AB681" s="67">
        <v>0</v>
      </c>
      <c r="AC681" s="67">
        <v>0</v>
      </c>
      <c r="AD681" s="67">
        <v>0</v>
      </c>
      <c r="AE681" s="67">
        <v>0</v>
      </c>
      <c r="AF681" s="67">
        <v>1427429.1523703397</v>
      </c>
      <c r="AG681" s="67"/>
      <c r="AH681" s="67">
        <v>0</v>
      </c>
      <c r="AI681" s="67">
        <v>0</v>
      </c>
      <c r="AJ681" s="67">
        <v>0</v>
      </c>
      <c r="AK681" s="67">
        <v>0</v>
      </c>
      <c r="AL681" s="67">
        <v>0</v>
      </c>
      <c r="AM681" s="67">
        <v>0</v>
      </c>
      <c r="AN681" s="67">
        <v>634193.10299999989</v>
      </c>
      <c r="AO681" s="77">
        <v>21139.770099999998</v>
      </c>
      <c r="AP681" s="78">
        <v>31214.98452966</v>
      </c>
      <c r="AQ681" s="62">
        <f>+'Приложение №2'!F681-'Приложение №1'!N681</f>
        <v>0</v>
      </c>
      <c r="AR681" s="1">
        <v>1632118.56</v>
      </c>
      <c r="AS681" s="1">
        <f t="shared" si="434"/>
        <v>438334.8</v>
      </c>
      <c r="AT681" s="1">
        <f t="shared" si="438"/>
        <v>15470640</v>
      </c>
    </row>
    <row r="682" spans="1:47" x14ac:dyDescent="0.25">
      <c r="A682" s="90">
        <f t="shared" si="436"/>
        <v>666</v>
      </c>
      <c r="B682" s="91">
        <f t="shared" si="437"/>
        <v>262</v>
      </c>
      <c r="C682" s="65" t="s">
        <v>110</v>
      </c>
      <c r="D682" s="65" t="s">
        <v>683</v>
      </c>
      <c r="E682" s="66">
        <v>1981</v>
      </c>
      <c r="F682" s="66"/>
      <c r="G682" s="66" t="s">
        <v>45</v>
      </c>
      <c r="H682" s="66">
        <v>2</v>
      </c>
      <c r="I682" s="66">
        <v>1</v>
      </c>
      <c r="J682" s="67">
        <v>660</v>
      </c>
      <c r="K682" s="67">
        <v>592.70000000000005</v>
      </c>
      <c r="L682" s="67">
        <v>0</v>
      </c>
      <c r="M682" s="68">
        <v>13</v>
      </c>
      <c r="N682" s="76">
        <f t="shared" si="418"/>
        <v>4258070.3745964803</v>
      </c>
      <c r="O682" s="67"/>
      <c r="P682" s="77">
        <v>1751097.6945964801</v>
      </c>
      <c r="Q682" s="77"/>
      <c r="R682" s="77">
        <f t="shared" si="435"/>
        <v>373252.68000000005</v>
      </c>
      <c r="S682" s="77">
        <f>+AT682</f>
        <v>2133720</v>
      </c>
      <c r="T682" s="77"/>
      <c r="U682" s="77">
        <v>0</v>
      </c>
      <c r="V682" s="77">
        <f t="shared" si="419"/>
        <v>7184.1916223999997</v>
      </c>
      <c r="W682" s="77">
        <f t="shared" si="419"/>
        <v>7184.1916223999997</v>
      </c>
      <c r="X682" s="70" t="s">
        <v>625</v>
      </c>
      <c r="Y682" s="71" t="e">
        <f>+#REF!-'[1]Приложение №1'!$P1732</f>
        <v>#REF!</v>
      </c>
      <c r="AA682" s="76">
        <f t="shared" si="420"/>
        <v>19893961.780000001</v>
      </c>
      <c r="AB682" s="67">
        <v>0</v>
      </c>
      <c r="AC682" s="67">
        <v>0</v>
      </c>
      <c r="AD682" s="67">
        <v>3565270.41384234</v>
      </c>
      <c r="AE682" s="67">
        <v>2303095.9599144002</v>
      </c>
      <c r="AF682" s="67">
        <v>1422513.1652520599</v>
      </c>
      <c r="AG682" s="67"/>
      <c r="AH682" s="67">
        <v>0</v>
      </c>
      <c r="AI682" s="67">
        <v>0</v>
      </c>
      <c r="AJ682" s="67">
        <v>0</v>
      </c>
      <c r="AK682" s="67">
        <v>0</v>
      </c>
      <c r="AL682" s="67">
        <v>0</v>
      </c>
      <c r="AM682" s="67">
        <v>9543182.8357933201</v>
      </c>
      <c r="AN682" s="67">
        <v>2492832.9380000001</v>
      </c>
      <c r="AO682" s="77">
        <v>198939.61780000001</v>
      </c>
      <c r="AP682" s="78">
        <v>368126.84939787997</v>
      </c>
      <c r="AQ682" s="62">
        <f>+'Приложение №2'!F682-'Приложение №1'!N682</f>
        <v>0</v>
      </c>
      <c r="AR682" s="97">
        <v>312797.28000000003</v>
      </c>
      <c r="AS682" s="1">
        <f t="shared" si="434"/>
        <v>60455.4</v>
      </c>
      <c r="AT682" s="1">
        <f t="shared" si="438"/>
        <v>2133720</v>
      </c>
      <c r="AU682" s="71">
        <f>+P682+Q682+R682+S682+U682-'Приложение №2'!F682</f>
        <v>0</v>
      </c>
    </row>
    <row r="683" spans="1:47" s="81" customFormat="1" x14ac:dyDescent="0.25">
      <c r="A683" s="90">
        <f t="shared" si="436"/>
        <v>667</v>
      </c>
      <c r="B683" s="91">
        <f t="shared" si="437"/>
        <v>263</v>
      </c>
      <c r="C683" s="65" t="s">
        <v>636</v>
      </c>
      <c r="D683" s="65" t="s">
        <v>681</v>
      </c>
      <c r="E683" s="66" t="s">
        <v>592</v>
      </c>
      <c r="F683" s="66" t="s">
        <v>592</v>
      </c>
      <c r="G683" s="66" t="s">
        <v>576</v>
      </c>
      <c r="H683" s="66" t="s">
        <v>588</v>
      </c>
      <c r="I683" s="66" t="s">
        <v>585</v>
      </c>
      <c r="J683" s="67">
        <v>4959.8999999999996</v>
      </c>
      <c r="K683" s="67">
        <v>4261.8</v>
      </c>
      <c r="L683" s="67">
        <v>85.1</v>
      </c>
      <c r="M683" s="68">
        <v>166</v>
      </c>
      <c r="N683" s="76">
        <f t="shared" si="418"/>
        <v>10942766.959917923</v>
      </c>
      <c r="O683" s="67">
        <v>0</v>
      </c>
      <c r="P683" s="77"/>
      <c r="Q683" s="77">
        <v>0</v>
      </c>
      <c r="R683" s="77">
        <f t="shared" si="435"/>
        <v>2659389.75</v>
      </c>
      <c r="S683" s="77">
        <f>+'Приложение №2'!F683-'Приложение №1'!R683</f>
        <v>8283377.2099179234</v>
      </c>
      <c r="T683" s="77"/>
      <c r="U683" s="77">
        <v>0</v>
      </c>
      <c r="V683" s="77">
        <f t="shared" si="419"/>
        <v>2517.3726011451658</v>
      </c>
      <c r="W683" s="77">
        <f t="shared" si="419"/>
        <v>2517.3726011451658</v>
      </c>
      <c r="X683" s="70" t="s">
        <v>625</v>
      </c>
      <c r="Y683" s="81">
        <v>1753600.15</v>
      </c>
      <c r="Z683" s="81">
        <f>+(K683*9.1+L683*18.19)*12</f>
        <v>483964.18799999997</v>
      </c>
      <c r="AB683" s="82">
        <f>+N683-'[4]Приложение № 2'!E681</f>
        <v>-444863.52288207598</v>
      </c>
      <c r="AE683" s="82">
        <f>+N683-'[4]Приложение № 2'!E681</f>
        <v>-444863.52288207598</v>
      </c>
      <c r="AQ683" s="62">
        <f>+'Приложение №2'!F683-'Приложение №1'!N683</f>
        <v>0</v>
      </c>
      <c r="AR683" s="81">
        <v>2207325.75</v>
      </c>
      <c r="AS683" s="1">
        <f t="shared" si="434"/>
        <v>452064</v>
      </c>
      <c r="AT683" s="1">
        <f t="shared" si="438"/>
        <v>15955200</v>
      </c>
    </row>
    <row r="684" spans="1:47" x14ac:dyDescent="0.25">
      <c r="A684" s="90">
        <f t="shared" si="436"/>
        <v>668</v>
      </c>
      <c r="B684" s="91">
        <f t="shared" si="437"/>
        <v>264</v>
      </c>
      <c r="C684" s="65" t="s">
        <v>110</v>
      </c>
      <c r="D684" s="65" t="s">
        <v>267</v>
      </c>
      <c r="E684" s="66">
        <v>1992</v>
      </c>
      <c r="F684" s="66">
        <v>2010</v>
      </c>
      <c r="G684" s="66" t="s">
        <v>45</v>
      </c>
      <c r="H684" s="66">
        <v>2</v>
      </c>
      <c r="I684" s="66">
        <v>2</v>
      </c>
      <c r="J684" s="67">
        <v>869.3</v>
      </c>
      <c r="K684" s="67">
        <v>524.6</v>
      </c>
      <c r="L684" s="67">
        <v>263.3</v>
      </c>
      <c r="M684" s="68">
        <v>31</v>
      </c>
      <c r="N684" s="76">
        <f t="shared" si="418"/>
        <v>5660423.3000000007</v>
      </c>
      <c r="O684" s="67"/>
      <c r="P684" s="77">
        <v>1760352.89</v>
      </c>
      <c r="Q684" s="77"/>
      <c r="R684" s="77">
        <f t="shared" si="435"/>
        <v>138828.78005401991</v>
      </c>
      <c r="S684" s="77">
        <f>+'Приложение №2'!F684-'Приложение №1'!P684-R684</f>
        <v>3761241.6299459804</v>
      </c>
      <c r="T684" s="77"/>
      <c r="U684" s="77">
        <v>0</v>
      </c>
      <c r="V684" s="77">
        <f t="shared" si="419"/>
        <v>7184.1899987308034</v>
      </c>
      <c r="W684" s="77">
        <f t="shared" si="419"/>
        <v>7184.1899987308034</v>
      </c>
      <c r="X684" s="70" t="s">
        <v>625</v>
      </c>
      <c r="Y684" s="71" t="e">
        <f>+#REF!-'[1]Приложение №1'!$P1734</f>
        <v>#REF!</v>
      </c>
      <c r="AA684" s="76">
        <f t="shared" si="420"/>
        <v>5660423.2999999998</v>
      </c>
      <c r="AB684" s="67">
        <v>0</v>
      </c>
      <c r="AC684" s="67">
        <v>0</v>
      </c>
      <c r="AD684" s="67">
        <v>0</v>
      </c>
      <c r="AE684" s="67">
        <v>0</v>
      </c>
      <c r="AF684" s="67">
        <v>0</v>
      </c>
      <c r="AG684" s="67"/>
      <c r="AH684" s="67">
        <v>0</v>
      </c>
      <c r="AI684" s="67">
        <v>0</v>
      </c>
      <c r="AJ684" s="67">
        <v>0</v>
      </c>
      <c r="AK684" s="67">
        <v>0</v>
      </c>
      <c r="AL684" s="67">
        <v>0</v>
      </c>
      <c r="AM684" s="67">
        <v>4929968.3148281993</v>
      </c>
      <c r="AN684" s="67">
        <v>566042.32999999996</v>
      </c>
      <c r="AO684" s="77">
        <v>56604.233</v>
      </c>
      <c r="AP684" s="78">
        <v>107808.4221718</v>
      </c>
      <c r="AQ684" s="62">
        <f>+'Приложение №2'!F684-'Приложение №1'!N684</f>
        <v>0</v>
      </c>
      <c r="AR684" s="71">
        <f>467298.54-R184</f>
        <v>31606.380054019915</v>
      </c>
      <c r="AS684" s="1">
        <f t="shared" si="434"/>
        <v>107222.39999999999</v>
      </c>
      <c r="AT684" s="1">
        <f t="shared" si="438"/>
        <v>3784320</v>
      </c>
      <c r="AU684" s="71">
        <f>+P684+Q684+R684+S684+U684-'Приложение №2'!F684</f>
        <v>0</v>
      </c>
    </row>
    <row r="685" spans="1:47" x14ac:dyDescent="0.25">
      <c r="A685" s="90">
        <f t="shared" si="436"/>
        <v>669</v>
      </c>
      <c r="B685" s="91">
        <f t="shared" si="437"/>
        <v>265</v>
      </c>
      <c r="C685" s="65" t="s">
        <v>110</v>
      </c>
      <c r="D685" s="65" t="s">
        <v>268</v>
      </c>
      <c r="E685" s="66">
        <v>1993</v>
      </c>
      <c r="F685" s="66">
        <v>2009</v>
      </c>
      <c r="G685" s="66" t="s">
        <v>45</v>
      </c>
      <c r="H685" s="66">
        <v>2</v>
      </c>
      <c r="I685" s="66">
        <v>2</v>
      </c>
      <c r="J685" s="67">
        <v>862.9</v>
      </c>
      <c r="K685" s="67">
        <v>524.6</v>
      </c>
      <c r="L685" s="67">
        <v>256.89999999999998</v>
      </c>
      <c r="M685" s="68">
        <v>33</v>
      </c>
      <c r="N685" s="76">
        <f t="shared" si="418"/>
        <v>5614444.4900000002</v>
      </c>
      <c r="O685" s="67"/>
      <c r="P685" s="77">
        <v>1790350.5200000003</v>
      </c>
      <c r="Q685" s="77"/>
      <c r="R685" s="77">
        <f t="shared" si="435"/>
        <v>85853.969999999987</v>
      </c>
      <c r="S685" s="77">
        <f>+AT685</f>
        <v>3738240</v>
      </c>
      <c r="T685" s="77"/>
      <c r="U685" s="77">
        <v>0</v>
      </c>
      <c r="V685" s="77">
        <f t="shared" si="419"/>
        <v>7184.1900063979529</v>
      </c>
      <c r="W685" s="77">
        <f t="shared" si="419"/>
        <v>7184.1900063979529</v>
      </c>
      <c r="X685" s="70" t="s">
        <v>625</v>
      </c>
      <c r="Y685" s="71" t="e">
        <f>+#REF!-'[1]Приложение №1'!$P1735</f>
        <v>#REF!</v>
      </c>
      <c r="AA685" s="76">
        <f t="shared" si="420"/>
        <v>5614444.4900000002</v>
      </c>
      <c r="AB685" s="67">
        <v>0</v>
      </c>
      <c r="AC685" s="67">
        <v>0</v>
      </c>
      <c r="AD685" s="67">
        <v>0</v>
      </c>
      <c r="AE685" s="67">
        <v>0</v>
      </c>
      <c r="AF685" s="67">
        <v>0</v>
      </c>
      <c r="AG685" s="67"/>
      <c r="AH685" s="67">
        <v>0</v>
      </c>
      <c r="AI685" s="67">
        <v>0</v>
      </c>
      <c r="AJ685" s="67">
        <v>0</v>
      </c>
      <c r="AK685" s="67">
        <v>0</v>
      </c>
      <c r="AL685" s="67">
        <v>0</v>
      </c>
      <c r="AM685" s="67">
        <v>4889922.8863434605</v>
      </c>
      <c r="AN685" s="67">
        <v>561444.44900000002</v>
      </c>
      <c r="AO685" s="77">
        <v>56144.444900000002</v>
      </c>
      <c r="AP685" s="78">
        <v>106932.70975654002</v>
      </c>
      <c r="AQ685" s="62">
        <f>+'Приложение №2'!F685-'Приложение №1'!N685</f>
        <v>0</v>
      </c>
      <c r="AR685" s="71">
        <f>384509.89-R185</f>
        <v>-20062.830000000016</v>
      </c>
      <c r="AS685" s="1">
        <f t="shared" si="434"/>
        <v>105916.8</v>
      </c>
      <c r="AT685" s="1">
        <f t="shared" si="438"/>
        <v>3738240</v>
      </c>
      <c r="AU685" s="71">
        <f>+P685+Q685+R685+S685+U685-'Приложение №2'!F685</f>
        <v>0</v>
      </c>
    </row>
    <row r="686" spans="1:47" s="81" customFormat="1" x14ac:dyDescent="0.25">
      <c r="A686" s="90">
        <f t="shared" si="436"/>
        <v>670</v>
      </c>
      <c r="B686" s="91">
        <f t="shared" si="437"/>
        <v>266</v>
      </c>
      <c r="C686" s="65" t="s">
        <v>637</v>
      </c>
      <c r="D686" s="65" t="s">
        <v>682</v>
      </c>
      <c r="E686" s="66" t="s">
        <v>638</v>
      </c>
      <c r="F686" s="66" t="s">
        <v>638</v>
      </c>
      <c r="G686" s="66" t="s">
        <v>576</v>
      </c>
      <c r="H686" s="66" t="s">
        <v>578</v>
      </c>
      <c r="I686" s="66" t="s">
        <v>578</v>
      </c>
      <c r="J686" s="67">
        <v>948.7</v>
      </c>
      <c r="K686" s="67">
        <v>868.6</v>
      </c>
      <c r="L686" s="67">
        <v>80.099999999999994</v>
      </c>
      <c r="M686" s="68">
        <v>31</v>
      </c>
      <c r="N686" s="76">
        <f t="shared" si="418"/>
        <v>6815055.1868583523</v>
      </c>
      <c r="O686" s="67">
        <v>0</v>
      </c>
      <c r="P686" s="77">
        <v>3867495.7968583526</v>
      </c>
      <c r="Q686" s="77">
        <v>0</v>
      </c>
      <c r="R686" s="77">
        <f t="shared" si="435"/>
        <v>332796.51</v>
      </c>
      <c r="S686" s="77">
        <f>+AT686</f>
        <v>2614762.88</v>
      </c>
      <c r="T686" s="77"/>
      <c r="U686" s="77">
        <v>0</v>
      </c>
      <c r="V686" s="77">
        <f t="shared" si="419"/>
        <v>7183.5724537349552</v>
      </c>
      <c r="W686" s="77">
        <f t="shared" si="419"/>
        <v>7183.5724537349552</v>
      </c>
      <c r="X686" s="70" t="s">
        <v>625</v>
      </c>
      <c r="Y686" s="81">
        <v>192543.82</v>
      </c>
      <c r="Z686" s="81">
        <f>+(K686*9.1+L686*18.19)*12</f>
        <v>112335.348</v>
      </c>
      <c r="AB686" s="82">
        <f>+N686-'[4]Приложение № 2'!E684</f>
        <v>-7762482.9806082062</v>
      </c>
      <c r="AE686" s="82">
        <f>+N686-'[4]Приложение № 2'!E684</f>
        <v>-7762482.9806082062</v>
      </c>
      <c r="AQ686" s="62">
        <f>+'Приложение №2'!F686-'Приложение №1'!N686</f>
        <v>0</v>
      </c>
      <c r="AR686" s="81">
        <v>227858.91</v>
      </c>
      <c r="AS686" s="1">
        <f t="shared" si="434"/>
        <v>104937.59999999999</v>
      </c>
      <c r="AT686" s="1">
        <f>+(K686*10+L686*20)*12*30-1088917.12</f>
        <v>2614762.88</v>
      </c>
      <c r="AU686" s="71">
        <f>+P686+Q686+R686+S686+U686-'Приложение №2'!F686</f>
        <v>0</v>
      </c>
    </row>
    <row r="687" spans="1:47" x14ac:dyDescent="0.25">
      <c r="A687" s="90">
        <f t="shared" si="436"/>
        <v>671</v>
      </c>
      <c r="B687" s="91">
        <f t="shared" si="437"/>
        <v>267</v>
      </c>
      <c r="C687" s="65" t="s">
        <v>535</v>
      </c>
      <c r="D687" s="65" t="s">
        <v>536</v>
      </c>
      <c r="E687" s="66">
        <v>1976</v>
      </c>
      <c r="F687" s="66">
        <v>1976</v>
      </c>
      <c r="G687" s="66" t="s">
        <v>45</v>
      </c>
      <c r="H687" s="66">
        <v>2</v>
      </c>
      <c r="I687" s="66">
        <v>1</v>
      </c>
      <c r="J687" s="67">
        <v>394</v>
      </c>
      <c r="K687" s="67">
        <v>214.8</v>
      </c>
      <c r="L687" s="67">
        <v>0</v>
      </c>
      <c r="M687" s="68">
        <v>38</v>
      </c>
      <c r="N687" s="76">
        <f t="shared" si="418"/>
        <v>4904397.8896157993</v>
      </c>
      <c r="O687" s="67"/>
      <c r="P687" s="77">
        <v>3993085.0296157994</v>
      </c>
      <c r="Q687" s="77"/>
      <c r="R687" s="77">
        <f t="shared" si="435"/>
        <v>138032.85999999999</v>
      </c>
      <c r="S687" s="77">
        <f>+AT687</f>
        <v>773280</v>
      </c>
      <c r="T687" s="77"/>
      <c r="U687" s="77">
        <v>0</v>
      </c>
      <c r="V687" s="77">
        <f t="shared" si="419"/>
        <v>22832.39240975698</v>
      </c>
      <c r="W687" s="77">
        <f t="shared" si="419"/>
        <v>22832.39240975698</v>
      </c>
      <c r="X687" s="70" t="s">
        <v>625</v>
      </c>
      <c r="Y687" s="71" t="e">
        <f>+#REF!-'[1]Приложение №1'!$P1743</f>
        <v>#REF!</v>
      </c>
      <c r="AA687" s="76">
        <f t="shared" ref="AA687" si="439">SUM(AB687:AP687)</f>
        <v>7351295.8599999994</v>
      </c>
      <c r="AB687" s="67">
        <v>735304.27475400001</v>
      </c>
      <c r="AC687" s="67">
        <v>447441.06023399998</v>
      </c>
      <c r="AD687" s="67">
        <v>206096.46766800003</v>
      </c>
      <c r="AE687" s="67">
        <v>0</v>
      </c>
      <c r="AF687" s="67">
        <v>0</v>
      </c>
      <c r="AG687" s="67"/>
      <c r="AH687" s="67">
        <v>69083.30797200001</v>
      </c>
      <c r="AI687" s="67">
        <v>0</v>
      </c>
      <c r="AJ687" s="67">
        <v>2116583.6327580004</v>
      </c>
      <c r="AK687" s="67">
        <v>0</v>
      </c>
      <c r="AL687" s="67">
        <v>1764502.807326</v>
      </c>
      <c r="AM687" s="67">
        <v>1553997.7564439997</v>
      </c>
      <c r="AN687" s="67">
        <v>241340.1</v>
      </c>
      <c r="AO687" s="67">
        <v>66210.3</v>
      </c>
      <c r="AP687" s="78">
        <v>150736.15284400003</v>
      </c>
      <c r="AQ687" s="62">
        <f>+'Приложение №2'!F687-'Приложение №1'!N687</f>
        <v>0</v>
      </c>
      <c r="AR687" s="1">
        <v>116123.26</v>
      </c>
      <c r="AS687" s="1">
        <f t="shared" si="434"/>
        <v>21909.599999999999</v>
      </c>
      <c r="AT687" s="1">
        <f>+(K687*10+L687*20)*12*30</f>
        <v>773280</v>
      </c>
      <c r="AU687" s="71">
        <f>+P687+Q687+R687+S687+U687-'Приложение №2'!F687</f>
        <v>0</v>
      </c>
    </row>
    <row r="690" spans="2:4" x14ac:dyDescent="0.25">
      <c r="D690" s="1" t="s">
        <v>719</v>
      </c>
    </row>
    <row r="691" spans="2:4" x14ac:dyDescent="0.25">
      <c r="D691" s="1" t="s">
        <v>719</v>
      </c>
    </row>
    <row r="692" spans="2:4" x14ac:dyDescent="0.25">
      <c r="B692" s="98"/>
    </row>
  </sheetData>
  <autoFilter ref="A12:AT687"/>
  <mergeCells count="33">
    <mergeCell ref="W9:W11"/>
    <mergeCell ref="X9:X12"/>
    <mergeCell ref="A6:X6"/>
    <mergeCell ref="A9:A12"/>
    <mergeCell ref="B9:B12"/>
    <mergeCell ref="C9:C12"/>
    <mergeCell ref="D9:D12"/>
    <mergeCell ref="E9:F9"/>
    <mergeCell ref="G9:G12"/>
    <mergeCell ref="H9:H12"/>
    <mergeCell ref="I9:I12"/>
    <mergeCell ref="J9:J11"/>
    <mergeCell ref="K9:L9"/>
    <mergeCell ref="M9:M11"/>
    <mergeCell ref="V9:V11"/>
    <mergeCell ref="E10:E12"/>
    <mergeCell ref="F10:F12"/>
    <mergeCell ref="K10:K11"/>
    <mergeCell ref="L10:L11"/>
    <mergeCell ref="N10:N11"/>
    <mergeCell ref="N9:U9"/>
    <mergeCell ref="O10:U10"/>
    <mergeCell ref="AA9:AA11"/>
    <mergeCell ref="AB9:AP9"/>
    <mergeCell ref="AB10:AH10"/>
    <mergeCell ref="AI10:AI11"/>
    <mergeCell ref="AJ10:AJ11"/>
    <mergeCell ref="AK10:AK11"/>
    <mergeCell ref="AL10:AL11"/>
    <mergeCell ref="AM10:AM11"/>
    <mergeCell ref="AN10:AN11"/>
    <mergeCell ref="AO10:AO11"/>
    <mergeCell ref="AP10:AP11"/>
  </mergeCells>
  <phoneticPr fontId="18" type="noConversion"/>
  <conditionalFormatting sqref="D435">
    <cfRule type="duplicateValues" dxfId="38" priority="26"/>
  </conditionalFormatting>
  <conditionalFormatting sqref="D446">
    <cfRule type="duplicateValues" dxfId="37" priority="25"/>
  </conditionalFormatting>
  <conditionalFormatting sqref="D507">
    <cfRule type="duplicateValues" dxfId="36" priority="24"/>
  </conditionalFormatting>
  <conditionalFormatting sqref="D558">
    <cfRule type="duplicateValues" dxfId="35" priority="23"/>
  </conditionalFormatting>
  <conditionalFormatting sqref="D634:D641">
    <cfRule type="duplicateValues" dxfId="34" priority="8437"/>
  </conditionalFormatting>
  <conditionalFormatting sqref="D643:D649">
    <cfRule type="duplicateValues" dxfId="33" priority="21"/>
  </conditionalFormatting>
  <conditionalFormatting sqref="D650">
    <cfRule type="duplicateValues" dxfId="32" priority="20"/>
  </conditionalFormatting>
  <conditionalFormatting sqref="D656:D657">
    <cfRule type="duplicateValues" dxfId="31" priority="19"/>
  </conditionalFormatting>
  <conditionalFormatting sqref="D687">
    <cfRule type="duplicateValues" dxfId="30" priority="8474"/>
  </conditionalFormatting>
  <conditionalFormatting sqref="D238">
    <cfRule type="duplicateValues" dxfId="29" priority="18"/>
  </conditionalFormatting>
  <conditionalFormatting sqref="D252:D253">
    <cfRule type="duplicateValues" dxfId="28" priority="17"/>
  </conditionalFormatting>
  <conditionalFormatting sqref="D282">
    <cfRule type="duplicateValues" dxfId="27" priority="16"/>
  </conditionalFormatting>
  <conditionalFormatting sqref="D303">
    <cfRule type="duplicateValues" dxfId="26" priority="15"/>
  </conditionalFormatting>
  <conditionalFormatting sqref="D392">
    <cfRule type="duplicateValues" dxfId="25" priority="14"/>
  </conditionalFormatting>
  <conditionalFormatting sqref="D418">
    <cfRule type="duplicateValues" dxfId="24" priority="13"/>
  </conditionalFormatting>
  <conditionalFormatting sqref="D682:D685 D565 D429 D540 D488:D489 D494 D506 D15 D289:D290 D251 D244 D239:D241 D236:D237 D449 D431:D432 D317:D318 D295 D409 D405 D397:D400 D389:D391 D386 D382 D373 D343:D345 D654:D655 D642 D633 D622:D627 D320 D347:D363 D365:D367 D384 D412 D414 D496">
    <cfRule type="duplicateValues" dxfId="23" priority="8552"/>
  </conditionalFormatting>
  <conditionalFormatting sqref="D283">
    <cfRule type="duplicateValues" dxfId="22" priority="8"/>
  </conditionalFormatting>
  <conditionalFormatting sqref="D671">
    <cfRule type="duplicateValues" dxfId="21" priority="7"/>
  </conditionalFormatting>
  <conditionalFormatting sqref="D672">
    <cfRule type="duplicateValues" dxfId="20" priority="6"/>
  </conditionalFormatting>
  <conditionalFormatting sqref="D669">
    <cfRule type="duplicateValues" dxfId="19" priority="5"/>
  </conditionalFormatting>
  <conditionalFormatting sqref="D493">
    <cfRule type="duplicateValues" dxfId="18" priority="4"/>
  </conditionalFormatting>
  <conditionalFormatting sqref="D495">
    <cfRule type="duplicateValues" dxfId="17" priority="3"/>
  </conditionalFormatting>
  <conditionalFormatting sqref="D16:D199">
    <cfRule type="duplicateValues" dxfId="16" priority="2"/>
  </conditionalFormatting>
  <conditionalFormatting sqref="D686">
    <cfRule type="duplicateValues" dxfId="15" priority="1"/>
  </conditionalFormatting>
  <pageMargins left="0.39370078740157483" right="0.39370078740157483" top="0.39370078740157483" bottom="0.39370078740157483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P741"/>
  <sheetViews>
    <sheetView showZeros="0" view="pageBreakPreview" zoomScale="70" zoomScaleNormal="85" zoomScaleSheetLayoutView="70" workbookViewId="0">
      <selection activeCell="T22" sqref="T22"/>
    </sheetView>
  </sheetViews>
  <sheetFormatPr defaultColWidth="9.140625" defaultRowHeight="15" x14ac:dyDescent="0.25"/>
  <cols>
    <col min="1" max="1" width="8.140625" style="1" customWidth="1"/>
    <col min="2" max="2" width="9" style="1" customWidth="1"/>
    <col min="3" max="3" width="39.85546875" style="1" hidden="1" customWidth="1"/>
    <col min="4" max="4" width="78.42578125" style="1" customWidth="1"/>
    <col min="5" max="5" width="17.140625" style="1" hidden="1" customWidth="1"/>
    <col min="6" max="6" width="20.28515625" style="1" customWidth="1"/>
    <col min="7" max="7" width="18.85546875" style="1" bestFit="1" customWidth="1"/>
    <col min="8" max="14" width="16.85546875" style="1" customWidth="1"/>
    <col min="15" max="15" width="18.28515625" style="1" bestFit="1" customWidth="1"/>
    <col min="16" max="16" width="16.85546875" style="1" customWidth="1"/>
    <col min="17" max="17" width="20.42578125" style="1" customWidth="1"/>
    <col min="18" max="21" width="16.85546875" style="1" customWidth="1"/>
    <col min="22" max="22" width="15.140625" style="1" hidden="1" customWidth="1"/>
    <col min="23" max="16384" width="9.140625" style="1"/>
  </cols>
  <sheetData>
    <row r="1" spans="1:22" ht="20.25" x14ac:dyDescent="0.3">
      <c r="U1" s="3" t="s">
        <v>537</v>
      </c>
    </row>
    <row r="2" spans="1:22" ht="20.25" x14ac:dyDescent="0.3">
      <c r="U2" s="3" t="s">
        <v>1</v>
      </c>
    </row>
    <row r="3" spans="1:22" ht="20.25" x14ac:dyDescent="0.3">
      <c r="U3" s="3" t="s">
        <v>721</v>
      </c>
    </row>
    <row r="6" spans="1:22" s="6" customFormat="1" ht="20.25" x14ac:dyDescent="0.25">
      <c r="A6" s="5" t="s">
        <v>558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s="6" customFormat="1" ht="16.5" x14ac:dyDescent="0.25">
      <c r="A7" s="7"/>
      <c r="B7" s="7"/>
      <c r="C7" s="7"/>
      <c r="D7" s="7"/>
      <c r="E7" s="1"/>
    </row>
    <row r="8" spans="1:22" s="6" customFormat="1" x14ac:dyDescent="0.25">
      <c r="A8" s="9"/>
      <c r="B8" s="9"/>
      <c r="C8" s="9"/>
      <c r="D8" s="9"/>
      <c r="E8" s="1"/>
    </row>
    <row r="9" spans="1:22" s="29" customFormat="1" ht="14.25" x14ac:dyDescent="0.25">
      <c r="A9" s="16" t="s">
        <v>2</v>
      </c>
      <c r="B9" s="16" t="s">
        <v>2</v>
      </c>
      <c r="C9" s="17" t="s">
        <v>3</v>
      </c>
      <c r="D9" s="17" t="s">
        <v>4</v>
      </c>
      <c r="E9" s="17" t="s">
        <v>553</v>
      </c>
      <c r="F9" s="30" t="s">
        <v>16</v>
      </c>
      <c r="G9" s="31" t="s">
        <v>541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2" s="29" customFormat="1" ht="14.25" x14ac:dyDescent="0.25">
      <c r="A10" s="32"/>
      <c r="B10" s="32"/>
      <c r="C10" s="33"/>
      <c r="D10" s="33"/>
      <c r="E10" s="33"/>
      <c r="F10" s="41"/>
      <c r="G10" s="42" t="s">
        <v>23</v>
      </c>
      <c r="H10" s="42"/>
      <c r="I10" s="42"/>
      <c r="J10" s="42"/>
      <c r="K10" s="42"/>
      <c r="L10" s="42"/>
      <c r="M10" s="42"/>
      <c r="N10" s="42" t="s">
        <v>545</v>
      </c>
      <c r="O10" s="42" t="s">
        <v>25</v>
      </c>
      <c r="P10" s="42" t="s">
        <v>26</v>
      </c>
      <c r="Q10" s="42" t="s">
        <v>27</v>
      </c>
      <c r="R10" s="42" t="s">
        <v>28</v>
      </c>
      <c r="S10" s="42" t="s">
        <v>538</v>
      </c>
      <c r="T10" s="42" t="s">
        <v>539</v>
      </c>
      <c r="U10" s="42" t="s">
        <v>555</v>
      </c>
    </row>
    <row r="11" spans="1:22" s="29" customFormat="1" ht="129" customHeight="1" x14ac:dyDescent="0.25">
      <c r="A11" s="32"/>
      <c r="B11" s="32"/>
      <c r="C11" s="33"/>
      <c r="D11" s="33"/>
      <c r="E11" s="33"/>
      <c r="F11" s="47"/>
      <c r="G11" s="48" t="s">
        <v>34</v>
      </c>
      <c r="H11" s="48" t="s">
        <v>35</v>
      </c>
      <c r="I11" s="48" t="s">
        <v>36</v>
      </c>
      <c r="J11" s="48" t="s">
        <v>37</v>
      </c>
      <c r="K11" s="48" t="s">
        <v>38</v>
      </c>
      <c r="L11" s="48" t="s">
        <v>39</v>
      </c>
      <c r="M11" s="48" t="s">
        <v>24</v>
      </c>
      <c r="N11" s="42"/>
      <c r="O11" s="42"/>
      <c r="P11" s="42"/>
      <c r="Q11" s="42"/>
      <c r="R11" s="42"/>
      <c r="S11" s="42"/>
      <c r="T11" s="42"/>
      <c r="U11" s="42"/>
    </row>
    <row r="12" spans="1:22" s="52" customFormat="1" ht="14.25" x14ac:dyDescent="0.25">
      <c r="A12" s="99"/>
      <c r="B12" s="99"/>
      <c r="C12" s="100"/>
      <c r="D12" s="100"/>
      <c r="E12" s="100"/>
      <c r="F12" s="48" t="s">
        <v>42</v>
      </c>
      <c r="G12" s="48" t="s">
        <v>42</v>
      </c>
      <c r="H12" s="48" t="s">
        <v>42</v>
      </c>
      <c r="I12" s="48" t="s">
        <v>42</v>
      </c>
      <c r="J12" s="48" t="s">
        <v>42</v>
      </c>
      <c r="K12" s="48" t="s">
        <v>42</v>
      </c>
      <c r="L12" s="48" t="s">
        <v>42</v>
      </c>
      <c r="M12" s="48" t="s">
        <v>42</v>
      </c>
      <c r="N12" s="48" t="s">
        <v>42</v>
      </c>
      <c r="O12" s="48" t="s">
        <v>42</v>
      </c>
      <c r="P12" s="48" t="s">
        <v>42</v>
      </c>
      <c r="Q12" s="48" t="s">
        <v>42</v>
      </c>
      <c r="R12" s="48" t="s">
        <v>42</v>
      </c>
      <c r="S12" s="48" t="s">
        <v>42</v>
      </c>
      <c r="T12" s="48" t="s">
        <v>42</v>
      </c>
      <c r="U12" s="48" t="s">
        <v>42</v>
      </c>
    </row>
    <row r="13" spans="1:22" s="52" customFormat="1" ht="14.25" x14ac:dyDescent="0.25">
      <c r="A13" s="101"/>
      <c r="B13" s="101"/>
      <c r="C13" s="102"/>
      <c r="D13" s="102" t="s">
        <v>646</v>
      </c>
      <c r="E13" s="102"/>
      <c r="F13" s="103">
        <f t="shared" ref="F13:V13" si="0">+F14+F200+F420</f>
        <v>8693572054.5125599</v>
      </c>
      <c r="G13" s="103">
        <f t="shared" si="0"/>
        <v>1599398761.8595726</v>
      </c>
      <c r="H13" s="103">
        <f t="shared" si="0"/>
        <v>499828736.27730531</v>
      </c>
      <c r="I13" s="103">
        <f t="shared" si="0"/>
        <v>643179366.43669045</v>
      </c>
      <c r="J13" s="103">
        <f t="shared" si="0"/>
        <v>400712312.39914799</v>
      </c>
      <c r="K13" s="103">
        <f t="shared" si="0"/>
        <v>108529899.4151517</v>
      </c>
      <c r="L13" s="103">
        <f t="shared" si="0"/>
        <v>0</v>
      </c>
      <c r="M13" s="103">
        <f t="shared" si="0"/>
        <v>55958417.891302116</v>
      </c>
      <c r="N13" s="103">
        <f t="shared" si="0"/>
        <v>273772041.63874775</v>
      </c>
      <c r="O13" s="103">
        <f t="shared" si="0"/>
        <v>1546477107.457561</v>
      </c>
      <c r="P13" s="103">
        <f t="shared" si="0"/>
        <v>223752932.27013993</v>
      </c>
      <c r="Q13" s="103">
        <f t="shared" si="0"/>
        <v>1642579556.7315736</v>
      </c>
      <c r="R13" s="103">
        <f t="shared" si="0"/>
        <v>845790743.81729257</v>
      </c>
      <c r="S13" s="103">
        <f t="shared" si="0"/>
        <v>592071239.52088594</v>
      </c>
      <c r="T13" s="103">
        <f t="shared" si="0"/>
        <v>59059754.890245505</v>
      </c>
      <c r="U13" s="103">
        <f t="shared" si="0"/>
        <v>202461183.90694249</v>
      </c>
      <c r="V13" s="58">
        <f t="shared" si="0"/>
        <v>1605</v>
      </c>
    </row>
    <row r="14" spans="1:22" s="63" customFormat="1" x14ac:dyDescent="0.25">
      <c r="A14" s="60"/>
      <c r="B14" s="60"/>
      <c r="C14" s="60"/>
      <c r="D14" s="60" t="s">
        <v>557</v>
      </c>
      <c r="E14" s="65"/>
      <c r="F14" s="61">
        <f>SUM(G14:U14)</f>
        <v>1847448269.3939559</v>
      </c>
      <c r="G14" s="61">
        <f t="shared" ref="G14:V14" si="1">SUM(G15:G199)</f>
        <v>312611031.88687128</v>
      </c>
      <c r="H14" s="61">
        <f t="shared" si="1"/>
        <v>115004628.10701147</v>
      </c>
      <c r="I14" s="61">
        <f t="shared" si="1"/>
        <v>96053224.547467664</v>
      </c>
      <c r="J14" s="61">
        <f t="shared" si="1"/>
        <v>127049487.46995503</v>
      </c>
      <c r="K14" s="61">
        <f t="shared" si="1"/>
        <v>18873490.550000004</v>
      </c>
      <c r="L14" s="61">
        <f t="shared" si="1"/>
        <v>0</v>
      </c>
      <c r="M14" s="61">
        <f t="shared" si="1"/>
        <v>11509245.674594566</v>
      </c>
      <c r="N14" s="61">
        <f t="shared" si="1"/>
        <v>28694966.400000002</v>
      </c>
      <c r="O14" s="61">
        <f t="shared" si="1"/>
        <v>364702108.13724995</v>
      </c>
      <c r="P14" s="61">
        <f t="shared" si="1"/>
        <v>83835416.330000013</v>
      </c>
      <c r="Q14" s="61">
        <f t="shared" si="1"/>
        <v>275188424.05759996</v>
      </c>
      <c r="R14" s="61">
        <f t="shared" si="1"/>
        <v>124374427.84977928</v>
      </c>
      <c r="S14" s="61">
        <f t="shared" si="1"/>
        <v>208666211.17782924</v>
      </c>
      <c r="T14" s="61">
        <f t="shared" si="1"/>
        <v>20673549.64494374</v>
      </c>
      <c r="U14" s="61">
        <f t="shared" si="1"/>
        <v>60212057.560653724</v>
      </c>
      <c r="V14" s="104">
        <f t="shared" si="1"/>
        <v>435</v>
      </c>
    </row>
    <row r="15" spans="1:22" x14ac:dyDescent="0.25">
      <c r="A15" s="105">
        <v>1</v>
      </c>
      <c r="B15" s="106">
        <v>1</v>
      </c>
      <c r="C15" s="107" t="s">
        <v>55</v>
      </c>
      <c r="D15" s="107" t="s">
        <v>454</v>
      </c>
      <c r="E15" s="98" t="s">
        <v>554</v>
      </c>
      <c r="F15" s="108">
        <f>SUBTOTAL(9,G15:U15)</f>
        <v>21806875.635073837</v>
      </c>
      <c r="G15" s="96">
        <v>2320624.2799999998</v>
      </c>
      <c r="H15" s="96">
        <v>1208886.8700000001</v>
      </c>
      <c r="I15" s="96">
        <v>647925.87</v>
      </c>
      <c r="J15" s="96">
        <v>480187.06</v>
      </c>
      <c r="K15" s="96">
        <v>0</v>
      </c>
      <c r="L15" s="96"/>
      <c r="M15" s="96">
        <v>439165.68767148</v>
      </c>
      <c r="N15" s="96">
        <v>0</v>
      </c>
      <c r="O15" s="96">
        <v>4272787.71</v>
      </c>
      <c r="P15" s="96">
        <v>4924704.8499999996</v>
      </c>
      <c r="Q15" s="96">
        <v>5939807.0499999998</v>
      </c>
      <c r="R15" s="96"/>
      <c r="S15" s="96">
        <v>544738.32110214408</v>
      </c>
      <c r="T15" s="109">
        <v>32879.016300214396</v>
      </c>
      <c r="U15" s="110">
        <v>995168.92</v>
      </c>
      <c r="V15" s="62">
        <f>COUNTIF(G15:R15,"&gt;0")</f>
        <v>8</v>
      </c>
    </row>
    <row r="16" spans="1:22" x14ac:dyDescent="0.25">
      <c r="A16" s="74">
        <f>+A15+1</f>
        <v>2</v>
      </c>
      <c r="B16" s="75">
        <f>+B15+1</f>
        <v>2</v>
      </c>
      <c r="C16" s="65" t="s">
        <v>60</v>
      </c>
      <c r="D16" s="65" t="s">
        <v>121</v>
      </c>
      <c r="E16" s="98" t="s">
        <v>554</v>
      </c>
      <c r="F16" s="76">
        <f>SUBTOTAL(9,G16:U16)</f>
        <v>33952891.404724054</v>
      </c>
      <c r="G16" s="67">
        <v>9093728.629999999</v>
      </c>
      <c r="H16" s="67">
        <v>6792071.8799999999</v>
      </c>
      <c r="I16" s="67"/>
      <c r="J16" s="67">
        <v>2807007.18</v>
      </c>
      <c r="K16" s="67">
        <v>0</v>
      </c>
      <c r="L16" s="67"/>
      <c r="M16" s="67">
        <v>422606.15206366888</v>
      </c>
      <c r="N16" s="67">
        <v>0</v>
      </c>
      <c r="O16" s="67">
        <v>4693934.4000000004</v>
      </c>
      <c r="P16" s="67">
        <v>8467593.2400000002</v>
      </c>
      <c r="Q16" s="67">
        <v>0</v>
      </c>
      <c r="R16" s="67">
        <v>0</v>
      </c>
      <c r="S16" s="67">
        <v>840138.45000000007</v>
      </c>
      <c r="T16" s="77"/>
      <c r="U16" s="78">
        <v>835811.47266038705</v>
      </c>
      <c r="V16" s="62">
        <f t="shared" ref="V16:V79" si="2">COUNTIF(G16:R16,"&gt;0")</f>
        <v>6</v>
      </c>
    </row>
    <row r="17" spans="1:22" x14ac:dyDescent="0.25">
      <c r="A17" s="74">
        <f t="shared" ref="A17:A25" si="3">+A16+1</f>
        <v>3</v>
      </c>
      <c r="B17" s="75">
        <f t="shared" ref="B17:B25" si="4">+B16+1</f>
        <v>3</v>
      </c>
      <c r="C17" s="65" t="s">
        <v>60</v>
      </c>
      <c r="D17" s="65" t="s">
        <v>122</v>
      </c>
      <c r="E17" s="98" t="s">
        <v>554</v>
      </c>
      <c r="F17" s="76">
        <f>SUBTOTAL(9,G17:U17)</f>
        <v>31161018.780000001</v>
      </c>
      <c r="G17" s="67">
        <v>6068873.1200000001</v>
      </c>
      <c r="H17" s="67">
        <v>6784346.2999999998</v>
      </c>
      <c r="I17" s="67"/>
      <c r="J17" s="67">
        <v>2789523</v>
      </c>
      <c r="K17" s="67">
        <v>0</v>
      </c>
      <c r="L17" s="67"/>
      <c r="M17" s="67">
        <v>422696.92</v>
      </c>
      <c r="N17" s="67">
        <v>0</v>
      </c>
      <c r="O17" s="67">
        <v>4839492</v>
      </c>
      <c r="P17" s="67">
        <v>8471863.8000000007</v>
      </c>
      <c r="Q17" s="67">
        <v>0</v>
      </c>
      <c r="R17" s="67">
        <v>0</v>
      </c>
      <c r="S17" s="67">
        <v>852470.5</v>
      </c>
      <c r="T17" s="77"/>
      <c r="U17" s="78">
        <v>931753.14</v>
      </c>
      <c r="V17" s="62">
        <f t="shared" si="2"/>
        <v>6</v>
      </c>
    </row>
    <row r="18" spans="1:22" x14ac:dyDescent="0.25">
      <c r="A18" s="74">
        <f t="shared" si="3"/>
        <v>4</v>
      </c>
      <c r="B18" s="75">
        <f t="shared" si="4"/>
        <v>4</v>
      </c>
      <c r="C18" s="65" t="s">
        <v>60</v>
      </c>
      <c r="D18" s="65" t="s">
        <v>123</v>
      </c>
      <c r="E18" s="98" t="s">
        <v>554</v>
      </c>
      <c r="F18" s="76">
        <f t="shared" ref="F18:F81" si="5">SUBTOTAL(9,G18:U18)</f>
        <v>13657720.423172019</v>
      </c>
      <c r="G18" s="67">
        <v>8059185.7799999993</v>
      </c>
      <c r="H18" s="67">
        <v>2341162.27</v>
      </c>
      <c r="I18" s="67"/>
      <c r="J18" s="67">
        <v>1942656.82</v>
      </c>
      <c r="K18" s="67">
        <v>0</v>
      </c>
      <c r="L18" s="67"/>
      <c r="M18" s="67">
        <v>287788.6264166045</v>
      </c>
      <c r="N18" s="67">
        <v>0</v>
      </c>
      <c r="O18" s="67">
        <v>0</v>
      </c>
      <c r="P18" s="67"/>
      <c r="Q18" s="67">
        <v>0</v>
      </c>
      <c r="R18" s="67">
        <v>0</v>
      </c>
      <c r="S18" s="67">
        <v>693290.04</v>
      </c>
      <c r="T18" s="77"/>
      <c r="U18" s="78">
        <v>333636.88675541501</v>
      </c>
      <c r="V18" s="62">
        <f t="shared" si="2"/>
        <v>4</v>
      </c>
    </row>
    <row r="19" spans="1:22" x14ac:dyDescent="0.25">
      <c r="A19" s="74">
        <f t="shared" si="3"/>
        <v>5</v>
      </c>
      <c r="B19" s="75">
        <f t="shared" si="4"/>
        <v>5</v>
      </c>
      <c r="C19" s="65" t="s">
        <v>276</v>
      </c>
      <c r="D19" s="65" t="s">
        <v>277</v>
      </c>
      <c r="E19" s="98" t="s">
        <v>554</v>
      </c>
      <c r="F19" s="76">
        <f t="shared" si="5"/>
        <v>8349174.6689600004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/>
      <c r="M19" s="67"/>
      <c r="N19" s="67">
        <v>0</v>
      </c>
      <c r="O19" s="67">
        <v>6226991.1500000004</v>
      </c>
      <c r="P19" s="67">
        <v>0</v>
      </c>
      <c r="Q19" s="67">
        <v>0</v>
      </c>
      <c r="R19" s="67">
        <v>0</v>
      </c>
      <c r="S19" s="67">
        <v>1601513.64</v>
      </c>
      <c r="T19" s="77">
        <v>177945.96</v>
      </c>
      <c r="U19" s="78">
        <v>342723.91895999998</v>
      </c>
      <c r="V19" s="62">
        <f t="shared" si="2"/>
        <v>1</v>
      </c>
    </row>
    <row r="20" spans="1:22" x14ac:dyDescent="0.25">
      <c r="A20" s="74">
        <f t="shared" si="3"/>
        <v>6</v>
      </c>
      <c r="B20" s="75">
        <f t="shared" si="4"/>
        <v>6</v>
      </c>
      <c r="C20" s="65" t="s">
        <v>276</v>
      </c>
      <c r="D20" s="65" t="s">
        <v>278</v>
      </c>
      <c r="E20" s="98" t="s">
        <v>554</v>
      </c>
      <c r="F20" s="76">
        <f t="shared" si="5"/>
        <v>3833406.6056297212</v>
      </c>
      <c r="G20" s="67">
        <v>2883012.25</v>
      </c>
      <c r="H20" s="67">
        <v>0</v>
      </c>
      <c r="I20" s="67">
        <v>0</v>
      </c>
      <c r="J20" s="67">
        <v>0</v>
      </c>
      <c r="K20" s="67">
        <v>0</v>
      </c>
      <c r="L20" s="67"/>
      <c r="M20" s="67">
        <v>373174.61155392334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414053.82249993231</v>
      </c>
      <c r="T20" s="77">
        <v>55161.506245547534</v>
      </c>
      <c r="U20" s="78">
        <v>108004.41533031844</v>
      </c>
      <c r="V20" s="62">
        <f t="shared" si="2"/>
        <v>2</v>
      </c>
    </row>
    <row r="21" spans="1:22" x14ac:dyDescent="0.25">
      <c r="A21" s="74">
        <f t="shared" si="3"/>
        <v>7</v>
      </c>
      <c r="B21" s="75">
        <f t="shared" si="4"/>
        <v>7</v>
      </c>
      <c r="C21" s="65" t="s">
        <v>276</v>
      </c>
      <c r="D21" s="65" t="s">
        <v>279</v>
      </c>
      <c r="E21" s="98" t="s">
        <v>554</v>
      </c>
      <c r="F21" s="76">
        <f t="shared" si="5"/>
        <v>3949769.5149232973</v>
      </c>
      <c r="G21" s="67">
        <v>3597070.04</v>
      </c>
      <c r="H21" s="67">
        <v>0</v>
      </c>
      <c r="I21" s="67">
        <v>0</v>
      </c>
      <c r="J21" s="67">
        <v>0</v>
      </c>
      <c r="K21" s="67">
        <v>0</v>
      </c>
      <c r="L21" s="67"/>
      <c r="M21" s="67">
        <v>269001.86492329749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28876.78</v>
      </c>
      <c r="T21" s="77">
        <v>10000</v>
      </c>
      <c r="U21" s="78">
        <v>44820.83</v>
      </c>
      <c r="V21" s="62">
        <f t="shared" si="2"/>
        <v>2</v>
      </c>
    </row>
    <row r="22" spans="1:22" x14ac:dyDescent="0.25">
      <c r="A22" s="74">
        <f t="shared" si="3"/>
        <v>8</v>
      </c>
      <c r="B22" s="75">
        <f t="shared" si="4"/>
        <v>8</v>
      </c>
      <c r="C22" s="65" t="s">
        <v>61</v>
      </c>
      <c r="D22" s="65" t="s">
        <v>125</v>
      </c>
      <c r="E22" s="98" t="s">
        <v>554</v>
      </c>
      <c r="F22" s="76">
        <f t="shared" si="5"/>
        <v>388348.72378470009</v>
      </c>
      <c r="G22" s="67">
        <v>0</v>
      </c>
      <c r="H22" s="67">
        <v>0</v>
      </c>
      <c r="I22" s="67"/>
      <c r="J22" s="67">
        <v>313346.92</v>
      </c>
      <c r="K22" s="67">
        <v>0</v>
      </c>
      <c r="L22" s="67"/>
      <c r="M22" s="67"/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61552.956314304014</v>
      </c>
      <c r="T22" s="77">
        <v>4734.8427934080009</v>
      </c>
      <c r="U22" s="78">
        <v>8714.0046769880846</v>
      </c>
      <c r="V22" s="62">
        <f t="shared" si="2"/>
        <v>1</v>
      </c>
    </row>
    <row r="23" spans="1:22" x14ac:dyDescent="0.25">
      <c r="A23" s="74">
        <f t="shared" si="3"/>
        <v>9</v>
      </c>
      <c r="B23" s="75">
        <f t="shared" si="4"/>
        <v>9</v>
      </c>
      <c r="C23" s="65" t="s">
        <v>61</v>
      </c>
      <c r="D23" s="65" t="s">
        <v>280</v>
      </c>
      <c r="E23" s="98" t="s">
        <v>554</v>
      </c>
      <c r="F23" s="76">
        <f t="shared" si="5"/>
        <v>6498343.0010361597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/>
      <c r="M23" s="67"/>
      <c r="N23" s="67">
        <v>0</v>
      </c>
      <c r="O23" s="67">
        <v>0</v>
      </c>
      <c r="P23" s="67">
        <v>5342850.54</v>
      </c>
      <c r="Q23" s="67"/>
      <c r="R23" s="67"/>
      <c r="S23" s="67">
        <v>895411.29600000009</v>
      </c>
      <c r="T23" s="77">
        <v>89541.129600000015</v>
      </c>
      <c r="U23" s="78">
        <v>170540.03543616005</v>
      </c>
      <c r="V23" s="62">
        <f t="shared" si="2"/>
        <v>1</v>
      </c>
    </row>
    <row r="24" spans="1:22" x14ac:dyDescent="0.25">
      <c r="A24" s="74">
        <f t="shared" si="3"/>
        <v>10</v>
      </c>
      <c r="B24" s="75">
        <f t="shared" si="4"/>
        <v>10</v>
      </c>
      <c r="C24" s="65" t="s">
        <v>61</v>
      </c>
      <c r="D24" s="65" t="s">
        <v>281</v>
      </c>
      <c r="E24" s="98" t="s">
        <v>554</v>
      </c>
      <c r="F24" s="76">
        <f t="shared" si="5"/>
        <v>8099815.6729573766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/>
      <c r="M24" s="67"/>
      <c r="N24" s="67">
        <v>0</v>
      </c>
      <c r="O24" s="67">
        <v>0</v>
      </c>
      <c r="P24" s="67">
        <v>6881364.6500000004</v>
      </c>
      <c r="Q24" s="67"/>
      <c r="R24" s="67"/>
      <c r="S24" s="67">
        <v>944198.98560000013</v>
      </c>
      <c r="T24" s="77">
        <v>94419.898560000001</v>
      </c>
      <c r="U24" s="78">
        <v>179832.13879737601</v>
      </c>
      <c r="V24" s="62">
        <f t="shared" si="2"/>
        <v>1</v>
      </c>
    </row>
    <row r="25" spans="1:22" x14ac:dyDescent="0.25">
      <c r="A25" s="74">
        <f t="shared" si="3"/>
        <v>11</v>
      </c>
      <c r="B25" s="75">
        <f t="shared" si="4"/>
        <v>11</v>
      </c>
      <c r="C25" s="65" t="s">
        <v>546</v>
      </c>
      <c r="D25" s="65" t="s">
        <v>127</v>
      </c>
      <c r="E25" s="98" t="s">
        <v>554</v>
      </c>
      <c r="F25" s="76">
        <f t="shared" si="5"/>
        <v>9400211.5408657566</v>
      </c>
      <c r="G25" s="67">
        <v>3917032.03</v>
      </c>
      <c r="H25" s="67">
        <v>3282246.48</v>
      </c>
      <c r="I25" s="67"/>
      <c r="J25" s="67"/>
      <c r="K25" s="67">
        <v>0</v>
      </c>
      <c r="L25" s="67"/>
      <c r="M25" s="67"/>
      <c r="N25" s="67">
        <v>0</v>
      </c>
      <c r="O25" s="67"/>
      <c r="P25" s="67">
        <v>0</v>
      </c>
      <c r="Q25" s="67">
        <v>0</v>
      </c>
      <c r="R25" s="67">
        <v>0</v>
      </c>
      <c r="S25" s="67">
        <v>1628613.8164711134</v>
      </c>
      <c r="T25" s="77">
        <v>194693.62857279752</v>
      </c>
      <c r="U25" s="78">
        <v>377625.58582184697</v>
      </c>
      <c r="V25" s="62">
        <f t="shared" si="2"/>
        <v>2</v>
      </c>
    </row>
    <row r="26" spans="1:22" x14ac:dyDescent="0.25">
      <c r="A26" s="74">
        <f t="shared" ref="A26:A89" si="6">+A25+1</f>
        <v>12</v>
      </c>
      <c r="B26" s="75">
        <f t="shared" ref="B26:B89" si="7">+B25+1</f>
        <v>12</v>
      </c>
      <c r="C26" s="65"/>
      <c r="D26" s="65" t="s">
        <v>570</v>
      </c>
      <c r="E26" s="98" t="s">
        <v>554</v>
      </c>
      <c r="F26" s="76">
        <f t="shared" si="5"/>
        <v>13052215.770000001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/>
      <c r="M26" s="67"/>
      <c r="N26" s="67">
        <v>0</v>
      </c>
      <c r="O26" s="67">
        <v>2807713.83</v>
      </c>
      <c r="P26" s="67">
        <v>0</v>
      </c>
      <c r="Q26" s="67">
        <v>9577950</v>
      </c>
      <c r="R26" s="67">
        <v>0</v>
      </c>
      <c r="S26" s="67">
        <v>377498.73</v>
      </c>
      <c r="T26" s="77">
        <v>24000</v>
      </c>
      <c r="U26" s="78">
        <v>265053.21000000002</v>
      </c>
      <c r="V26" s="62">
        <f t="shared" si="2"/>
        <v>2</v>
      </c>
    </row>
    <row r="27" spans="1:22" x14ac:dyDescent="0.25">
      <c r="A27" s="74">
        <f t="shared" si="6"/>
        <v>13</v>
      </c>
      <c r="B27" s="75">
        <f t="shared" si="7"/>
        <v>13</v>
      </c>
      <c r="C27" s="65" t="s">
        <v>546</v>
      </c>
      <c r="D27" s="65" t="s">
        <v>282</v>
      </c>
      <c r="E27" s="98" t="s">
        <v>554</v>
      </c>
      <c r="F27" s="76">
        <f t="shared" si="5"/>
        <v>3855011.8384519303</v>
      </c>
      <c r="G27" s="67"/>
      <c r="H27" s="67"/>
      <c r="I27" s="67"/>
      <c r="J27" s="67">
        <v>3072030.57</v>
      </c>
      <c r="K27" s="67">
        <v>0</v>
      </c>
      <c r="L27" s="67"/>
      <c r="M27" s="67"/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642582.03643058892</v>
      </c>
      <c r="T27" s="77">
        <v>49429.387417737613</v>
      </c>
      <c r="U27" s="78">
        <v>90969.844603604302</v>
      </c>
      <c r="V27" s="62">
        <f t="shared" si="2"/>
        <v>1</v>
      </c>
    </row>
    <row r="28" spans="1:22" x14ac:dyDescent="0.25">
      <c r="A28" s="74">
        <f t="shared" si="6"/>
        <v>14</v>
      </c>
      <c r="B28" s="75">
        <f t="shared" si="7"/>
        <v>14</v>
      </c>
      <c r="C28" s="65" t="s">
        <v>546</v>
      </c>
      <c r="D28" s="65" t="s">
        <v>134</v>
      </c>
      <c r="E28" s="98" t="s">
        <v>554</v>
      </c>
      <c r="F28" s="76">
        <f t="shared" si="5"/>
        <v>3968821.481189365</v>
      </c>
      <c r="G28" s="67"/>
      <c r="H28" s="67">
        <v>1900545.16</v>
      </c>
      <c r="I28" s="67"/>
      <c r="J28" s="67">
        <v>1184190.3999999999</v>
      </c>
      <c r="K28" s="67">
        <v>0</v>
      </c>
      <c r="L28" s="67"/>
      <c r="M28" s="67"/>
      <c r="N28" s="67">
        <v>0</v>
      </c>
      <c r="O28" s="67">
        <v>0</v>
      </c>
      <c r="P28" s="67"/>
      <c r="Q28" s="67">
        <v>0</v>
      </c>
      <c r="R28" s="67">
        <v>0</v>
      </c>
      <c r="S28" s="67">
        <v>700260.97597515082</v>
      </c>
      <c r="T28" s="77">
        <v>63749.929487617155</v>
      </c>
      <c r="U28" s="78">
        <v>120075.0157265975</v>
      </c>
      <c r="V28" s="62">
        <f t="shared" si="2"/>
        <v>2</v>
      </c>
    </row>
    <row r="29" spans="1:22" x14ac:dyDescent="0.25">
      <c r="A29" s="74">
        <f t="shared" si="6"/>
        <v>15</v>
      </c>
      <c r="B29" s="75">
        <f t="shared" si="7"/>
        <v>15</v>
      </c>
      <c r="C29" s="65" t="s">
        <v>546</v>
      </c>
      <c r="D29" s="65" t="s">
        <v>283</v>
      </c>
      <c r="E29" s="98" t="s">
        <v>554</v>
      </c>
      <c r="F29" s="76">
        <f t="shared" si="5"/>
        <v>6910186.7513689669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/>
      <c r="M29" s="67"/>
      <c r="N29" s="67">
        <v>0</v>
      </c>
      <c r="O29" s="67">
        <v>0</v>
      </c>
      <c r="P29" s="67">
        <v>0</v>
      </c>
      <c r="Q29" s="67">
        <v>6469591.9800000004</v>
      </c>
      <c r="R29" s="67">
        <v>0</v>
      </c>
      <c r="U29" s="78">
        <v>440594.77136896638</v>
      </c>
      <c r="V29" s="62">
        <f t="shared" si="2"/>
        <v>1</v>
      </c>
    </row>
    <row r="30" spans="1:22" x14ac:dyDescent="0.25">
      <c r="A30" s="74">
        <f t="shared" si="6"/>
        <v>16</v>
      </c>
      <c r="B30" s="75">
        <f t="shared" si="7"/>
        <v>16</v>
      </c>
      <c r="C30" s="65" t="s">
        <v>546</v>
      </c>
      <c r="D30" s="65" t="s">
        <v>285</v>
      </c>
      <c r="E30" s="98" t="s">
        <v>554</v>
      </c>
      <c r="F30" s="76">
        <f t="shared" si="5"/>
        <v>9968879.2209238</v>
      </c>
      <c r="G30" s="67">
        <v>4109647.9</v>
      </c>
      <c r="H30" s="67"/>
      <c r="I30" s="67">
        <v>0</v>
      </c>
      <c r="J30" s="67"/>
      <c r="K30" s="67">
        <v>0</v>
      </c>
      <c r="L30" s="67"/>
      <c r="M30" s="67">
        <v>311848.52041429107</v>
      </c>
      <c r="N30" s="67">
        <v>0</v>
      </c>
      <c r="O30" s="67">
        <v>0</v>
      </c>
      <c r="P30" s="67">
        <v>3769374.74</v>
      </c>
      <c r="Q30" s="67"/>
      <c r="R30" s="67">
        <v>0</v>
      </c>
      <c r="S30" s="67">
        <v>1329970.9599106694</v>
      </c>
      <c r="T30" s="77">
        <v>152792.43222629567</v>
      </c>
      <c r="U30" s="78">
        <v>295244.66837254167</v>
      </c>
      <c r="V30" s="62">
        <f t="shared" si="2"/>
        <v>3</v>
      </c>
    </row>
    <row r="31" spans="1:22" x14ac:dyDescent="0.25">
      <c r="A31" s="74">
        <f t="shared" si="6"/>
        <v>17</v>
      </c>
      <c r="B31" s="75">
        <f t="shared" si="7"/>
        <v>17</v>
      </c>
      <c r="C31" s="65" t="s">
        <v>547</v>
      </c>
      <c r="D31" s="65" t="s">
        <v>571</v>
      </c>
      <c r="E31" s="98" t="s">
        <v>554</v>
      </c>
      <c r="F31" s="76">
        <f t="shared" si="5"/>
        <v>63032825.260000005</v>
      </c>
      <c r="G31" s="67">
        <v>0</v>
      </c>
      <c r="H31" s="67">
        <v>0</v>
      </c>
      <c r="I31" s="67">
        <v>0</v>
      </c>
      <c r="J31" s="67">
        <v>8603725.5</v>
      </c>
      <c r="K31" s="67">
        <v>0</v>
      </c>
      <c r="L31" s="67"/>
      <c r="M31" s="67"/>
      <c r="N31" s="67">
        <v>0</v>
      </c>
      <c r="O31" s="67">
        <v>35269812.25</v>
      </c>
      <c r="P31" s="67">
        <v>16117459.310000001</v>
      </c>
      <c r="Q31" s="67">
        <v>0</v>
      </c>
      <c r="R31" s="67">
        <v>0</v>
      </c>
      <c r="S31" s="67">
        <v>1734020.86</v>
      </c>
      <c r="T31" s="77">
        <v>24000</v>
      </c>
      <c r="U31" s="78">
        <v>1283807.3400000001</v>
      </c>
      <c r="V31" s="62">
        <f t="shared" si="2"/>
        <v>3</v>
      </c>
    </row>
    <row r="32" spans="1:22" x14ac:dyDescent="0.25">
      <c r="A32" s="74">
        <f t="shared" si="6"/>
        <v>18</v>
      </c>
      <c r="B32" s="75">
        <f t="shared" si="7"/>
        <v>18</v>
      </c>
      <c r="C32" s="65" t="s">
        <v>546</v>
      </c>
      <c r="D32" s="65" t="s">
        <v>142</v>
      </c>
      <c r="E32" s="98" t="s">
        <v>554</v>
      </c>
      <c r="F32" s="76">
        <f t="shared" si="5"/>
        <v>17187668.762636274</v>
      </c>
      <c r="G32" s="67">
        <v>3825570</v>
      </c>
      <c r="H32" s="67">
        <v>4716823.2</v>
      </c>
      <c r="I32" s="67"/>
      <c r="J32" s="67">
        <v>0</v>
      </c>
      <c r="K32" s="67">
        <v>0</v>
      </c>
      <c r="L32" s="67"/>
      <c r="M32" s="67">
        <v>295975.88879684091</v>
      </c>
      <c r="N32" s="67">
        <v>0</v>
      </c>
      <c r="O32" s="67">
        <v>5310079.2</v>
      </c>
      <c r="P32" s="67">
        <v>0</v>
      </c>
      <c r="Q32" s="67">
        <v>0</v>
      </c>
      <c r="R32" s="67">
        <v>0</v>
      </c>
      <c r="S32" s="67">
        <v>2243388.3769944427</v>
      </c>
      <c r="T32" s="77">
        <v>264516.50038885174</v>
      </c>
      <c r="U32" s="78">
        <v>531315.59645614028</v>
      </c>
      <c r="V32" s="62">
        <f t="shared" si="2"/>
        <v>4</v>
      </c>
    </row>
    <row r="33" spans="1:22" x14ac:dyDescent="0.25">
      <c r="A33" s="74">
        <f t="shared" si="6"/>
        <v>19</v>
      </c>
      <c r="B33" s="75">
        <f t="shared" si="7"/>
        <v>19</v>
      </c>
      <c r="C33" s="65" t="s">
        <v>546</v>
      </c>
      <c r="D33" s="65" t="s">
        <v>287</v>
      </c>
      <c r="E33" s="98" t="s">
        <v>554</v>
      </c>
      <c r="F33" s="76">
        <f t="shared" si="5"/>
        <v>15234381.439203028</v>
      </c>
      <c r="G33" s="67"/>
      <c r="H33" s="67">
        <v>4815586.08</v>
      </c>
      <c r="I33" s="67"/>
      <c r="J33" s="67">
        <v>2345570.7400000002</v>
      </c>
      <c r="K33" s="67">
        <v>0</v>
      </c>
      <c r="L33" s="67"/>
      <c r="M33" s="67"/>
      <c r="N33" s="67">
        <v>0</v>
      </c>
      <c r="O33" s="67">
        <v>0</v>
      </c>
      <c r="P33" s="67">
        <v>4165102.0700000003</v>
      </c>
      <c r="Q33" s="67">
        <v>0</v>
      </c>
      <c r="R33" s="67">
        <v>0</v>
      </c>
      <c r="S33" s="67">
        <v>3060607.3125096271</v>
      </c>
      <c r="T33" s="77">
        <v>292763.49425418704</v>
      </c>
      <c r="U33" s="78">
        <v>554751.74243921472</v>
      </c>
      <c r="V33" s="62">
        <f t="shared" si="2"/>
        <v>3</v>
      </c>
    </row>
    <row r="34" spans="1:22" x14ac:dyDescent="0.25">
      <c r="A34" s="74">
        <f t="shared" si="6"/>
        <v>20</v>
      </c>
      <c r="B34" s="75">
        <f t="shared" si="7"/>
        <v>20</v>
      </c>
      <c r="C34" s="65" t="s">
        <v>546</v>
      </c>
      <c r="D34" s="65" t="s">
        <v>288</v>
      </c>
      <c r="E34" s="98" t="s">
        <v>554</v>
      </c>
      <c r="F34" s="76">
        <f t="shared" si="5"/>
        <v>24097192.224322163</v>
      </c>
      <c r="G34" s="67">
        <v>7277657.3299999991</v>
      </c>
      <c r="H34" s="67">
        <v>4132221.15</v>
      </c>
      <c r="I34" s="67"/>
      <c r="J34" s="67">
        <v>2712539.07</v>
      </c>
      <c r="K34" s="67">
        <v>0</v>
      </c>
      <c r="L34" s="67"/>
      <c r="M34" s="67"/>
      <c r="N34" s="67">
        <v>0</v>
      </c>
      <c r="O34" s="67">
        <v>0</v>
      </c>
      <c r="P34" s="67">
        <v>3968655.74</v>
      </c>
      <c r="Q34" s="67">
        <v>0</v>
      </c>
      <c r="R34" s="67">
        <v>0</v>
      </c>
      <c r="S34" s="67">
        <v>4564747.8552501742</v>
      </c>
      <c r="T34" s="77">
        <v>493508.84472979698</v>
      </c>
      <c r="U34" s="78">
        <v>947862.23434219416</v>
      </c>
      <c r="V34" s="62">
        <f t="shared" si="2"/>
        <v>4</v>
      </c>
    </row>
    <row r="35" spans="1:22" x14ac:dyDescent="0.25">
      <c r="A35" s="74">
        <f t="shared" si="6"/>
        <v>21</v>
      </c>
      <c r="B35" s="75">
        <f t="shared" si="7"/>
        <v>21</v>
      </c>
      <c r="C35" s="65" t="s">
        <v>546</v>
      </c>
      <c r="D35" s="65" t="s">
        <v>289</v>
      </c>
      <c r="E35" s="98" t="s">
        <v>554</v>
      </c>
      <c r="F35" s="76">
        <f t="shared" si="5"/>
        <v>9055349.5578743201</v>
      </c>
      <c r="G35" s="67"/>
      <c r="H35" s="67">
        <v>1792691.85</v>
      </c>
      <c r="I35" s="67">
        <v>942849.34432128002</v>
      </c>
      <c r="J35" s="67">
        <v>1124322.94</v>
      </c>
      <c r="K35" s="67">
        <v>0</v>
      </c>
      <c r="L35" s="67"/>
      <c r="M35" s="67"/>
      <c r="N35" s="67">
        <v>0</v>
      </c>
      <c r="O35" s="67">
        <v>0</v>
      </c>
      <c r="P35" s="67">
        <v>1790598.95</v>
      </c>
      <c r="Q35" s="67">
        <v>0</v>
      </c>
      <c r="R35" s="67">
        <v>0</v>
      </c>
      <c r="S35" s="67">
        <v>2593831.0096382117</v>
      </c>
      <c r="T35" s="77">
        <v>277869.37969636562</v>
      </c>
      <c r="U35" s="78">
        <v>533186.08421846246</v>
      </c>
      <c r="V35" s="62">
        <f t="shared" si="2"/>
        <v>4</v>
      </c>
    </row>
    <row r="36" spans="1:22" x14ac:dyDescent="0.25">
      <c r="A36" s="74">
        <f t="shared" si="6"/>
        <v>22</v>
      </c>
      <c r="B36" s="75">
        <f t="shared" si="7"/>
        <v>22</v>
      </c>
      <c r="C36" s="65" t="s">
        <v>546</v>
      </c>
      <c r="D36" s="65" t="s">
        <v>290</v>
      </c>
      <c r="E36" s="98" t="s">
        <v>554</v>
      </c>
      <c r="F36" s="76">
        <f t="shared" si="5"/>
        <v>1427774.7245864347</v>
      </c>
      <c r="G36" s="67"/>
      <c r="H36" s="67">
        <v>991956.22</v>
      </c>
      <c r="I36" s="67"/>
      <c r="J36" s="67"/>
      <c r="K36" s="67">
        <v>0</v>
      </c>
      <c r="L36" s="67"/>
      <c r="M36" s="67"/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337723.37351520767</v>
      </c>
      <c r="T36" s="77">
        <v>33772.337351520764</v>
      </c>
      <c r="U36" s="78">
        <v>64322.793719706453</v>
      </c>
      <c r="V36" s="62">
        <f t="shared" si="2"/>
        <v>1</v>
      </c>
    </row>
    <row r="37" spans="1:22" x14ac:dyDescent="0.25">
      <c r="A37" s="74">
        <f t="shared" si="6"/>
        <v>23</v>
      </c>
      <c r="B37" s="75">
        <f t="shared" si="7"/>
        <v>23</v>
      </c>
      <c r="C37" s="65" t="s">
        <v>546</v>
      </c>
      <c r="D37" s="65" t="s">
        <v>291</v>
      </c>
      <c r="E37" s="98" t="s">
        <v>554</v>
      </c>
      <c r="F37" s="76">
        <f t="shared" si="5"/>
        <v>9129375.9637639262</v>
      </c>
      <c r="G37" s="67">
        <v>2562057.4900000002</v>
      </c>
      <c r="H37" s="67">
        <v>1395411.2</v>
      </c>
      <c r="I37" s="67"/>
      <c r="J37" s="67">
        <v>1022390.51</v>
      </c>
      <c r="K37" s="67">
        <v>0</v>
      </c>
      <c r="L37" s="67"/>
      <c r="M37" s="67">
        <v>324340.66562016815</v>
      </c>
      <c r="N37" s="67">
        <v>0</v>
      </c>
      <c r="O37" s="67">
        <v>0</v>
      </c>
      <c r="P37" s="67">
        <v>1469553.35</v>
      </c>
      <c r="Q37" s="67">
        <v>0</v>
      </c>
      <c r="R37" s="67">
        <v>0</v>
      </c>
      <c r="S37" s="67">
        <v>1790311.5147987464</v>
      </c>
      <c r="T37" s="77">
        <v>193556.05071561158</v>
      </c>
      <c r="U37" s="78">
        <v>371755.18262940162</v>
      </c>
      <c r="V37" s="62">
        <f t="shared" si="2"/>
        <v>5</v>
      </c>
    </row>
    <row r="38" spans="1:22" x14ac:dyDescent="0.25">
      <c r="A38" s="74">
        <f t="shared" ref="A38:A45" si="8">+A37+1</f>
        <v>24</v>
      </c>
      <c r="B38" s="75">
        <f t="shared" ref="B38:B45" si="9">+B37+1</f>
        <v>24</v>
      </c>
      <c r="C38" s="65" t="s">
        <v>546</v>
      </c>
      <c r="D38" s="65" t="s">
        <v>292</v>
      </c>
      <c r="E38" s="98" t="s">
        <v>554</v>
      </c>
      <c r="F38" s="76">
        <f t="shared" si="5"/>
        <v>6757161.2638297155</v>
      </c>
      <c r="G38" s="67">
        <v>3881606.5</v>
      </c>
      <c r="H38" s="67"/>
      <c r="I38" s="67"/>
      <c r="J38" s="67"/>
      <c r="K38" s="67">
        <v>0</v>
      </c>
      <c r="L38" s="67"/>
      <c r="M38" s="67">
        <v>291572.31503988599</v>
      </c>
      <c r="N38" s="67">
        <v>0</v>
      </c>
      <c r="O38" s="67">
        <v>0</v>
      </c>
      <c r="P38" s="67">
        <v>1088656.8700000001</v>
      </c>
      <c r="Q38" s="67">
        <v>0</v>
      </c>
      <c r="R38" s="67">
        <v>0</v>
      </c>
      <c r="S38" s="67">
        <v>1116522.2766924195</v>
      </c>
      <c r="T38" s="77">
        <v>129127.45424826123</v>
      </c>
      <c r="U38" s="78">
        <v>249675.84784914847</v>
      </c>
      <c r="V38" s="62">
        <f t="shared" si="2"/>
        <v>3</v>
      </c>
    </row>
    <row r="39" spans="1:22" x14ac:dyDescent="0.25">
      <c r="A39" s="74">
        <f t="shared" si="8"/>
        <v>25</v>
      </c>
      <c r="B39" s="75">
        <f t="shared" si="9"/>
        <v>25</v>
      </c>
      <c r="C39" s="65" t="s">
        <v>546</v>
      </c>
      <c r="D39" s="65" t="s">
        <v>62</v>
      </c>
      <c r="E39" s="98" t="s">
        <v>554</v>
      </c>
      <c r="F39" s="76">
        <f t="shared" si="5"/>
        <v>1441806.5649966581</v>
      </c>
      <c r="G39" s="67"/>
      <c r="H39" s="67">
        <v>953472.79</v>
      </c>
      <c r="I39" s="67">
        <v>0</v>
      </c>
      <c r="J39" s="67"/>
      <c r="K39" s="67">
        <v>0</v>
      </c>
      <c r="L39" s="67"/>
      <c r="M39" s="67"/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378418.37406557187</v>
      </c>
      <c r="T39" s="77">
        <v>37841.837406557184</v>
      </c>
      <c r="U39" s="78">
        <v>72073.563524528814</v>
      </c>
      <c r="V39" s="62">
        <f t="shared" si="2"/>
        <v>1</v>
      </c>
    </row>
    <row r="40" spans="1:22" x14ac:dyDescent="0.25">
      <c r="A40" s="74">
        <f t="shared" si="8"/>
        <v>26</v>
      </c>
      <c r="B40" s="75">
        <f t="shared" si="9"/>
        <v>26</v>
      </c>
      <c r="C40" s="65" t="s">
        <v>547</v>
      </c>
      <c r="D40" s="65" t="s">
        <v>573</v>
      </c>
      <c r="E40" s="98" t="s">
        <v>554</v>
      </c>
      <c r="F40" s="76">
        <f t="shared" si="5"/>
        <v>3305538.05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/>
      <c r="M40" s="67"/>
      <c r="N40" s="67">
        <v>0</v>
      </c>
      <c r="O40" s="67">
        <v>2913300.81</v>
      </c>
      <c r="P40" s="67">
        <v>0</v>
      </c>
      <c r="Q40" s="67">
        <v>0</v>
      </c>
      <c r="R40" s="67">
        <v>0</v>
      </c>
      <c r="S40" s="67">
        <v>297498.73</v>
      </c>
      <c r="T40" s="77">
        <v>24000</v>
      </c>
      <c r="U40" s="78">
        <v>70738.509999999995</v>
      </c>
      <c r="V40" s="62">
        <f t="shared" si="2"/>
        <v>1</v>
      </c>
    </row>
    <row r="41" spans="1:22" x14ac:dyDescent="0.25">
      <c r="A41" s="74">
        <f t="shared" si="8"/>
        <v>27</v>
      </c>
      <c r="B41" s="75">
        <f t="shared" si="9"/>
        <v>27</v>
      </c>
      <c r="C41" s="65" t="s">
        <v>546</v>
      </c>
      <c r="D41" s="65" t="s">
        <v>63</v>
      </c>
      <c r="E41" s="98" t="s">
        <v>554</v>
      </c>
      <c r="F41" s="76">
        <f t="shared" si="5"/>
        <v>15811000.106767321</v>
      </c>
      <c r="G41" s="67">
        <v>6371778.620193528</v>
      </c>
      <c r="H41" s="67">
        <v>3238744.5707571935</v>
      </c>
      <c r="I41" s="67">
        <v>0</v>
      </c>
      <c r="J41" s="67">
        <v>2191235.2171459547</v>
      </c>
      <c r="K41" s="67">
        <v>0</v>
      </c>
      <c r="L41" s="67"/>
      <c r="M41" s="67">
        <v>544692.12481384957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2646791.5738696922</v>
      </c>
      <c r="T41" s="77">
        <v>280382.01105236774</v>
      </c>
      <c r="U41" s="78">
        <v>537375.98893473484</v>
      </c>
      <c r="V41" s="62">
        <f t="shared" si="2"/>
        <v>4</v>
      </c>
    </row>
    <row r="42" spans="1:22" x14ac:dyDescent="0.25">
      <c r="A42" s="74">
        <f t="shared" si="8"/>
        <v>28</v>
      </c>
      <c r="B42" s="75">
        <f t="shared" si="9"/>
        <v>28</v>
      </c>
      <c r="C42" s="65" t="s">
        <v>547</v>
      </c>
      <c r="D42" s="65" t="s">
        <v>572</v>
      </c>
      <c r="E42" s="98" t="s">
        <v>554</v>
      </c>
      <c r="F42" s="76">
        <f t="shared" si="5"/>
        <v>6709165.9199999999</v>
      </c>
      <c r="G42" s="67">
        <v>5974688.2699999996</v>
      </c>
      <c r="H42" s="67">
        <v>0</v>
      </c>
      <c r="I42" s="67">
        <v>0</v>
      </c>
      <c r="J42" s="67">
        <v>0</v>
      </c>
      <c r="K42" s="67">
        <v>0</v>
      </c>
      <c r="L42" s="67"/>
      <c r="M42" s="67"/>
      <c r="N42" s="67">
        <v>0</v>
      </c>
      <c r="O42" s="67">
        <v>0</v>
      </c>
      <c r="P42" s="67"/>
      <c r="Q42" s="67">
        <v>0</v>
      </c>
      <c r="R42" s="67">
        <v>0</v>
      </c>
      <c r="S42" s="67">
        <v>582619.32999999996</v>
      </c>
      <c r="T42" s="77">
        <v>24000</v>
      </c>
      <c r="U42" s="78">
        <v>127858.32</v>
      </c>
      <c r="V42" s="62">
        <f t="shared" si="2"/>
        <v>1</v>
      </c>
    </row>
    <row r="43" spans="1:22" x14ac:dyDescent="0.25">
      <c r="A43" s="74">
        <f t="shared" si="8"/>
        <v>29</v>
      </c>
      <c r="B43" s="75">
        <f t="shared" si="9"/>
        <v>29</v>
      </c>
      <c r="C43" s="65" t="s">
        <v>546</v>
      </c>
      <c r="D43" s="65" t="s">
        <v>65</v>
      </c>
      <c r="E43" s="98" t="s">
        <v>554</v>
      </c>
      <c r="F43" s="76">
        <f t="shared" si="5"/>
        <v>15779211.400397228</v>
      </c>
      <c r="G43" s="67">
        <v>6358104.2193061095</v>
      </c>
      <c r="H43" s="67">
        <v>3223543.5296903439</v>
      </c>
      <c r="I43" s="67">
        <v>0</v>
      </c>
      <c r="J43" s="67">
        <v>2192924.2209056863</v>
      </c>
      <c r="K43" s="67">
        <v>0</v>
      </c>
      <c r="L43" s="67"/>
      <c r="M43" s="67">
        <v>544066.86462254275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2643753.2824561852</v>
      </c>
      <c r="T43" s="77">
        <v>280060.15637174522</v>
      </c>
      <c r="U43" s="78">
        <v>536759.12704461697</v>
      </c>
      <c r="V43" s="62">
        <f t="shared" si="2"/>
        <v>4</v>
      </c>
    </row>
    <row r="44" spans="1:22" x14ac:dyDescent="0.25">
      <c r="A44" s="74">
        <f t="shared" si="8"/>
        <v>30</v>
      </c>
      <c r="B44" s="75">
        <f t="shared" si="9"/>
        <v>30</v>
      </c>
      <c r="C44" s="65" t="s">
        <v>546</v>
      </c>
      <c r="D44" s="65" t="s">
        <v>459</v>
      </c>
      <c r="E44" s="98" t="s">
        <v>554</v>
      </c>
      <c r="F44" s="76">
        <f t="shared" si="5"/>
        <v>3734892.4785156804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/>
      <c r="M44" s="67"/>
      <c r="N44" s="67">
        <v>0</v>
      </c>
      <c r="O44" s="67">
        <v>0</v>
      </c>
      <c r="P44" s="67">
        <v>2801793.22</v>
      </c>
      <c r="Q44" s="67">
        <v>0</v>
      </c>
      <c r="R44" s="67">
        <v>0</v>
      </c>
      <c r="S44" s="67">
        <f>734435.208-14660</f>
        <v>719775.20799999998</v>
      </c>
      <c r="T44" s="77">
        <v>73443.520799999998</v>
      </c>
      <c r="U44" s="78">
        <v>139880.52971567999</v>
      </c>
      <c r="V44" s="62">
        <f t="shared" si="2"/>
        <v>1</v>
      </c>
    </row>
    <row r="45" spans="1:22" x14ac:dyDescent="0.25">
      <c r="A45" s="74">
        <f t="shared" si="8"/>
        <v>31</v>
      </c>
      <c r="B45" s="75">
        <f t="shared" si="9"/>
        <v>31</v>
      </c>
      <c r="C45" s="65" t="s">
        <v>546</v>
      </c>
      <c r="D45" s="65" t="s">
        <v>150</v>
      </c>
      <c r="E45" s="98" t="s">
        <v>554</v>
      </c>
      <c r="F45" s="76">
        <f t="shared" si="5"/>
        <v>8074766.350546685</v>
      </c>
      <c r="G45" s="67"/>
      <c r="H45" s="67">
        <v>0</v>
      </c>
      <c r="I45" s="67">
        <v>0</v>
      </c>
      <c r="J45" s="67">
        <v>1334705.7</v>
      </c>
      <c r="K45" s="67">
        <v>0</v>
      </c>
      <c r="L45" s="67"/>
      <c r="M45" s="67"/>
      <c r="N45" s="67">
        <v>0</v>
      </c>
      <c r="O45" s="67">
        <v>0</v>
      </c>
      <c r="P45" s="67">
        <v>5352298.09</v>
      </c>
      <c r="Q45" s="67">
        <v>0</v>
      </c>
      <c r="R45" s="67">
        <v>0</v>
      </c>
      <c r="S45" s="67">
        <v>1101067.9686741065</v>
      </c>
      <c r="T45" s="77">
        <v>99486.13044385433</v>
      </c>
      <c r="U45" s="78">
        <v>187208.46142872394</v>
      </c>
      <c r="V45" s="62">
        <f t="shared" si="2"/>
        <v>2</v>
      </c>
    </row>
    <row r="46" spans="1:22" x14ac:dyDescent="0.25">
      <c r="A46" s="74">
        <f t="shared" ref="A46:A63" si="10">+A45+1</f>
        <v>32</v>
      </c>
      <c r="B46" s="75">
        <f t="shared" ref="B46:B63" si="11">+B45+1</f>
        <v>32</v>
      </c>
      <c r="C46" s="65" t="s">
        <v>546</v>
      </c>
      <c r="D46" s="65" t="s">
        <v>460</v>
      </c>
      <c r="E46" s="98" t="s">
        <v>554</v>
      </c>
      <c r="F46" s="76">
        <f t="shared" si="5"/>
        <v>4108190.9524630401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/>
      <c r="M46" s="67"/>
      <c r="N46" s="67">
        <v>0</v>
      </c>
      <c r="O46" s="67">
        <v>0</v>
      </c>
      <c r="P46" s="67">
        <v>3195592.07</v>
      </c>
      <c r="Q46" s="67">
        <v>0</v>
      </c>
      <c r="R46" s="67">
        <v>0</v>
      </c>
      <c r="S46" s="67">
        <f>716290.224-11745</f>
        <v>704545.22400000005</v>
      </c>
      <c r="T46" s="77">
        <v>71629.022400000002</v>
      </c>
      <c r="U46" s="78">
        <v>136424.63606304</v>
      </c>
      <c r="V46" s="62">
        <f t="shared" si="2"/>
        <v>1</v>
      </c>
    </row>
    <row r="47" spans="1:22" x14ac:dyDescent="0.25">
      <c r="A47" s="74">
        <f t="shared" si="10"/>
        <v>33</v>
      </c>
      <c r="B47" s="75">
        <f t="shared" si="11"/>
        <v>33</v>
      </c>
      <c r="C47" s="65" t="s">
        <v>546</v>
      </c>
      <c r="D47" s="65" t="s">
        <v>461</v>
      </c>
      <c r="E47" s="98" t="s">
        <v>554</v>
      </c>
      <c r="F47" s="76">
        <f t="shared" si="5"/>
        <v>3857920.9241739837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/>
      <c r="M47" s="67"/>
      <c r="N47" s="67">
        <v>0</v>
      </c>
      <c r="O47" s="67">
        <v>0</v>
      </c>
      <c r="P47" s="67">
        <v>2957742.59</v>
      </c>
      <c r="Q47" s="67">
        <v>0</v>
      </c>
      <c r="R47" s="67">
        <v>0</v>
      </c>
      <c r="S47" s="67">
        <f>706606.4304-11669</f>
        <v>694937.43039999995</v>
      </c>
      <c r="T47" s="77">
        <v>70660.64304000001</v>
      </c>
      <c r="U47" s="78">
        <v>134580.260733984</v>
      </c>
      <c r="V47" s="62">
        <f t="shared" si="2"/>
        <v>1</v>
      </c>
    </row>
    <row r="48" spans="1:22" x14ac:dyDescent="0.25">
      <c r="A48" s="74">
        <f t="shared" si="10"/>
        <v>34</v>
      </c>
      <c r="B48" s="75">
        <f t="shared" si="11"/>
        <v>34</v>
      </c>
      <c r="C48" s="65" t="s">
        <v>546</v>
      </c>
      <c r="D48" s="65" t="s">
        <v>462</v>
      </c>
      <c r="E48" s="98" t="s">
        <v>554</v>
      </c>
      <c r="F48" s="76">
        <f t="shared" si="5"/>
        <v>3969816.3682592642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/>
      <c r="M48" s="67"/>
      <c r="N48" s="67">
        <v>0</v>
      </c>
      <c r="O48" s="67">
        <v>0</v>
      </c>
      <c r="P48" s="67">
        <v>3070212.25</v>
      </c>
      <c r="Q48" s="67">
        <v>0</v>
      </c>
      <c r="R48" s="67">
        <v>0</v>
      </c>
      <c r="S48" s="67">
        <f>706509.3984-12118</f>
        <v>694391.39839999995</v>
      </c>
      <c r="T48" s="77">
        <v>70650.939840000006</v>
      </c>
      <c r="U48" s="78">
        <v>134561.780019264</v>
      </c>
      <c r="V48" s="62">
        <f t="shared" si="2"/>
        <v>1</v>
      </c>
    </row>
    <row r="49" spans="1:22" x14ac:dyDescent="0.25">
      <c r="A49" s="74">
        <f t="shared" si="10"/>
        <v>35</v>
      </c>
      <c r="B49" s="75">
        <f t="shared" si="11"/>
        <v>35</v>
      </c>
      <c r="C49" s="65" t="s">
        <v>546</v>
      </c>
      <c r="D49" s="65" t="s">
        <v>298</v>
      </c>
      <c r="E49" s="98" t="s">
        <v>554</v>
      </c>
      <c r="F49" s="76">
        <f t="shared" si="5"/>
        <v>16441816.303048048</v>
      </c>
      <c r="G49" s="67">
        <v>6338501.75</v>
      </c>
      <c r="H49" s="67"/>
      <c r="I49" s="67"/>
      <c r="J49" s="67">
        <v>2605145.33</v>
      </c>
      <c r="K49" s="67">
        <v>0</v>
      </c>
      <c r="L49" s="67"/>
      <c r="M49" s="67">
        <v>355954.04522476508</v>
      </c>
      <c r="N49" s="67">
        <v>0</v>
      </c>
      <c r="O49" s="67">
        <v>3501307.72</v>
      </c>
      <c r="P49" s="67">
        <v>0</v>
      </c>
      <c r="Q49" s="67">
        <v>0</v>
      </c>
      <c r="R49" s="67">
        <v>0</v>
      </c>
      <c r="S49" s="67">
        <v>2757686.1235058913</v>
      </c>
      <c r="T49" s="77">
        <v>302134.23246341845</v>
      </c>
      <c r="U49" s="78">
        <v>581087.10185397218</v>
      </c>
      <c r="V49" s="62">
        <f t="shared" si="2"/>
        <v>4</v>
      </c>
    </row>
    <row r="50" spans="1:22" x14ac:dyDescent="0.25">
      <c r="A50" s="74">
        <f t="shared" si="10"/>
        <v>36</v>
      </c>
      <c r="B50" s="75">
        <f t="shared" si="11"/>
        <v>36</v>
      </c>
      <c r="C50" s="65" t="s">
        <v>546</v>
      </c>
      <c r="D50" s="65" t="s">
        <v>164</v>
      </c>
      <c r="E50" s="98" t="s">
        <v>554</v>
      </c>
      <c r="F50" s="76">
        <f t="shared" si="5"/>
        <v>38842580.292174079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/>
      <c r="M50" s="67"/>
      <c r="N50" s="67">
        <v>0</v>
      </c>
      <c r="O50" s="67">
        <v>6927622.9400000004</v>
      </c>
      <c r="P50" s="67">
        <v>0</v>
      </c>
      <c r="Q50" s="67">
        <v>24993173.34</v>
      </c>
      <c r="R50" s="67">
        <v>0</v>
      </c>
      <c r="S50" s="67">
        <v>5302060.5521</v>
      </c>
      <c r="T50" s="77">
        <v>555758.21069999994</v>
      </c>
      <c r="U50" s="78">
        <v>1063965.2493740798</v>
      </c>
      <c r="V50" s="62">
        <f t="shared" si="2"/>
        <v>2</v>
      </c>
    </row>
    <row r="51" spans="1:22" x14ac:dyDescent="0.25">
      <c r="A51" s="74">
        <f t="shared" si="10"/>
        <v>37</v>
      </c>
      <c r="B51" s="75">
        <f t="shared" si="11"/>
        <v>37</v>
      </c>
      <c r="C51" s="65" t="s">
        <v>546</v>
      </c>
      <c r="D51" s="65" t="s">
        <v>307</v>
      </c>
      <c r="E51" s="98" t="s">
        <v>554</v>
      </c>
      <c r="F51" s="76">
        <f t="shared" si="5"/>
        <v>1178513.4304787514</v>
      </c>
      <c r="G51" s="67">
        <v>0</v>
      </c>
      <c r="H51" s="67">
        <v>0</v>
      </c>
      <c r="I51" s="67">
        <v>917077.8</v>
      </c>
      <c r="J51" s="67">
        <v>0</v>
      </c>
      <c r="K51" s="67">
        <v>0</v>
      </c>
      <c r="L51" s="67"/>
      <c r="M51" s="67"/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202591.03767552003</v>
      </c>
      <c r="T51" s="77">
        <v>20259.103767552002</v>
      </c>
      <c r="U51" s="78">
        <v>38585.489035679544</v>
      </c>
      <c r="V51" s="62">
        <f t="shared" si="2"/>
        <v>1</v>
      </c>
    </row>
    <row r="52" spans="1:22" x14ac:dyDescent="0.25">
      <c r="A52" s="74">
        <f t="shared" si="10"/>
        <v>38</v>
      </c>
      <c r="B52" s="75">
        <f t="shared" si="11"/>
        <v>38</v>
      </c>
      <c r="C52" s="65" t="s">
        <v>546</v>
      </c>
      <c r="D52" s="65" t="s">
        <v>71</v>
      </c>
      <c r="E52" s="98" t="s">
        <v>554</v>
      </c>
      <c r="F52" s="76">
        <f t="shared" si="5"/>
        <v>2230336.9135409677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/>
      <c r="M52" s="67"/>
      <c r="N52" s="67">
        <v>0</v>
      </c>
      <c r="O52" s="67">
        <v>1822287.29</v>
      </c>
      <c r="P52" s="67">
        <v>0</v>
      </c>
      <c r="Q52" s="67">
        <v>0</v>
      </c>
      <c r="R52" s="67">
        <v>0</v>
      </c>
      <c r="S52" s="67">
        <v>307936.15729236172</v>
      </c>
      <c r="T52" s="77">
        <v>34215.128588040192</v>
      </c>
      <c r="U52" s="78">
        <v>65898.337660565405</v>
      </c>
      <c r="V52" s="62">
        <f t="shared" si="2"/>
        <v>1</v>
      </c>
    </row>
    <row r="53" spans="1:22" x14ac:dyDescent="0.25">
      <c r="A53" s="74">
        <f t="shared" si="10"/>
        <v>39</v>
      </c>
      <c r="B53" s="75">
        <f t="shared" si="11"/>
        <v>39</v>
      </c>
      <c r="C53" s="65" t="s">
        <v>547</v>
      </c>
      <c r="D53" s="65" t="s">
        <v>685</v>
      </c>
      <c r="E53" s="98" t="s">
        <v>554</v>
      </c>
      <c r="F53" s="76">
        <f t="shared" si="5"/>
        <v>43648519.25999999</v>
      </c>
      <c r="G53" s="67">
        <v>17694269.120000001</v>
      </c>
      <c r="H53" s="67">
        <v>7079395.2199999997</v>
      </c>
      <c r="I53" s="67">
        <v>2892341.42</v>
      </c>
      <c r="J53" s="67">
        <v>3341459.79</v>
      </c>
      <c r="K53" s="67">
        <v>0</v>
      </c>
      <c r="L53" s="67"/>
      <c r="M53" s="67">
        <v>786131.68</v>
      </c>
      <c r="N53" s="67">
        <v>0</v>
      </c>
      <c r="O53" s="67">
        <v>7743707.0499999998</v>
      </c>
      <c r="P53" s="67">
        <v>0</v>
      </c>
      <c r="Q53" s="67">
        <v>0</v>
      </c>
      <c r="R53" s="67">
        <v>0</v>
      </c>
      <c r="S53" s="67">
        <v>3174420.04</v>
      </c>
      <c r="T53" s="77">
        <v>208804.01</v>
      </c>
      <c r="U53" s="78">
        <v>727990.93</v>
      </c>
      <c r="V53" s="62">
        <f t="shared" ref="V53" si="12">COUNTIF(G53:R53,"&gt;0")</f>
        <v>6</v>
      </c>
    </row>
    <row r="54" spans="1:22" x14ac:dyDescent="0.25">
      <c r="A54" s="74">
        <f t="shared" si="10"/>
        <v>40</v>
      </c>
      <c r="B54" s="75">
        <f t="shared" si="11"/>
        <v>40</v>
      </c>
      <c r="C54" s="65" t="s">
        <v>73</v>
      </c>
      <c r="D54" s="65" t="s">
        <v>171</v>
      </c>
      <c r="E54" s="98" t="s">
        <v>554</v>
      </c>
      <c r="F54" s="76">
        <f t="shared" si="5"/>
        <v>3102944.9011479998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/>
      <c r="M54" s="67"/>
      <c r="N54" s="67">
        <v>0</v>
      </c>
      <c r="O54" s="67">
        <v>2608175.2000000002</v>
      </c>
      <c r="P54" s="67">
        <v>0</v>
      </c>
      <c r="Q54" s="67">
        <v>0</v>
      </c>
      <c r="R54" s="67">
        <v>0</v>
      </c>
      <c r="S54" s="67">
        <v>101648.88</v>
      </c>
      <c r="T54" s="67">
        <v>46818</v>
      </c>
      <c r="U54" s="78">
        <v>346302.82114799996</v>
      </c>
      <c r="V54" s="62">
        <f t="shared" si="2"/>
        <v>1</v>
      </c>
    </row>
    <row r="55" spans="1:22" x14ac:dyDescent="0.25">
      <c r="A55" s="74">
        <f t="shared" si="10"/>
        <v>41</v>
      </c>
      <c r="B55" s="75">
        <f t="shared" si="11"/>
        <v>41</v>
      </c>
      <c r="C55" s="65" t="s">
        <v>73</v>
      </c>
      <c r="D55" s="65" t="s">
        <v>310</v>
      </c>
      <c r="E55" s="98" t="s">
        <v>554</v>
      </c>
      <c r="F55" s="76">
        <f t="shared" si="5"/>
        <v>4056546.5075659999</v>
      </c>
      <c r="G55" s="67"/>
      <c r="H55" s="67"/>
      <c r="I55" s="67"/>
      <c r="J55" s="67"/>
      <c r="K55" s="67"/>
      <c r="L55" s="67"/>
      <c r="M55" s="67"/>
      <c r="N55" s="67">
        <v>0</v>
      </c>
      <c r="O55" s="67">
        <v>3854423.07</v>
      </c>
      <c r="P55" s="67">
        <v>0</v>
      </c>
      <c r="Q55" s="67">
        <v>0</v>
      </c>
      <c r="R55" s="67">
        <v>0</v>
      </c>
      <c r="S55" s="67">
        <v>26073.63</v>
      </c>
      <c r="T55" s="77">
        <v>6000</v>
      </c>
      <c r="U55" s="78">
        <v>170049.80756600003</v>
      </c>
      <c r="V55" s="62">
        <f t="shared" si="2"/>
        <v>1</v>
      </c>
    </row>
    <row r="56" spans="1:22" x14ac:dyDescent="0.25">
      <c r="A56" s="74">
        <f t="shared" si="10"/>
        <v>42</v>
      </c>
      <c r="B56" s="75">
        <f t="shared" si="11"/>
        <v>42</v>
      </c>
      <c r="C56" s="65" t="s">
        <v>73</v>
      </c>
      <c r="D56" s="65" t="s">
        <v>312</v>
      </c>
      <c r="E56" s="98" t="s">
        <v>554</v>
      </c>
      <c r="F56" s="76">
        <f t="shared" si="5"/>
        <v>8038943.9614625992</v>
      </c>
      <c r="G56" s="67">
        <v>5966685.6799999997</v>
      </c>
      <c r="H56" s="67">
        <v>1488946.14</v>
      </c>
      <c r="I56" s="67"/>
      <c r="J56" s="67"/>
      <c r="K56" s="67">
        <v>0</v>
      </c>
      <c r="L56" s="67"/>
      <c r="M56" s="67"/>
      <c r="N56" s="67">
        <v>0</v>
      </c>
      <c r="O56" s="67"/>
      <c r="P56" s="67">
        <v>0</v>
      </c>
      <c r="Q56" s="67"/>
      <c r="R56" s="67"/>
      <c r="S56" s="67">
        <v>154658.51999999999</v>
      </c>
      <c r="T56" s="77"/>
      <c r="U56" s="78">
        <v>428653.62146259996</v>
      </c>
      <c r="V56" s="62">
        <f t="shared" si="2"/>
        <v>2</v>
      </c>
    </row>
    <row r="57" spans="1:22" x14ac:dyDescent="0.25">
      <c r="A57" s="74">
        <f t="shared" si="10"/>
        <v>43</v>
      </c>
      <c r="B57" s="75">
        <f t="shared" si="11"/>
        <v>43</v>
      </c>
      <c r="C57" s="65" t="s">
        <v>73</v>
      </c>
      <c r="D57" s="65" t="s">
        <v>314</v>
      </c>
      <c r="E57" s="98" t="s">
        <v>554</v>
      </c>
      <c r="F57" s="76">
        <f t="shared" si="5"/>
        <v>8775431.5097870212</v>
      </c>
      <c r="G57" s="67">
        <v>3493966.86</v>
      </c>
      <c r="H57" s="67">
        <v>2141042.75</v>
      </c>
      <c r="I57" s="67"/>
      <c r="J57" s="67">
        <v>1393455.49</v>
      </c>
      <c r="K57" s="67"/>
      <c r="L57" s="67"/>
      <c r="M57" s="67"/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1338895.8714000001</v>
      </c>
      <c r="T57" s="77">
        <v>140038.1293</v>
      </c>
      <c r="U57" s="78">
        <v>268032.40908702003</v>
      </c>
      <c r="V57" s="62">
        <f t="shared" si="2"/>
        <v>3</v>
      </c>
    </row>
    <row r="58" spans="1:22" x14ac:dyDescent="0.25">
      <c r="A58" s="74">
        <f t="shared" si="10"/>
        <v>44</v>
      </c>
      <c r="B58" s="75">
        <f t="shared" si="11"/>
        <v>44</v>
      </c>
      <c r="C58" s="65" t="s">
        <v>73</v>
      </c>
      <c r="D58" s="65" t="s">
        <v>318</v>
      </c>
      <c r="E58" s="98" t="s">
        <v>554</v>
      </c>
      <c r="F58" s="76">
        <f t="shared" si="5"/>
        <v>10111198.940588206</v>
      </c>
      <c r="G58" s="67">
        <v>1114194.82</v>
      </c>
      <c r="H58" s="67">
        <v>0</v>
      </c>
      <c r="I58" s="67">
        <v>317549.11000000004</v>
      </c>
      <c r="J58" s="67">
        <v>0</v>
      </c>
      <c r="K58" s="67">
        <v>0</v>
      </c>
      <c r="L58" s="67"/>
      <c r="M58" s="67">
        <v>51441.136530000003</v>
      </c>
      <c r="N58" s="67">
        <v>0</v>
      </c>
      <c r="O58" s="67">
        <v>3019181.36</v>
      </c>
      <c r="P58" s="67">
        <v>0</v>
      </c>
      <c r="Q58" s="67">
        <v>3197011.59</v>
      </c>
      <c r="R58" s="67">
        <v>1993668.17</v>
      </c>
      <c r="S58" s="67">
        <v>222088.61</v>
      </c>
      <c r="T58" s="67">
        <v>64189.444058208501</v>
      </c>
      <c r="U58" s="78">
        <v>131874.70000000001</v>
      </c>
      <c r="V58" s="62">
        <f t="shared" si="2"/>
        <v>6</v>
      </c>
    </row>
    <row r="59" spans="1:22" x14ac:dyDescent="0.25">
      <c r="A59" s="74">
        <f t="shared" si="10"/>
        <v>45</v>
      </c>
      <c r="B59" s="75">
        <f t="shared" si="11"/>
        <v>45</v>
      </c>
      <c r="C59" s="65" t="s">
        <v>73</v>
      </c>
      <c r="D59" s="65" t="s">
        <v>172</v>
      </c>
      <c r="E59" s="98" t="s">
        <v>554</v>
      </c>
      <c r="F59" s="76">
        <f t="shared" si="5"/>
        <v>1654322.60733094</v>
      </c>
      <c r="G59" s="67">
        <v>0</v>
      </c>
      <c r="H59" s="67">
        <v>0</v>
      </c>
      <c r="I59" s="67">
        <v>295096.46000000002</v>
      </c>
      <c r="J59" s="67">
        <v>0</v>
      </c>
      <c r="K59" s="67">
        <v>0</v>
      </c>
      <c r="L59" s="67"/>
      <c r="M59" s="67"/>
      <c r="N59" s="67">
        <v>0</v>
      </c>
      <c r="O59" s="67">
        <v>0</v>
      </c>
      <c r="P59" s="67">
        <v>0</v>
      </c>
      <c r="Q59" s="67"/>
      <c r="R59" s="67"/>
      <c r="S59" s="67">
        <v>1053288.0889999999</v>
      </c>
      <c r="T59" s="77">
        <v>105328.8089</v>
      </c>
      <c r="U59" s="78">
        <v>200609.24943093999</v>
      </c>
      <c r="V59" s="62">
        <f t="shared" si="2"/>
        <v>1</v>
      </c>
    </row>
    <row r="60" spans="1:22" x14ac:dyDescent="0.25">
      <c r="A60" s="74">
        <f t="shared" si="10"/>
        <v>46</v>
      </c>
      <c r="B60" s="75">
        <f t="shared" si="11"/>
        <v>46</v>
      </c>
      <c r="C60" s="65" t="s">
        <v>73</v>
      </c>
      <c r="D60" s="65" t="s">
        <v>173</v>
      </c>
      <c r="E60" s="98" t="s">
        <v>554</v>
      </c>
      <c r="F60" s="76">
        <f t="shared" si="5"/>
        <v>1643244.9696236399</v>
      </c>
      <c r="G60" s="67">
        <v>0</v>
      </c>
      <c r="H60" s="67">
        <v>0</v>
      </c>
      <c r="I60" s="67">
        <v>295096.46000000002</v>
      </c>
      <c r="J60" s="67">
        <v>0</v>
      </c>
      <c r="K60" s="67">
        <v>0</v>
      </c>
      <c r="L60" s="67"/>
      <c r="M60" s="67"/>
      <c r="N60" s="67">
        <v>0</v>
      </c>
      <c r="O60" s="67">
        <v>0</v>
      </c>
      <c r="P60" s="67">
        <v>0</v>
      </c>
      <c r="Q60" s="67"/>
      <c r="R60" s="67"/>
      <c r="S60" s="67">
        <v>1044703.834</v>
      </c>
      <c r="T60" s="77">
        <v>104470.38340000001</v>
      </c>
      <c r="U60" s="78">
        <v>198974.29222363996</v>
      </c>
      <c r="V60" s="62">
        <f t="shared" si="2"/>
        <v>1</v>
      </c>
    </row>
    <row r="61" spans="1:22" x14ac:dyDescent="0.25">
      <c r="A61" s="74">
        <f t="shared" si="10"/>
        <v>47</v>
      </c>
      <c r="B61" s="75">
        <f t="shared" si="11"/>
        <v>47</v>
      </c>
      <c r="C61" s="65" t="s">
        <v>73</v>
      </c>
      <c r="D61" s="65" t="s">
        <v>316</v>
      </c>
      <c r="E61" s="98" t="s">
        <v>554</v>
      </c>
      <c r="F61" s="76">
        <f t="shared" si="5"/>
        <v>26729522.307144079</v>
      </c>
      <c r="G61" s="111"/>
      <c r="H61" s="67"/>
      <c r="I61" s="80"/>
      <c r="J61" s="67"/>
      <c r="K61" s="67"/>
      <c r="L61" s="67"/>
      <c r="M61" s="67"/>
      <c r="N61" s="67">
        <v>0</v>
      </c>
      <c r="O61" s="67"/>
      <c r="P61" s="67">
        <v>0</v>
      </c>
      <c r="Q61" s="67">
        <v>15345052.52</v>
      </c>
      <c r="R61" s="67">
        <v>6316602.7000000002</v>
      </c>
      <c r="S61" s="67">
        <v>3927178.7480000006</v>
      </c>
      <c r="T61" s="77">
        <v>392717.87480000005</v>
      </c>
      <c r="U61" s="78">
        <v>747970.46434408007</v>
      </c>
      <c r="V61" s="62">
        <f t="shared" si="2"/>
        <v>2</v>
      </c>
    </row>
    <row r="62" spans="1:22" x14ac:dyDescent="0.25">
      <c r="A62" s="74">
        <f t="shared" si="10"/>
        <v>48</v>
      </c>
      <c r="B62" s="75">
        <f t="shared" si="11"/>
        <v>48</v>
      </c>
      <c r="C62" s="65" t="s">
        <v>73</v>
      </c>
      <c r="D62" s="65" t="s">
        <v>317</v>
      </c>
      <c r="E62" s="98" t="s">
        <v>554</v>
      </c>
      <c r="F62" s="76">
        <f t="shared" si="5"/>
        <v>31883101.085681677</v>
      </c>
      <c r="G62" s="67">
        <v>5533384.7000000002</v>
      </c>
      <c r="H62" s="67">
        <v>2634178.6800000002</v>
      </c>
      <c r="I62" s="67">
        <v>1030461.13</v>
      </c>
      <c r="J62" s="67">
        <v>732868.56</v>
      </c>
      <c r="K62" s="67"/>
      <c r="L62" s="67"/>
      <c r="M62" s="67">
        <v>320546.09619107714</v>
      </c>
      <c r="N62" s="67">
        <v>0</v>
      </c>
      <c r="O62" s="67">
        <v>10697841.1</v>
      </c>
      <c r="P62" s="67">
        <v>0</v>
      </c>
      <c r="Q62" s="67">
        <v>7828559.2000000002</v>
      </c>
      <c r="R62" s="67">
        <v>787626.31</v>
      </c>
      <c r="S62" s="67">
        <v>1118801.8879009918</v>
      </c>
      <c r="T62" s="67">
        <v>64785.607900991992</v>
      </c>
      <c r="U62" s="78">
        <v>1134047.8136886121</v>
      </c>
      <c r="V62" s="62">
        <f t="shared" si="2"/>
        <v>8</v>
      </c>
    </row>
    <row r="63" spans="1:22" x14ac:dyDescent="0.25">
      <c r="A63" s="74">
        <f t="shared" si="10"/>
        <v>49</v>
      </c>
      <c r="B63" s="75">
        <f t="shared" si="11"/>
        <v>49</v>
      </c>
      <c r="C63" s="65" t="s">
        <v>73</v>
      </c>
      <c r="D63" s="65" t="s">
        <v>464</v>
      </c>
      <c r="E63" s="98" t="s">
        <v>554</v>
      </c>
      <c r="F63" s="76">
        <f t="shared" si="5"/>
        <v>3657664.2127659055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/>
      <c r="M63" s="67"/>
      <c r="N63" s="67">
        <v>0</v>
      </c>
      <c r="O63" s="67">
        <v>3125457.58</v>
      </c>
      <c r="P63" s="67">
        <v>0</v>
      </c>
      <c r="Q63" s="67">
        <v>0</v>
      </c>
      <c r="R63" s="67">
        <v>0</v>
      </c>
      <c r="S63" s="67">
        <v>144246.84530748578</v>
      </c>
      <c r="T63" s="67">
        <v>41549</v>
      </c>
      <c r="U63" s="78">
        <v>346410.7874584198</v>
      </c>
      <c r="V63" s="62">
        <f t="shared" si="2"/>
        <v>1</v>
      </c>
    </row>
    <row r="64" spans="1:22" s="81" customFormat="1" x14ac:dyDescent="0.25">
      <c r="A64" s="74">
        <f t="shared" si="6"/>
        <v>50</v>
      </c>
      <c r="B64" s="75">
        <f t="shared" si="7"/>
        <v>50</v>
      </c>
      <c r="C64" s="112" t="s">
        <v>559</v>
      </c>
      <c r="D64" s="65" t="s">
        <v>563</v>
      </c>
      <c r="E64" s="113">
        <f t="shared" ref="E64:E65" si="13">SUM(F64:T64)</f>
        <v>11969184.438405151</v>
      </c>
      <c r="F64" s="76">
        <f t="shared" si="5"/>
        <v>6059622.2357299505</v>
      </c>
      <c r="G64" s="76"/>
      <c r="H64" s="76"/>
      <c r="I64" s="76"/>
      <c r="J64" s="76"/>
      <c r="K64" s="76"/>
      <c r="L64" s="76"/>
      <c r="M64" s="76"/>
      <c r="N64" s="76">
        <v>5738993.2800000003</v>
      </c>
      <c r="O64" s="76"/>
      <c r="P64" s="76"/>
      <c r="Q64" s="76"/>
      <c r="R64" s="76"/>
      <c r="S64" s="76">
        <v>146568.92267519998</v>
      </c>
      <c r="T64" s="76">
        <v>24000</v>
      </c>
      <c r="U64" s="76">
        <v>150060.03305475073</v>
      </c>
      <c r="V64" s="62">
        <f t="shared" si="2"/>
        <v>1</v>
      </c>
    </row>
    <row r="65" spans="1:22" s="81" customFormat="1" x14ac:dyDescent="0.25">
      <c r="A65" s="74">
        <f t="shared" si="6"/>
        <v>51</v>
      </c>
      <c r="B65" s="75">
        <f t="shared" si="7"/>
        <v>51</v>
      </c>
      <c r="C65" s="112" t="s">
        <v>559</v>
      </c>
      <c r="D65" s="65" t="s">
        <v>564</v>
      </c>
      <c r="E65" s="113">
        <f t="shared" si="13"/>
        <v>11947558.655233651</v>
      </c>
      <c r="F65" s="76">
        <f t="shared" si="5"/>
        <v>6048926.2934416514</v>
      </c>
      <c r="G65" s="76"/>
      <c r="H65" s="76"/>
      <c r="I65" s="76"/>
      <c r="J65" s="76"/>
      <c r="K65" s="76"/>
      <c r="L65" s="76"/>
      <c r="M65" s="76"/>
      <c r="N65" s="76">
        <v>5738993.2800000003</v>
      </c>
      <c r="O65" s="76"/>
      <c r="P65" s="76"/>
      <c r="Q65" s="76"/>
      <c r="R65" s="76"/>
      <c r="S65" s="76">
        <v>135639.08179199998</v>
      </c>
      <c r="T65" s="76">
        <v>24000</v>
      </c>
      <c r="U65" s="76">
        <v>150293.9316496512</v>
      </c>
      <c r="V65" s="62">
        <f t="shared" si="2"/>
        <v>1</v>
      </c>
    </row>
    <row r="66" spans="1:22" x14ac:dyDescent="0.25">
      <c r="A66" s="74">
        <f t="shared" si="6"/>
        <v>52</v>
      </c>
      <c r="B66" s="75">
        <f t="shared" si="7"/>
        <v>52</v>
      </c>
      <c r="C66" s="65" t="s">
        <v>73</v>
      </c>
      <c r="D66" s="65" t="s">
        <v>466</v>
      </c>
      <c r="E66" s="98" t="s">
        <v>554</v>
      </c>
      <c r="F66" s="76">
        <f t="shared" si="5"/>
        <v>6573579.8253039997</v>
      </c>
      <c r="G66" s="67">
        <v>3199919.31</v>
      </c>
      <c r="H66" s="67">
        <v>1171719.57</v>
      </c>
      <c r="I66" s="67">
        <v>754837.24</v>
      </c>
      <c r="J66" s="67">
        <v>1045267.03</v>
      </c>
      <c r="K66" s="67"/>
      <c r="L66" s="67"/>
      <c r="M66" s="67">
        <v>160126.34455524001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173135.31330000001</v>
      </c>
      <c r="T66" s="77">
        <v>11669.6733</v>
      </c>
      <c r="U66" s="78">
        <v>56905.344148760007</v>
      </c>
      <c r="V66" s="62">
        <f t="shared" si="2"/>
        <v>5</v>
      </c>
    </row>
    <row r="67" spans="1:22" x14ac:dyDescent="0.25">
      <c r="A67" s="74">
        <f t="shared" si="6"/>
        <v>53</v>
      </c>
      <c r="B67" s="75">
        <f t="shared" si="7"/>
        <v>53</v>
      </c>
      <c r="C67" s="65" t="s">
        <v>73</v>
      </c>
      <c r="D67" s="65" t="s">
        <v>467</v>
      </c>
      <c r="E67" s="98" t="s">
        <v>554</v>
      </c>
      <c r="F67" s="76">
        <f t="shared" si="5"/>
        <v>5706055.68201744</v>
      </c>
      <c r="G67" s="67">
        <v>2728315.47</v>
      </c>
      <c r="H67" s="67">
        <v>1047486.37</v>
      </c>
      <c r="I67" s="67">
        <v>607322.06000000006</v>
      </c>
      <c r="J67" s="67"/>
      <c r="K67" s="67"/>
      <c r="L67" s="67"/>
      <c r="M67" s="67"/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1004630.5464999999</v>
      </c>
      <c r="T67" s="77">
        <v>108959.2539</v>
      </c>
      <c r="U67" s="78">
        <v>209341.98161743997</v>
      </c>
      <c r="V67" s="62">
        <f t="shared" si="2"/>
        <v>3</v>
      </c>
    </row>
    <row r="68" spans="1:22" x14ac:dyDescent="0.25">
      <c r="A68" s="74">
        <f t="shared" si="6"/>
        <v>54</v>
      </c>
      <c r="B68" s="75">
        <f t="shared" si="7"/>
        <v>54</v>
      </c>
      <c r="C68" s="65" t="s">
        <v>73</v>
      </c>
      <c r="D68" s="65" t="s">
        <v>468</v>
      </c>
      <c r="E68" s="98" t="s">
        <v>554</v>
      </c>
      <c r="F68" s="76">
        <f t="shared" si="5"/>
        <v>943762.15980024007</v>
      </c>
      <c r="G68" s="67"/>
      <c r="H68" s="67"/>
      <c r="I68" s="67">
        <v>643553.36</v>
      </c>
      <c r="J68" s="67"/>
      <c r="K68" s="67"/>
      <c r="L68" s="67"/>
      <c r="M68" s="67"/>
      <c r="N68" s="67">
        <v>0</v>
      </c>
      <c r="O68" s="67"/>
      <c r="P68" s="67">
        <v>0</v>
      </c>
      <c r="Q68" s="67">
        <v>0</v>
      </c>
      <c r="R68" s="67">
        <v>0</v>
      </c>
      <c r="S68" s="67">
        <v>232637.04399999999</v>
      </c>
      <c r="T68" s="77">
        <v>23263.704399999999</v>
      </c>
      <c r="U68" s="78">
        <v>44308.051400240001</v>
      </c>
      <c r="V68" s="62">
        <f t="shared" si="2"/>
        <v>1</v>
      </c>
    </row>
    <row r="69" spans="1:22" x14ac:dyDescent="0.25">
      <c r="A69" s="74">
        <f t="shared" si="6"/>
        <v>55</v>
      </c>
      <c r="B69" s="75">
        <f t="shared" si="7"/>
        <v>55</v>
      </c>
      <c r="C69" s="65" t="s">
        <v>73</v>
      </c>
      <c r="D69" s="65" t="s">
        <v>320</v>
      </c>
      <c r="E69" s="98" t="s">
        <v>554</v>
      </c>
      <c r="F69" s="76">
        <f t="shared" si="5"/>
        <v>20070252.223281823</v>
      </c>
      <c r="G69" s="67">
        <v>6402530.3799999999</v>
      </c>
      <c r="H69" s="67">
        <v>0</v>
      </c>
      <c r="I69" s="67">
        <v>1227624.8600000001</v>
      </c>
      <c r="J69" s="67">
        <v>2029307.28</v>
      </c>
      <c r="K69" s="67">
        <v>0</v>
      </c>
      <c r="L69" s="67"/>
      <c r="M69" s="67">
        <v>518192.46236519999</v>
      </c>
      <c r="N69" s="67">
        <v>0</v>
      </c>
      <c r="O69" s="67">
        <v>4215079.9000000004</v>
      </c>
      <c r="P69" s="67">
        <v>0</v>
      </c>
      <c r="Q69" s="67"/>
      <c r="R69" s="67">
        <v>0</v>
      </c>
      <c r="S69" s="67">
        <v>4322193.0727000004</v>
      </c>
      <c r="T69" s="77">
        <v>464252.93400000001</v>
      </c>
      <c r="U69" s="78">
        <v>891071.33421662007</v>
      </c>
      <c r="V69" s="62">
        <f t="shared" si="2"/>
        <v>5</v>
      </c>
    </row>
    <row r="70" spans="1:22" x14ac:dyDescent="0.25">
      <c r="A70" s="74">
        <f t="shared" si="6"/>
        <v>56</v>
      </c>
      <c r="B70" s="75">
        <f t="shared" si="7"/>
        <v>56</v>
      </c>
      <c r="C70" s="65" t="s">
        <v>73</v>
      </c>
      <c r="D70" s="65" t="s">
        <v>321</v>
      </c>
      <c r="E70" s="98" t="s">
        <v>554</v>
      </c>
      <c r="F70" s="76">
        <f t="shared" si="5"/>
        <v>17470411.667271461</v>
      </c>
      <c r="G70" s="67">
        <v>5800678.4200000009</v>
      </c>
      <c r="H70" s="67">
        <v>0</v>
      </c>
      <c r="I70" s="67">
        <v>1815463.98</v>
      </c>
      <c r="J70" s="67">
        <v>2027325.6</v>
      </c>
      <c r="K70" s="67">
        <v>0</v>
      </c>
      <c r="L70" s="67"/>
      <c r="M70" s="67">
        <v>715245.76767839992</v>
      </c>
      <c r="N70" s="67">
        <v>0</v>
      </c>
      <c r="O70" s="67">
        <v>3721799.12</v>
      </c>
      <c r="P70" s="67">
        <v>0</v>
      </c>
      <c r="Q70" s="67"/>
      <c r="R70" s="67">
        <v>0</v>
      </c>
      <c r="S70" s="67">
        <v>2569891.5246000001</v>
      </c>
      <c r="T70" s="77">
        <v>280575.5575</v>
      </c>
      <c r="U70" s="78">
        <v>539431.69749306003</v>
      </c>
      <c r="V70" s="62">
        <f t="shared" si="2"/>
        <v>5</v>
      </c>
    </row>
    <row r="71" spans="1:22" x14ac:dyDescent="0.25">
      <c r="A71" s="74">
        <f t="shared" si="6"/>
        <v>57</v>
      </c>
      <c r="B71" s="75">
        <f t="shared" si="7"/>
        <v>57</v>
      </c>
      <c r="C71" s="65" t="s">
        <v>73</v>
      </c>
      <c r="D71" s="65" t="s">
        <v>322</v>
      </c>
      <c r="E71" s="98" t="s">
        <v>554</v>
      </c>
      <c r="F71" s="76">
        <f t="shared" si="5"/>
        <v>15796327.04424534</v>
      </c>
      <c r="G71" s="67">
        <v>4667209.49</v>
      </c>
      <c r="H71" s="67">
        <v>0</v>
      </c>
      <c r="I71" s="67">
        <v>2134044.9699999997</v>
      </c>
      <c r="J71" s="67">
        <v>2553079.61</v>
      </c>
      <c r="K71" s="67">
        <v>0</v>
      </c>
      <c r="L71" s="67"/>
      <c r="M71" s="67">
        <v>709762.44836616004</v>
      </c>
      <c r="N71" s="67">
        <v>0</v>
      </c>
      <c r="O71" s="67">
        <v>2368319.87</v>
      </c>
      <c r="P71" s="67">
        <v>0</v>
      </c>
      <c r="Q71" s="67"/>
      <c r="R71" s="67">
        <v>0</v>
      </c>
      <c r="S71" s="67">
        <v>2550189.8570000003</v>
      </c>
      <c r="T71" s="77">
        <v>278424.56929999997</v>
      </c>
      <c r="U71" s="78">
        <v>535296.22957918001</v>
      </c>
      <c r="V71" s="62">
        <f t="shared" si="2"/>
        <v>5</v>
      </c>
    </row>
    <row r="72" spans="1:22" x14ac:dyDescent="0.25">
      <c r="A72" s="74">
        <f t="shared" si="6"/>
        <v>58</v>
      </c>
      <c r="B72" s="75">
        <f t="shared" si="7"/>
        <v>58</v>
      </c>
      <c r="C72" s="65" t="s">
        <v>73</v>
      </c>
      <c r="D72" s="65" t="s">
        <v>185</v>
      </c>
      <c r="E72" s="98" t="s">
        <v>554</v>
      </c>
      <c r="F72" s="76">
        <f t="shared" si="5"/>
        <v>1171020.99</v>
      </c>
      <c r="G72" s="67"/>
      <c r="H72" s="67">
        <v>0</v>
      </c>
      <c r="I72" s="67">
        <v>0</v>
      </c>
      <c r="J72" s="67">
        <v>0</v>
      </c>
      <c r="K72" s="67">
        <v>1171020.99</v>
      </c>
      <c r="L72" s="67"/>
      <c r="M72" s="67"/>
      <c r="N72" s="67">
        <v>0</v>
      </c>
      <c r="O72" s="67"/>
      <c r="P72" s="67">
        <v>0</v>
      </c>
      <c r="Q72" s="67"/>
      <c r="R72" s="67"/>
      <c r="S72" s="67"/>
      <c r="T72" s="77"/>
      <c r="U72" s="78"/>
      <c r="V72" s="62">
        <f t="shared" si="2"/>
        <v>1</v>
      </c>
    </row>
    <row r="73" spans="1:22" x14ac:dyDescent="0.25">
      <c r="A73" s="74">
        <f t="shared" si="6"/>
        <v>59</v>
      </c>
      <c r="B73" s="75">
        <f t="shared" si="7"/>
        <v>59</v>
      </c>
      <c r="C73" s="65" t="s">
        <v>73</v>
      </c>
      <c r="D73" s="65" t="s">
        <v>188</v>
      </c>
      <c r="E73" s="98" t="s">
        <v>554</v>
      </c>
      <c r="F73" s="76">
        <f t="shared" si="5"/>
        <v>22429854.327519123</v>
      </c>
      <c r="G73" s="67">
        <v>0</v>
      </c>
      <c r="H73" s="67">
        <v>0</v>
      </c>
      <c r="I73" s="67">
        <v>0</v>
      </c>
      <c r="J73" s="67">
        <v>0</v>
      </c>
      <c r="K73" s="67"/>
      <c r="L73" s="67"/>
      <c r="M73" s="67"/>
      <c r="N73" s="67">
        <v>0</v>
      </c>
      <c r="O73" s="67">
        <v>0</v>
      </c>
      <c r="P73" s="67">
        <v>0</v>
      </c>
      <c r="Q73" s="67">
        <v>19509313.487600006</v>
      </c>
      <c r="R73" s="67">
        <v>0</v>
      </c>
      <c r="S73" s="67">
        <v>2255126.1719999998</v>
      </c>
      <c r="T73" s="77">
        <v>225512.61719999998</v>
      </c>
      <c r="U73" s="78">
        <v>439902.05071912002</v>
      </c>
      <c r="V73" s="62">
        <f t="shared" si="2"/>
        <v>1</v>
      </c>
    </row>
    <row r="74" spans="1:22" x14ac:dyDescent="0.25">
      <c r="A74" s="74">
        <f t="shared" si="6"/>
        <v>60</v>
      </c>
      <c r="B74" s="75">
        <f t="shared" si="7"/>
        <v>60</v>
      </c>
      <c r="C74" s="65" t="s">
        <v>73</v>
      </c>
      <c r="D74" s="65" t="s">
        <v>328</v>
      </c>
      <c r="E74" s="98" t="s">
        <v>554</v>
      </c>
      <c r="F74" s="76">
        <f t="shared" si="5"/>
        <v>18457802.37326682</v>
      </c>
      <c r="G74" s="67"/>
      <c r="H74" s="67"/>
      <c r="I74" s="67">
        <v>1212218.3400000001</v>
      </c>
      <c r="J74" s="67"/>
      <c r="K74" s="67"/>
      <c r="L74" s="67"/>
      <c r="M74" s="67"/>
      <c r="N74" s="67">
        <v>0</v>
      </c>
      <c r="O74" s="67"/>
      <c r="P74" s="67">
        <v>0</v>
      </c>
      <c r="Q74" s="67">
        <v>12904791.25</v>
      </c>
      <c r="R74" s="67"/>
      <c r="S74" s="67">
        <v>3363756.1670000004</v>
      </c>
      <c r="T74" s="77">
        <v>336375.61670000001</v>
      </c>
      <c r="U74" s="78">
        <v>640660.99956681998</v>
      </c>
      <c r="V74" s="62">
        <f t="shared" si="2"/>
        <v>2</v>
      </c>
    </row>
    <row r="75" spans="1:22" x14ac:dyDescent="0.25">
      <c r="A75" s="74">
        <f t="shared" si="6"/>
        <v>61</v>
      </c>
      <c r="B75" s="75">
        <f t="shared" si="7"/>
        <v>61</v>
      </c>
      <c r="C75" s="65" t="s">
        <v>73</v>
      </c>
      <c r="D75" s="65" t="s">
        <v>329</v>
      </c>
      <c r="E75" s="98" t="s">
        <v>554</v>
      </c>
      <c r="F75" s="76">
        <f t="shared" si="5"/>
        <v>23818833.293631218</v>
      </c>
      <c r="G75" s="67"/>
      <c r="H75" s="67"/>
      <c r="I75" s="67">
        <v>1218340.6599999999</v>
      </c>
      <c r="J75" s="67"/>
      <c r="K75" s="67"/>
      <c r="L75" s="67"/>
      <c r="M75" s="67"/>
      <c r="N75" s="67">
        <v>0</v>
      </c>
      <c r="O75" s="67"/>
      <c r="P75" s="67">
        <v>0</v>
      </c>
      <c r="Q75" s="67">
        <v>18244607.739999998</v>
      </c>
      <c r="R75" s="67"/>
      <c r="S75" s="67">
        <v>3375451.3070000005</v>
      </c>
      <c r="T75" s="77">
        <v>337545.13070000004</v>
      </c>
      <c r="U75" s="78">
        <v>642888.45593122009</v>
      </c>
      <c r="V75" s="62">
        <f t="shared" si="2"/>
        <v>2</v>
      </c>
    </row>
    <row r="76" spans="1:22" x14ac:dyDescent="0.25">
      <c r="A76" s="74">
        <f t="shared" si="6"/>
        <v>62</v>
      </c>
      <c r="B76" s="75">
        <f t="shared" si="7"/>
        <v>62</v>
      </c>
      <c r="C76" s="65" t="s">
        <v>73</v>
      </c>
      <c r="D76" s="65" t="s">
        <v>330</v>
      </c>
      <c r="E76" s="98" t="s">
        <v>554</v>
      </c>
      <c r="F76" s="76">
        <f t="shared" si="5"/>
        <v>8875146.3737941012</v>
      </c>
      <c r="G76" s="67">
        <v>5917887.9100000001</v>
      </c>
      <c r="H76" s="67">
        <v>0</v>
      </c>
      <c r="I76" s="67">
        <v>1697416.27</v>
      </c>
      <c r="J76" s="67">
        <v>0</v>
      </c>
      <c r="K76" s="67"/>
      <c r="L76" s="67"/>
      <c r="M76" s="67"/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937979.59060000011</v>
      </c>
      <c r="T76" s="77">
        <v>109643.86790000001</v>
      </c>
      <c r="U76" s="78">
        <v>212218.73529410001</v>
      </c>
      <c r="V76" s="62">
        <f t="shared" si="2"/>
        <v>2</v>
      </c>
    </row>
    <row r="77" spans="1:22" x14ac:dyDescent="0.25">
      <c r="A77" s="74">
        <f t="shared" si="6"/>
        <v>63</v>
      </c>
      <c r="B77" s="75">
        <f t="shared" si="7"/>
        <v>63</v>
      </c>
      <c r="C77" s="65" t="s">
        <v>73</v>
      </c>
      <c r="D77" s="65" t="s">
        <v>331</v>
      </c>
      <c r="E77" s="98" t="s">
        <v>554</v>
      </c>
      <c r="F77" s="76">
        <f t="shared" si="5"/>
        <v>7105664.3836254003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>
        <v>5951792.4900000002</v>
      </c>
      <c r="S77" s="67">
        <v>894155.49000000011</v>
      </c>
      <c r="T77" s="77">
        <v>89415.548999999999</v>
      </c>
      <c r="U77" s="78">
        <v>170300.85462540001</v>
      </c>
      <c r="V77" s="62">
        <f t="shared" si="2"/>
        <v>1</v>
      </c>
    </row>
    <row r="78" spans="1:22" x14ac:dyDescent="0.25">
      <c r="A78" s="74">
        <f t="shared" si="6"/>
        <v>64</v>
      </c>
      <c r="B78" s="75">
        <f t="shared" si="7"/>
        <v>64</v>
      </c>
      <c r="C78" s="65" t="s">
        <v>73</v>
      </c>
      <c r="D78" s="65" t="s">
        <v>332</v>
      </c>
      <c r="E78" s="98" t="s">
        <v>554</v>
      </c>
      <c r="F78" s="76">
        <f t="shared" si="5"/>
        <v>5537124.2473458014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>
        <v>4367516.82</v>
      </c>
      <c r="S78" s="67">
        <v>906349.2300000001</v>
      </c>
      <c r="T78" s="77">
        <v>90634.92300000001</v>
      </c>
      <c r="U78" s="78">
        <v>172623.27434580002</v>
      </c>
      <c r="V78" s="62">
        <f t="shared" si="2"/>
        <v>1</v>
      </c>
    </row>
    <row r="79" spans="1:22" x14ac:dyDescent="0.25">
      <c r="A79" s="74">
        <f t="shared" si="6"/>
        <v>65</v>
      </c>
      <c r="B79" s="75">
        <f t="shared" si="7"/>
        <v>65</v>
      </c>
      <c r="C79" s="65" t="s">
        <v>73</v>
      </c>
      <c r="D79" s="65" t="s">
        <v>189</v>
      </c>
      <c r="E79" s="98" t="s">
        <v>554</v>
      </c>
      <c r="F79" s="76">
        <f t="shared" si="5"/>
        <v>3446688.7511115908</v>
      </c>
      <c r="G79" s="67">
        <v>0</v>
      </c>
      <c r="H79" s="67">
        <v>2812958.6787006906</v>
      </c>
      <c r="I79" s="67"/>
      <c r="J79" s="67"/>
      <c r="K79" s="67"/>
      <c r="L79" s="67"/>
      <c r="M79" s="67"/>
      <c r="N79" s="67"/>
      <c r="O79" s="67"/>
      <c r="P79" s="67"/>
      <c r="Q79" s="67"/>
      <c r="R79" s="67">
        <v>0</v>
      </c>
      <c r="S79" s="67">
        <v>482134.91500000004</v>
      </c>
      <c r="T79" s="77">
        <v>48213.491500000004</v>
      </c>
      <c r="U79" s="78">
        <v>103381.66591090002</v>
      </c>
      <c r="V79" s="62">
        <f t="shared" si="2"/>
        <v>1</v>
      </c>
    </row>
    <row r="80" spans="1:22" x14ac:dyDescent="0.25">
      <c r="A80" s="74">
        <f t="shared" si="6"/>
        <v>66</v>
      </c>
      <c r="B80" s="75">
        <f t="shared" si="7"/>
        <v>66</v>
      </c>
      <c r="C80" s="65" t="s">
        <v>73</v>
      </c>
      <c r="D80" s="65" t="s">
        <v>334</v>
      </c>
      <c r="E80" s="98" t="s">
        <v>554</v>
      </c>
      <c r="F80" s="76">
        <f t="shared" si="5"/>
        <v>8193554.4379999004</v>
      </c>
      <c r="G80" s="67"/>
      <c r="H80" s="67"/>
      <c r="I80" s="67"/>
      <c r="J80" s="67"/>
      <c r="K80" s="67"/>
      <c r="L80" s="67"/>
      <c r="M80" s="67"/>
      <c r="N80" s="67">
        <v>0</v>
      </c>
      <c r="O80" s="67"/>
      <c r="P80" s="67">
        <v>0</v>
      </c>
      <c r="Q80" s="67"/>
      <c r="R80" s="67">
        <v>6748339.8099999996</v>
      </c>
      <c r="S80" s="67">
        <v>1119922.0650000002</v>
      </c>
      <c r="T80" s="77">
        <v>111992.2065</v>
      </c>
      <c r="U80" s="78">
        <v>213300.35649990002</v>
      </c>
      <c r="V80" s="62">
        <f t="shared" ref="V80:V143" si="14">COUNTIF(G80:R80,"&gt;0")</f>
        <v>1</v>
      </c>
    </row>
    <row r="81" spans="1:22" x14ac:dyDescent="0.25">
      <c r="A81" s="74">
        <f t="shared" si="6"/>
        <v>67</v>
      </c>
      <c r="B81" s="75">
        <f t="shared" si="7"/>
        <v>67</v>
      </c>
      <c r="C81" s="65" t="s">
        <v>73</v>
      </c>
      <c r="D81" s="65" t="s">
        <v>335</v>
      </c>
      <c r="E81" s="98" t="s">
        <v>554</v>
      </c>
      <c r="F81" s="76">
        <f t="shared" si="5"/>
        <v>44982539.659773797</v>
      </c>
      <c r="G81" s="67">
        <v>10274352.620000001</v>
      </c>
      <c r="H81" s="67">
        <v>6619535.0599999996</v>
      </c>
      <c r="I81" s="67">
        <v>2280000.91</v>
      </c>
      <c r="J81" s="67">
        <v>5366953.67</v>
      </c>
      <c r="K81" s="67"/>
      <c r="L81" s="67"/>
      <c r="M81" s="67"/>
      <c r="N81" s="67">
        <v>0</v>
      </c>
      <c r="O81" s="67">
        <v>9984420.9700000007</v>
      </c>
      <c r="P81" s="67">
        <v>0</v>
      </c>
      <c r="Q81" s="67"/>
      <c r="R81" s="67">
        <v>9438063.7599999998</v>
      </c>
      <c r="S81" s="67">
        <v>529902.35649999999</v>
      </c>
      <c r="T81" s="77">
        <v>98323.126499999998</v>
      </c>
      <c r="U81" s="78">
        <v>390987.18677379994</v>
      </c>
      <c r="V81" s="62">
        <f t="shared" si="14"/>
        <v>6</v>
      </c>
    </row>
    <row r="82" spans="1:22" s="81" customFormat="1" x14ac:dyDescent="0.25">
      <c r="A82" s="74">
        <f t="shared" si="6"/>
        <v>68</v>
      </c>
      <c r="B82" s="75">
        <f t="shared" si="7"/>
        <v>68</v>
      </c>
      <c r="C82" s="112" t="s">
        <v>559</v>
      </c>
      <c r="D82" s="65" t="s">
        <v>565</v>
      </c>
      <c r="E82" s="113">
        <f>SUM(F82:T82)</f>
        <v>17816128.663518429</v>
      </c>
      <c r="F82" s="76">
        <f t="shared" ref="F82:F145" si="15">SUBTOTAL(9,G82:U82)</f>
        <v>9021353.7382023316</v>
      </c>
      <c r="G82" s="76"/>
      <c r="H82" s="76"/>
      <c r="I82" s="76"/>
      <c r="J82" s="76"/>
      <c r="K82" s="76"/>
      <c r="L82" s="76"/>
      <c r="M82" s="76"/>
      <c r="N82" s="76">
        <v>8608489.9199999999</v>
      </c>
      <c r="O82" s="76"/>
      <c r="P82" s="76"/>
      <c r="Q82" s="76"/>
      <c r="R82" s="76"/>
      <c r="S82" s="76">
        <v>162285.00531609598</v>
      </c>
      <c r="T82" s="76">
        <v>24000</v>
      </c>
      <c r="U82" s="76">
        <v>226578.81288623557</v>
      </c>
      <c r="V82" s="62">
        <f t="shared" si="14"/>
        <v>1</v>
      </c>
    </row>
    <row r="83" spans="1:22" x14ac:dyDescent="0.25">
      <c r="A83" s="74">
        <f t="shared" si="6"/>
        <v>69</v>
      </c>
      <c r="B83" s="75">
        <f t="shared" si="7"/>
        <v>69</v>
      </c>
      <c r="C83" s="65" t="s">
        <v>73</v>
      </c>
      <c r="D83" s="65" t="s">
        <v>337</v>
      </c>
      <c r="E83" s="98" t="s">
        <v>554</v>
      </c>
      <c r="F83" s="76">
        <f t="shared" si="15"/>
        <v>35309901.327212162</v>
      </c>
      <c r="G83" s="67">
        <v>0</v>
      </c>
      <c r="H83" s="67">
        <v>0</v>
      </c>
      <c r="I83" s="67"/>
      <c r="J83" s="67">
        <v>0</v>
      </c>
      <c r="K83" s="67">
        <v>0</v>
      </c>
      <c r="L83" s="67"/>
      <c r="M83" s="67"/>
      <c r="N83" s="67">
        <v>0</v>
      </c>
      <c r="O83" s="67">
        <v>12527051.33</v>
      </c>
      <c r="P83" s="67">
        <v>0</v>
      </c>
      <c r="Q83" s="67">
        <v>17264108.260000002</v>
      </c>
      <c r="R83" s="67">
        <v>0</v>
      </c>
      <c r="S83" s="67">
        <v>4240777.0078000007</v>
      </c>
      <c r="T83" s="77">
        <v>438888.39780000004</v>
      </c>
      <c r="U83" s="78">
        <v>839076.3316121602</v>
      </c>
      <c r="V83" s="62">
        <f t="shared" si="14"/>
        <v>2</v>
      </c>
    </row>
    <row r="84" spans="1:22" x14ac:dyDescent="0.25">
      <c r="A84" s="74">
        <f t="shared" si="6"/>
        <v>70</v>
      </c>
      <c r="B84" s="75">
        <f t="shared" si="7"/>
        <v>70</v>
      </c>
      <c r="C84" s="65" t="s">
        <v>73</v>
      </c>
      <c r="D84" s="65" t="s">
        <v>469</v>
      </c>
      <c r="E84" s="98" t="s">
        <v>554</v>
      </c>
      <c r="F84" s="76">
        <f t="shared" si="15"/>
        <v>17501511.651241999</v>
      </c>
      <c r="G84" s="67">
        <v>6546503.21</v>
      </c>
      <c r="H84" s="67">
        <v>2315850.2599999998</v>
      </c>
      <c r="I84" s="67">
        <v>942821.58000000007</v>
      </c>
      <c r="J84" s="67"/>
      <c r="K84" s="67">
        <v>0</v>
      </c>
      <c r="L84" s="67"/>
      <c r="M84" s="67">
        <v>228142.02967667999</v>
      </c>
      <c r="N84" s="67">
        <v>0</v>
      </c>
      <c r="O84" s="67">
        <v>6974369.0800000001</v>
      </c>
      <c r="P84" s="67">
        <v>0</v>
      </c>
      <c r="Q84" s="67">
        <v>0</v>
      </c>
      <c r="R84" s="67">
        <v>0</v>
      </c>
      <c r="S84" s="67">
        <v>337199.85810000001</v>
      </c>
      <c r="T84" s="77">
        <v>18378.8881</v>
      </c>
      <c r="U84" s="78">
        <v>138246.74536532001</v>
      </c>
      <c r="V84" s="62">
        <f t="shared" si="14"/>
        <v>5</v>
      </c>
    </row>
    <row r="85" spans="1:22" x14ac:dyDescent="0.25">
      <c r="A85" s="74">
        <f t="shared" si="6"/>
        <v>71</v>
      </c>
      <c r="B85" s="75">
        <f t="shared" si="7"/>
        <v>71</v>
      </c>
      <c r="C85" s="65" t="s">
        <v>73</v>
      </c>
      <c r="D85" s="65" t="s">
        <v>540</v>
      </c>
      <c r="E85" s="98" t="s">
        <v>554</v>
      </c>
      <c r="F85" s="76">
        <f t="shared" si="15"/>
        <v>6842684.6944872607</v>
      </c>
      <c r="G85" s="67">
        <v>2118550.9300000002</v>
      </c>
      <c r="H85" s="67"/>
      <c r="I85" s="67">
        <v>819773.26</v>
      </c>
      <c r="J85" s="67">
        <v>732192.34</v>
      </c>
      <c r="K85" s="67"/>
      <c r="L85" s="67"/>
      <c r="M85" s="67">
        <v>226743.42160260002</v>
      </c>
      <c r="N85" s="67">
        <v>0</v>
      </c>
      <c r="O85" s="67"/>
      <c r="P85" s="67">
        <v>0</v>
      </c>
      <c r="Q85" s="67">
        <v>1813665.02</v>
      </c>
      <c r="R85" s="67">
        <v>0</v>
      </c>
      <c r="S85" s="67">
        <v>574610.81999999995</v>
      </c>
      <c r="T85" s="77"/>
      <c r="U85" s="78">
        <v>557148.90288465994</v>
      </c>
      <c r="V85" s="62">
        <f t="shared" si="14"/>
        <v>5</v>
      </c>
    </row>
    <row r="86" spans="1:22" x14ac:dyDescent="0.25">
      <c r="A86" s="74">
        <f t="shared" si="6"/>
        <v>72</v>
      </c>
      <c r="B86" s="75">
        <f t="shared" si="7"/>
        <v>72</v>
      </c>
      <c r="C86" s="65" t="s">
        <v>73</v>
      </c>
      <c r="D86" s="65" t="s">
        <v>342</v>
      </c>
      <c r="E86" s="98" t="s">
        <v>554</v>
      </c>
      <c r="F86" s="76">
        <f t="shared" si="15"/>
        <v>2007404.8086219998</v>
      </c>
      <c r="G86" s="67">
        <v>0</v>
      </c>
      <c r="H86" s="67">
        <v>0</v>
      </c>
      <c r="I86" s="67">
        <v>0</v>
      </c>
      <c r="J86" s="67">
        <v>0</v>
      </c>
      <c r="K86" s="67">
        <v>1842675.65</v>
      </c>
      <c r="L86" s="67"/>
      <c r="M86" s="67"/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100516.51</v>
      </c>
      <c r="T86" s="67">
        <v>24000</v>
      </c>
      <c r="U86" s="78">
        <v>40212.648622000001</v>
      </c>
      <c r="V86" s="62">
        <f t="shared" si="14"/>
        <v>1</v>
      </c>
    </row>
    <row r="87" spans="1:22" x14ac:dyDescent="0.25">
      <c r="A87" s="74">
        <f t="shared" si="6"/>
        <v>73</v>
      </c>
      <c r="B87" s="75">
        <f t="shared" si="7"/>
        <v>73</v>
      </c>
      <c r="C87" s="65" t="s">
        <v>73</v>
      </c>
      <c r="D87" s="65" t="s">
        <v>343</v>
      </c>
      <c r="E87" s="98" t="s">
        <v>554</v>
      </c>
      <c r="F87" s="76">
        <f t="shared" si="15"/>
        <v>2008624.79067</v>
      </c>
      <c r="G87" s="67">
        <v>0</v>
      </c>
      <c r="H87" s="67">
        <v>0</v>
      </c>
      <c r="I87" s="67">
        <v>0</v>
      </c>
      <c r="J87" s="67">
        <v>0</v>
      </c>
      <c r="K87" s="67">
        <v>1840005.31</v>
      </c>
      <c r="L87" s="67"/>
      <c r="M87" s="67"/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104455.66</v>
      </c>
      <c r="T87" s="67">
        <v>24000</v>
      </c>
      <c r="U87" s="78">
        <v>40163.820670000001</v>
      </c>
      <c r="V87" s="62">
        <f t="shared" si="14"/>
        <v>1</v>
      </c>
    </row>
    <row r="88" spans="1:22" x14ac:dyDescent="0.25">
      <c r="A88" s="74">
        <f t="shared" si="6"/>
        <v>74</v>
      </c>
      <c r="B88" s="75">
        <f t="shared" si="7"/>
        <v>74</v>
      </c>
      <c r="C88" s="65" t="s">
        <v>73</v>
      </c>
      <c r="D88" s="65" t="s">
        <v>344</v>
      </c>
      <c r="E88" s="98" t="s">
        <v>554</v>
      </c>
      <c r="F88" s="76">
        <f t="shared" si="15"/>
        <v>1874797.799898</v>
      </c>
      <c r="G88" s="67">
        <v>0</v>
      </c>
      <c r="H88" s="67">
        <v>0</v>
      </c>
      <c r="I88" s="67">
        <v>0</v>
      </c>
      <c r="J88" s="67">
        <v>0</v>
      </c>
      <c r="K88" s="67">
        <v>1711221.7</v>
      </c>
      <c r="L88" s="67"/>
      <c r="M88" s="67"/>
      <c r="N88" s="67">
        <v>0</v>
      </c>
      <c r="O88" s="67"/>
      <c r="P88" s="67">
        <v>0</v>
      </c>
      <c r="Q88" s="67">
        <v>0</v>
      </c>
      <c r="R88" s="67"/>
      <c r="S88" s="67">
        <v>100389.36</v>
      </c>
      <c r="T88" s="77">
        <v>24000</v>
      </c>
      <c r="U88" s="78">
        <f>+(1955545.43-S88-T88)*2.14/100</f>
        <v>39186.739898</v>
      </c>
      <c r="V88" s="62">
        <f t="shared" si="14"/>
        <v>1</v>
      </c>
    </row>
    <row r="89" spans="1:22" x14ac:dyDescent="0.25">
      <c r="A89" s="74">
        <f t="shared" si="6"/>
        <v>75</v>
      </c>
      <c r="B89" s="75">
        <f t="shared" si="7"/>
        <v>75</v>
      </c>
      <c r="C89" s="65" t="s">
        <v>73</v>
      </c>
      <c r="D89" s="65" t="s">
        <v>191</v>
      </c>
      <c r="E89" s="98" t="s">
        <v>554</v>
      </c>
      <c r="F89" s="76">
        <f t="shared" si="15"/>
        <v>856186.02</v>
      </c>
      <c r="G89" s="67">
        <v>0</v>
      </c>
      <c r="H89" s="67">
        <v>0</v>
      </c>
      <c r="I89" s="67">
        <v>0</v>
      </c>
      <c r="J89" s="67">
        <v>0</v>
      </c>
      <c r="K89" s="67">
        <v>856186.02</v>
      </c>
      <c r="L89" s="67"/>
      <c r="M89" s="67"/>
      <c r="N89" s="67">
        <v>0</v>
      </c>
      <c r="O89" s="67">
        <v>0</v>
      </c>
      <c r="P89" s="67">
        <v>0</v>
      </c>
      <c r="Q89" s="67"/>
      <c r="R89" s="67"/>
      <c r="S89" s="67"/>
      <c r="T89" s="77"/>
      <c r="U89" s="78"/>
      <c r="V89" s="62">
        <f t="shared" si="14"/>
        <v>1</v>
      </c>
    </row>
    <row r="90" spans="1:22" x14ac:dyDescent="0.25">
      <c r="A90" s="74">
        <f t="shared" ref="A90:A115" si="16">+A89+1</f>
        <v>76</v>
      </c>
      <c r="B90" s="75">
        <f t="shared" ref="B90:B115" si="17">+B89+1</f>
        <v>76</v>
      </c>
      <c r="C90" s="65" t="s">
        <v>73</v>
      </c>
      <c r="D90" s="65" t="s">
        <v>345</v>
      </c>
      <c r="E90" s="98" t="s">
        <v>554</v>
      </c>
      <c r="F90" s="76">
        <f t="shared" si="15"/>
        <v>3981010.5732919998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/>
      <c r="M90" s="65"/>
      <c r="N90" s="65">
        <v>0</v>
      </c>
      <c r="O90" s="65">
        <v>3263979.76</v>
      </c>
      <c r="P90" s="65">
        <v>0</v>
      </c>
      <c r="Q90" s="65">
        <v>0</v>
      </c>
      <c r="R90" s="65">
        <v>0</v>
      </c>
      <c r="S90" s="67">
        <v>387290.11</v>
      </c>
      <c r="T90" s="65">
        <v>29466.18</v>
      </c>
      <c r="U90" s="114">
        <v>300274.52329200006</v>
      </c>
      <c r="V90" s="62">
        <f t="shared" si="14"/>
        <v>1</v>
      </c>
    </row>
    <row r="91" spans="1:22" x14ac:dyDescent="0.25">
      <c r="A91" s="74">
        <f t="shared" si="16"/>
        <v>77</v>
      </c>
      <c r="B91" s="75">
        <f t="shared" si="17"/>
        <v>77</v>
      </c>
      <c r="C91" s="65" t="s">
        <v>73</v>
      </c>
      <c r="D91" s="65" t="s">
        <v>348</v>
      </c>
      <c r="E91" s="98" t="s">
        <v>554</v>
      </c>
      <c r="F91" s="76">
        <f t="shared" si="15"/>
        <v>18607781.007244557</v>
      </c>
      <c r="G91" s="67">
        <v>9188386.1799999997</v>
      </c>
      <c r="H91" s="67"/>
      <c r="I91" s="67">
        <v>3198417.38</v>
      </c>
      <c r="J91" s="67">
        <v>3683298.32</v>
      </c>
      <c r="K91" s="67"/>
      <c r="L91" s="67"/>
      <c r="M91" s="67"/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1945255.4768000001</v>
      </c>
      <c r="T91" s="77">
        <v>203313.06280000001</v>
      </c>
      <c r="U91" s="78">
        <v>389110.58764456003</v>
      </c>
      <c r="V91" s="62">
        <f t="shared" si="14"/>
        <v>3</v>
      </c>
    </row>
    <row r="92" spans="1:22" x14ac:dyDescent="0.25">
      <c r="A92" s="74">
        <f t="shared" si="16"/>
        <v>78</v>
      </c>
      <c r="B92" s="75">
        <f t="shared" si="17"/>
        <v>78</v>
      </c>
      <c r="C92" s="65" t="s">
        <v>73</v>
      </c>
      <c r="D92" s="65" t="s">
        <v>471</v>
      </c>
      <c r="E92" s="98" t="s">
        <v>554</v>
      </c>
      <c r="F92" s="76">
        <f t="shared" si="15"/>
        <v>11530174.710709041</v>
      </c>
      <c r="G92" s="67">
        <v>2770302.4300000006</v>
      </c>
      <c r="H92" s="67"/>
      <c r="I92" s="67">
        <v>719513.66</v>
      </c>
      <c r="J92" s="67"/>
      <c r="K92" s="67"/>
      <c r="L92" s="67"/>
      <c r="M92" s="67"/>
      <c r="N92" s="67">
        <v>0</v>
      </c>
      <c r="O92" s="67">
        <v>6779379.8200000003</v>
      </c>
      <c r="P92" s="67">
        <v>0</v>
      </c>
      <c r="Q92" s="67">
        <v>0</v>
      </c>
      <c r="R92" s="67">
        <v>0</v>
      </c>
      <c r="S92" s="67">
        <v>922742.73440000007</v>
      </c>
      <c r="T92" s="77">
        <v>98753.582000000009</v>
      </c>
      <c r="U92" s="78">
        <v>239482.48430904001</v>
      </c>
      <c r="V92" s="62">
        <f t="shared" si="14"/>
        <v>3</v>
      </c>
    </row>
    <row r="93" spans="1:22" x14ac:dyDescent="0.25">
      <c r="A93" s="74">
        <f t="shared" si="16"/>
        <v>79</v>
      </c>
      <c r="B93" s="75">
        <f t="shared" si="17"/>
        <v>79</v>
      </c>
      <c r="C93" s="65" t="s">
        <v>73</v>
      </c>
      <c r="D93" s="65" t="s">
        <v>472</v>
      </c>
      <c r="E93" s="98" t="s">
        <v>554</v>
      </c>
      <c r="F93" s="76">
        <f t="shared" si="15"/>
        <v>5328739.5260821013</v>
      </c>
      <c r="G93" s="67">
        <v>1643046.08</v>
      </c>
      <c r="H93" s="67"/>
      <c r="I93" s="67"/>
      <c r="J93" s="67"/>
      <c r="K93" s="67"/>
      <c r="L93" s="67"/>
      <c r="M93" s="67"/>
      <c r="N93" s="67">
        <v>0</v>
      </c>
      <c r="O93" s="67">
        <v>3207195.72</v>
      </c>
      <c r="P93" s="67">
        <v>0</v>
      </c>
      <c r="Q93" s="67">
        <v>0</v>
      </c>
      <c r="R93" s="67">
        <v>0</v>
      </c>
      <c r="S93" s="67">
        <v>349065.79450000002</v>
      </c>
      <c r="T93" s="77">
        <v>35646.353999999999</v>
      </c>
      <c r="U93" s="78">
        <v>93785.577582099999</v>
      </c>
      <c r="V93" s="62">
        <f t="shared" si="14"/>
        <v>2</v>
      </c>
    </row>
    <row r="94" spans="1:22" x14ac:dyDescent="0.25">
      <c r="A94" s="74">
        <f t="shared" si="16"/>
        <v>80</v>
      </c>
      <c r="B94" s="75">
        <f t="shared" si="17"/>
        <v>80</v>
      </c>
      <c r="C94" s="65" t="s">
        <v>73</v>
      </c>
      <c r="D94" s="65" t="s">
        <v>473</v>
      </c>
      <c r="E94" s="98" t="s">
        <v>554</v>
      </c>
      <c r="F94" s="76">
        <f t="shared" si="15"/>
        <v>5574224.5672692806</v>
      </c>
      <c r="G94" s="67"/>
      <c r="H94" s="67">
        <v>777713.56</v>
      </c>
      <c r="I94" s="67">
        <v>417598.24</v>
      </c>
      <c r="J94" s="67">
        <v>494477.9</v>
      </c>
      <c r="K94" s="67"/>
      <c r="L94" s="67"/>
      <c r="M94" s="67"/>
      <c r="N94" s="67">
        <v>0</v>
      </c>
      <c r="O94" s="67">
        <v>2693767.61</v>
      </c>
      <c r="P94" s="67">
        <v>0</v>
      </c>
      <c r="Q94" s="67">
        <v>0</v>
      </c>
      <c r="R94" s="67">
        <v>0</v>
      </c>
      <c r="S94" s="67">
        <v>913700.01230000006</v>
      </c>
      <c r="T94" s="77">
        <v>95081.262499999997</v>
      </c>
      <c r="U94" s="78">
        <v>181885.98246928002</v>
      </c>
      <c r="V94" s="62">
        <f t="shared" si="14"/>
        <v>4</v>
      </c>
    </row>
    <row r="95" spans="1:22" x14ac:dyDescent="0.25">
      <c r="A95" s="74">
        <f t="shared" si="16"/>
        <v>81</v>
      </c>
      <c r="B95" s="75">
        <f t="shared" si="17"/>
        <v>81</v>
      </c>
      <c r="C95" s="65" t="s">
        <v>73</v>
      </c>
      <c r="D95" s="65" t="s">
        <v>355</v>
      </c>
      <c r="E95" s="98" t="s">
        <v>554</v>
      </c>
      <c r="F95" s="76">
        <f t="shared" si="15"/>
        <v>5661531.6205619993</v>
      </c>
      <c r="G95" s="67"/>
      <c r="H95" s="67"/>
      <c r="I95" s="67">
        <v>2287360.73</v>
      </c>
      <c r="J95" s="67">
        <v>3125878.3</v>
      </c>
      <c r="K95" s="67"/>
      <c r="L95" s="67"/>
      <c r="M95" s="67"/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75835.89</v>
      </c>
      <c r="T95" s="77">
        <v>18000</v>
      </c>
      <c r="U95" s="78">
        <v>154456.70056200001</v>
      </c>
      <c r="V95" s="62">
        <f t="shared" si="14"/>
        <v>2</v>
      </c>
    </row>
    <row r="96" spans="1:22" x14ac:dyDescent="0.25">
      <c r="A96" s="74">
        <f t="shared" si="16"/>
        <v>82</v>
      </c>
      <c r="B96" s="75">
        <f t="shared" si="17"/>
        <v>82</v>
      </c>
      <c r="C96" s="65" t="s">
        <v>73</v>
      </c>
      <c r="D96" s="65" t="s">
        <v>356</v>
      </c>
      <c r="E96" s="98" t="s">
        <v>554</v>
      </c>
      <c r="F96" s="76">
        <f t="shared" si="15"/>
        <v>5123457.3860300006</v>
      </c>
      <c r="G96" s="67"/>
      <c r="H96" s="67"/>
      <c r="I96" s="67">
        <v>1824432.9</v>
      </c>
      <c r="J96" s="67">
        <v>3052610.51</v>
      </c>
      <c r="K96" s="67"/>
      <c r="L96" s="67"/>
      <c r="M96" s="67"/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75653.789999999994</v>
      </c>
      <c r="T96" s="77">
        <v>18000</v>
      </c>
      <c r="U96" s="78">
        <v>152760.18603000001</v>
      </c>
      <c r="V96" s="62">
        <f t="shared" si="14"/>
        <v>2</v>
      </c>
    </row>
    <row r="97" spans="1:22" x14ac:dyDescent="0.25">
      <c r="A97" s="74">
        <f t="shared" si="16"/>
        <v>83</v>
      </c>
      <c r="B97" s="75">
        <f t="shared" si="17"/>
        <v>83</v>
      </c>
      <c r="C97" s="65" t="s">
        <v>73</v>
      </c>
      <c r="D97" s="65" t="s">
        <v>357</v>
      </c>
      <c r="E97" s="98" t="s">
        <v>554</v>
      </c>
      <c r="F97" s="76">
        <f t="shared" si="15"/>
        <v>5211429.3236799994</v>
      </c>
      <c r="G97" s="67"/>
      <c r="H97" s="67"/>
      <c r="I97" s="67">
        <v>2131365.73</v>
      </c>
      <c r="J97" s="67">
        <v>2832101.15</v>
      </c>
      <c r="K97" s="67"/>
      <c r="L97" s="67"/>
      <c r="M97" s="67"/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75730.05</v>
      </c>
      <c r="T97" s="77">
        <v>18000</v>
      </c>
      <c r="U97" s="78">
        <v>154232.39368000001</v>
      </c>
      <c r="V97" s="62">
        <f t="shared" si="14"/>
        <v>2</v>
      </c>
    </row>
    <row r="98" spans="1:22" x14ac:dyDescent="0.25">
      <c r="A98" s="74">
        <f t="shared" si="16"/>
        <v>84</v>
      </c>
      <c r="B98" s="75">
        <f t="shared" si="17"/>
        <v>84</v>
      </c>
      <c r="C98" s="65" t="s">
        <v>73</v>
      </c>
      <c r="D98" s="65" t="s">
        <v>474</v>
      </c>
      <c r="E98" s="98" t="s">
        <v>554</v>
      </c>
      <c r="F98" s="76">
        <f t="shared" si="15"/>
        <v>2733906.2181760799</v>
      </c>
      <c r="G98" s="67"/>
      <c r="H98" s="67">
        <v>1524520.14</v>
      </c>
      <c r="I98" s="67">
        <v>642270.27</v>
      </c>
      <c r="J98" s="67"/>
      <c r="K98" s="67"/>
      <c r="L98" s="67"/>
      <c r="M98" s="67"/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439467.94799999997</v>
      </c>
      <c r="T98" s="77">
        <v>43946.794800000003</v>
      </c>
      <c r="U98" s="78">
        <v>83701.06537608002</v>
      </c>
      <c r="V98" s="62">
        <f t="shared" si="14"/>
        <v>2</v>
      </c>
    </row>
    <row r="99" spans="1:22" x14ac:dyDescent="0.25">
      <c r="A99" s="74">
        <f t="shared" si="16"/>
        <v>85</v>
      </c>
      <c r="B99" s="75">
        <f t="shared" si="17"/>
        <v>85</v>
      </c>
      <c r="C99" s="65" t="s">
        <v>73</v>
      </c>
      <c r="D99" s="65" t="s">
        <v>475</v>
      </c>
      <c r="E99" s="98" t="s">
        <v>554</v>
      </c>
      <c r="F99" s="76">
        <f t="shared" si="15"/>
        <v>5041066.4607881587</v>
      </c>
      <c r="G99" s="67">
        <v>2685666.7031999999</v>
      </c>
      <c r="H99" s="67">
        <v>588065.09</v>
      </c>
      <c r="I99" s="67"/>
      <c r="J99" s="67">
        <v>500447.33</v>
      </c>
      <c r="K99" s="67">
        <v>469911.83</v>
      </c>
      <c r="L99" s="67"/>
      <c r="M99" s="67">
        <v>103471.04618424</v>
      </c>
      <c r="N99" s="67">
        <v>0</v>
      </c>
      <c r="O99" s="67"/>
      <c r="P99" s="67">
        <v>0</v>
      </c>
      <c r="Q99" s="67">
        <v>0</v>
      </c>
      <c r="R99" s="67">
        <v>0</v>
      </c>
      <c r="S99" s="67">
        <v>513326.799</v>
      </c>
      <c r="T99" s="77">
        <v>73858.718200000003</v>
      </c>
      <c r="U99" s="78">
        <v>106318.94420392002</v>
      </c>
      <c r="V99" s="62">
        <f t="shared" si="14"/>
        <v>5</v>
      </c>
    </row>
    <row r="100" spans="1:22" x14ac:dyDescent="0.25">
      <c r="A100" s="74">
        <f t="shared" si="16"/>
        <v>86</v>
      </c>
      <c r="B100" s="75">
        <f t="shared" si="17"/>
        <v>86</v>
      </c>
      <c r="C100" s="65" t="s">
        <v>73</v>
      </c>
      <c r="D100" s="65" t="s">
        <v>476</v>
      </c>
      <c r="E100" s="98" t="s">
        <v>554</v>
      </c>
      <c r="F100" s="76">
        <f t="shared" si="15"/>
        <v>1212738.5856400002</v>
      </c>
      <c r="G100" s="67"/>
      <c r="H100" s="67"/>
      <c r="I100" s="67"/>
      <c r="J100" s="67"/>
      <c r="K100" s="67">
        <v>1092251.81</v>
      </c>
      <c r="L100" s="67"/>
      <c r="M100" s="67"/>
      <c r="N100" s="67"/>
      <c r="O100" s="67"/>
      <c r="P100" s="67">
        <v>0</v>
      </c>
      <c r="Q100" s="67">
        <v>0</v>
      </c>
      <c r="R100" s="67">
        <v>0</v>
      </c>
      <c r="S100" s="67">
        <v>72320.77</v>
      </c>
      <c r="T100" s="77">
        <v>24000</v>
      </c>
      <c r="U100" s="78">
        <v>24166.005639999999</v>
      </c>
      <c r="V100" s="62">
        <f t="shared" si="14"/>
        <v>1</v>
      </c>
    </row>
    <row r="101" spans="1:22" x14ac:dyDescent="0.25">
      <c r="A101" s="74">
        <f t="shared" si="16"/>
        <v>87</v>
      </c>
      <c r="B101" s="75">
        <f t="shared" si="17"/>
        <v>87</v>
      </c>
      <c r="C101" s="65" t="s">
        <v>73</v>
      </c>
      <c r="D101" s="65" t="s">
        <v>360</v>
      </c>
      <c r="E101" s="98" t="s">
        <v>554</v>
      </c>
      <c r="F101" s="76">
        <f t="shared" si="15"/>
        <v>32141161.942086641</v>
      </c>
      <c r="G101" s="67"/>
      <c r="H101" s="67"/>
      <c r="I101" s="67">
        <v>1782159.1799999997</v>
      </c>
      <c r="J101" s="67"/>
      <c r="K101" s="67"/>
      <c r="L101" s="67"/>
      <c r="M101" s="67"/>
      <c r="N101" s="67"/>
      <c r="O101" s="67">
        <v>8780721.7100000009</v>
      </c>
      <c r="P101" s="67">
        <v>0</v>
      </c>
      <c r="Q101" s="67">
        <v>11935726.949999999</v>
      </c>
      <c r="R101" s="67">
        <v>6294505.1200000001</v>
      </c>
      <c r="S101" s="67">
        <v>2476576.1688999999</v>
      </c>
      <c r="T101" s="77">
        <v>256883.5135</v>
      </c>
      <c r="U101" s="78">
        <v>614589.29968664004</v>
      </c>
      <c r="V101" s="62">
        <f t="shared" si="14"/>
        <v>4</v>
      </c>
    </row>
    <row r="102" spans="1:22" x14ac:dyDescent="0.25">
      <c r="A102" s="74">
        <f t="shared" si="16"/>
        <v>88</v>
      </c>
      <c r="B102" s="75">
        <f t="shared" si="17"/>
        <v>88</v>
      </c>
      <c r="C102" s="65" t="s">
        <v>73</v>
      </c>
      <c r="D102" s="65" t="s">
        <v>363</v>
      </c>
      <c r="E102" s="98" t="s">
        <v>554</v>
      </c>
      <c r="F102" s="76">
        <f t="shared" si="15"/>
        <v>37854046.630647086</v>
      </c>
      <c r="G102" s="67">
        <v>6146198.4400000004</v>
      </c>
      <c r="H102" s="67">
        <v>3984439.31</v>
      </c>
      <c r="I102" s="67">
        <v>3146864.52</v>
      </c>
      <c r="J102" s="67">
        <v>2898802.96</v>
      </c>
      <c r="K102" s="67">
        <v>0</v>
      </c>
      <c r="L102" s="67"/>
      <c r="M102" s="67"/>
      <c r="N102" s="67">
        <v>0</v>
      </c>
      <c r="O102" s="67">
        <v>9859124.0999999996</v>
      </c>
      <c r="P102" s="67">
        <v>0</v>
      </c>
      <c r="Q102" s="67">
        <v>6508599.5899999999</v>
      </c>
      <c r="R102" s="67">
        <v>3276300</v>
      </c>
      <c r="S102" s="67">
        <v>417538.52389999997</v>
      </c>
      <c r="T102" s="77">
        <v>47699.313900000001</v>
      </c>
      <c r="U102" s="78">
        <v>1568479.8728470802</v>
      </c>
      <c r="V102" s="62">
        <f t="shared" si="14"/>
        <v>7</v>
      </c>
    </row>
    <row r="103" spans="1:22" x14ac:dyDescent="0.25">
      <c r="A103" s="74">
        <f t="shared" si="16"/>
        <v>89</v>
      </c>
      <c r="B103" s="75">
        <f t="shared" si="17"/>
        <v>89</v>
      </c>
      <c r="C103" s="65" t="s">
        <v>73</v>
      </c>
      <c r="D103" s="65" t="s">
        <v>201</v>
      </c>
      <c r="E103" s="98" t="s">
        <v>554</v>
      </c>
      <c r="F103" s="76">
        <f t="shared" si="15"/>
        <v>1092667.3</v>
      </c>
      <c r="G103" s="67">
        <v>0</v>
      </c>
      <c r="H103" s="67">
        <v>0</v>
      </c>
      <c r="I103" s="67">
        <v>0</v>
      </c>
      <c r="J103" s="67">
        <v>0</v>
      </c>
      <c r="K103" s="67">
        <v>1092667.3</v>
      </c>
      <c r="L103" s="67"/>
      <c r="M103" s="67"/>
      <c r="N103" s="67">
        <v>0</v>
      </c>
      <c r="O103" s="67">
        <v>0</v>
      </c>
      <c r="P103" s="67">
        <v>0</v>
      </c>
      <c r="Q103" s="67"/>
      <c r="R103" s="67">
        <v>0</v>
      </c>
      <c r="S103" s="67"/>
      <c r="T103" s="77"/>
      <c r="U103" s="78"/>
      <c r="V103" s="62">
        <f t="shared" si="14"/>
        <v>1</v>
      </c>
    </row>
    <row r="104" spans="1:22" x14ac:dyDescent="0.25">
      <c r="A104" s="74">
        <f t="shared" si="16"/>
        <v>90</v>
      </c>
      <c r="B104" s="75">
        <f t="shared" si="17"/>
        <v>90</v>
      </c>
      <c r="C104" s="65" t="s">
        <v>73</v>
      </c>
      <c r="D104" s="65" t="s">
        <v>204</v>
      </c>
      <c r="E104" s="98" t="s">
        <v>554</v>
      </c>
      <c r="F104" s="76">
        <f t="shared" si="15"/>
        <v>7194395.6891620001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/>
      <c r="M104" s="67"/>
      <c r="N104" s="67">
        <v>0</v>
      </c>
      <c r="O104" s="67">
        <v>6886298.2999999998</v>
      </c>
      <c r="P104" s="67">
        <v>0</v>
      </c>
      <c r="Q104" s="67">
        <v>0</v>
      </c>
      <c r="R104" s="67">
        <v>0</v>
      </c>
      <c r="S104" s="67">
        <v>83785.86</v>
      </c>
      <c r="T104" s="77">
        <v>24000</v>
      </c>
      <c r="U104" s="78">
        <v>200311.52916200002</v>
      </c>
      <c r="V104" s="62">
        <f t="shared" si="14"/>
        <v>1</v>
      </c>
    </row>
    <row r="105" spans="1:22" x14ac:dyDescent="0.25">
      <c r="A105" s="74">
        <f t="shared" si="16"/>
        <v>91</v>
      </c>
      <c r="B105" s="75">
        <f t="shared" si="17"/>
        <v>91</v>
      </c>
      <c r="C105" s="65" t="s">
        <v>73</v>
      </c>
      <c r="D105" s="65" t="s">
        <v>203</v>
      </c>
      <c r="E105" s="98" t="s">
        <v>554</v>
      </c>
      <c r="F105" s="76">
        <f t="shared" si="15"/>
        <v>2881320.1542468043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/>
      <c r="M105" s="67"/>
      <c r="N105" s="67">
        <v>0</v>
      </c>
      <c r="O105" s="67">
        <v>0</v>
      </c>
      <c r="P105" s="67">
        <v>0</v>
      </c>
      <c r="Q105" s="67">
        <v>0</v>
      </c>
      <c r="R105" s="67">
        <v>1722169.4597793045</v>
      </c>
      <c r="S105" s="67">
        <v>898246.125</v>
      </c>
      <c r="T105" s="77">
        <v>89824.612500000003</v>
      </c>
      <c r="U105" s="78">
        <v>171079.95696750001</v>
      </c>
      <c r="V105" s="62">
        <f t="shared" si="14"/>
        <v>1</v>
      </c>
    </row>
    <row r="106" spans="1:22" x14ac:dyDescent="0.25">
      <c r="A106" s="74">
        <f t="shared" si="16"/>
        <v>92</v>
      </c>
      <c r="B106" s="75">
        <f t="shared" si="17"/>
        <v>92</v>
      </c>
      <c r="C106" s="65" t="s">
        <v>73</v>
      </c>
      <c r="D106" s="65" t="s">
        <v>367</v>
      </c>
      <c r="E106" s="98" t="s">
        <v>554</v>
      </c>
      <c r="F106" s="76">
        <f t="shared" si="15"/>
        <v>20185745.914796341</v>
      </c>
      <c r="G106" s="67"/>
      <c r="H106" s="67"/>
      <c r="I106" s="67">
        <v>3146616.7799999993</v>
      </c>
      <c r="J106" s="67">
        <v>3369342.59</v>
      </c>
      <c r="K106" s="67"/>
      <c r="L106" s="67"/>
      <c r="M106" s="67"/>
      <c r="N106" s="67">
        <v>0</v>
      </c>
      <c r="O106" s="67">
        <v>9270925.4600000009</v>
      </c>
      <c r="P106" s="67">
        <v>0</v>
      </c>
      <c r="Q106" s="67"/>
      <c r="R106" s="67"/>
      <c r="S106" s="67">
        <v>3399640.1964999996</v>
      </c>
      <c r="T106" s="77">
        <v>343735.39039999997</v>
      </c>
      <c r="U106" s="78">
        <v>655485.49789634009</v>
      </c>
      <c r="V106" s="62">
        <f t="shared" si="14"/>
        <v>3</v>
      </c>
    </row>
    <row r="107" spans="1:22" x14ac:dyDescent="0.25">
      <c r="A107" s="74">
        <f t="shared" si="16"/>
        <v>93</v>
      </c>
      <c r="B107" s="75">
        <f t="shared" si="17"/>
        <v>93</v>
      </c>
      <c r="C107" s="65" t="s">
        <v>73</v>
      </c>
      <c r="D107" s="65" t="s">
        <v>205</v>
      </c>
      <c r="E107" s="98" t="s">
        <v>554</v>
      </c>
      <c r="F107" s="76">
        <f t="shared" si="15"/>
        <v>14149555.216437958</v>
      </c>
      <c r="G107" s="67"/>
      <c r="H107" s="67"/>
      <c r="I107" s="67">
        <v>655531.02</v>
      </c>
      <c r="J107" s="67"/>
      <c r="K107" s="67"/>
      <c r="L107" s="67"/>
      <c r="M107" s="67"/>
      <c r="N107" s="67"/>
      <c r="O107" s="67">
        <v>6490827.1100000003</v>
      </c>
      <c r="P107" s="67"/>
      <c r="Q107" s="67"/>
      <c r="R107" s="67">
        <v>3842955.1399999997</v>
      </c>
      <c r="S107" s="67">
        <v>2408708.9090627227</v>
      </c>
      <c r="T107" s="77">
        <v>255274.8887414794</v>
      </c>
      <c r="U107" s="78">
        <v>496258.14863375603</v>
      </c>
      <c r="V107" s="62">
        <f t="shared" si="14"/>
        <v>3</v>
      </c>
    </row>
    <row r="108" spans="1:22" x14ac:dyDescent="0.25">
      <c r="A108" s="74">
        <f t="shared" si="16"/>
        <v>94</v>
      </c>
      <c r="B108" s="75">
        <f t="shared" si="17"/>
        <v>94</v>
      </c>
      <c r="C108" s="65" t="s">
        <v>73</v>
      </c>
      <c r="D108" s="65" t="s">
        <v>370</v>
      </c>
      <c r="E108" s="98" t="s">
        <v>554</v>
      </c>
      <c r="F108" s="76">
        <f t="shared" si="15"/>
        <v>10591419.305885881</v>
      </c>
      <c r="G108" s="67">
        <v>3286355.0600000005</v>
      </c>
      <c r="H108" s="67">
        <v>1718650.99</v>
      </c>
      <c r="I108" s="67">
        <v>555976.78</v>
      </c>
      <c r="J108" s="67">
        <v>1160146.3599999999</v>
      </c>
      <c r="K108" s="67"/>
      <c r="L108" s="67"/>
      <c r="M108" s="67">
        <v>202196.39026187998</v>
      </c>
      <c r="N108" s="67">
        <v>0</v>
      </c>
      <c r="O108" s="67">
        <v>2999645.71</v>
      </c>
      <c r="P108" s="67">
        <v>0</v>
      </c>
      <c r="Q108" s="67">
        <v>0</v>
      </c>
      <c r="R108" s="67">
        <v>0</v>
      </c>
      <c r="S108" s="67">
        <v>157569.70000000001</v>
      </c>
      <c r="T108" s="77">
        <v>24000</v>
      </c>
      <c r="U108" s="78">
        <v>486878.31562400004</v>
      </c>
      <c r="V108" s="62">
        <f t="shared" si="14"/>
        <v>6</v>
      </c>
    </row>
    <row r="109" spans="1:22" x14ac:dyDescent="0.25">
      <c r="A109" s="74">
        <f t="shared" si="16"/>
        <v>95</v>
      </c>
      <c r="B109" s="75">
        <f t="shared" si="17"/>
        <v>95</v>
      </c>
      <c r="C109" s="65" t="s">
        <v>73</v>
      </c>
      <c r="D109" s="65" t="s">
        <v>208</v>
      </c>
      <c r="E109" s="98" t="s">
        <v>554</v>
      </c>
      <c r="F109" s="76">
        <f t="shared" si="15"/>
        <v>9201094.3918302003</v>
      </c>
      <c r="G109" s="67">
        <v>0</v>
      </c>
      <c r="H109" s="67">
        <v>0</v>
      </c>
      <c r="I109" s="67"/>
      <c r="J109" s="67">
        <v>0</v>
      </c>
      <c r="K109" s="67">
        <v>0</v>
      </c>
      <c r="L109" s="67"/>
      <c r="M109" s="67"/>
      <c r="N109" s="67">
        <v>0</v>
      </c>
      <c r="O109" s="67">
        <v>7389654.1600000001</v>
      </c>
      <c r="P109" s="67">
        <v>0</v>
      </c>
      <c r="Q109" s="67"/>
      <c r="R109" s="67">
        <v>0</v>
      </c>
      <c r="S109" s="67">
        <v>1367010.0692999999</v>
      </c>
      <c r="T109" s="77">
        <v>151890.00769999999</v>
      </c>
      <c r="U109" s="78">
        <v>292540.15483020002</v>
      </c>
      <c r="V109" s="62">
        <f t="shared" si="14"/>
        <v>1</v>
      </c>
    </row>
    <row r="110" spans="1:22" x14ac:dyDescent="0.25">
      <c r="A110" s="74">
        <f t="shared" si="16"/>
        <v>96</v>
      </c>
      <c r="B110" s="75">
        <f t="shared" si="17"/>
        <v>96</v>
      </c>
      <c r="C110" s="65" t="s">
        <v>73</v>
      </c>
      <c r="D110" s="65" t="s">
        <v>479</v>
      </c>
      <c r="E110" s="98" t="s">
        <v>554</v>
      </c>
      <c r="F110" s="76">
        <f t="shared" si="15"/>
        <v>6060866.9972592397</v>
      </c>
      <c r="G110" s="67">
        <v>3506612.74</v>
      </c>
      <c r="H110" s="67">
        <v>1245773.46</v>
      </c>
      <c r="I110" s="67"/>
      <c r="J110" s="67"/>
      <c r="K110" s="67"/>
      <c r="L110" s="67"/>
      <c r="M110" s="67">
        <v>232731.98563608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795420.51439999999</v>
      </c>
      <c r="T110" s="77">
        <v>95347.366199999989</v>
      </c>
      <c r="U110" s="78">
        <v>184980.93102316</v>
      </c>
      <c r="V110" s="62">
        <f t="shared" si="14"/>
        <v>3</v>
      </c>
    </row>
    <row r="111" spans="1:22" x14ac:dyDescent="0.25">
      <c r="A111" s="74">
        <f t="shared" si="16"/>
        <v>97</v>
      </c>
      <c r="B111" s="75">
        <f t="shared" si="17"/>
        <v>97</v>
      </c>
      <c r="C111" s="65" t="s">
        <v>73</v>
      </c>
      <c r="D111" s="65" t="s">
        <v>209</v>
      </c>
      <c r="E111" s="98" t="s">
        <v>554</v>
      </c>
      <c r="F111" s="76">
        <f t="shared" si="15"/>
        <v>1264729.77</v>
      </c>
      <c r="G111" s="67">
        <v>0</v>
      </c>
      <c r="H111" s="67">
        <v>0</v>
      </c>
      <c r="I111" s="67">
        <v>0</v>
      </c>
      <c r="J111" s="67">
        <v>0</v>
      </c>
      <c r="K111" s="67">
        <v>1007223.29</v>
      </c>
      <c r="L111" s="67"/>
      <c r="M111" s="67"/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241672.8</v>
      </c>
      <c r="T111" s="77">
        <v>10000</v>
      </c>
      <c r="U111" s="78">
        <v>5833.68</v>
      </c>
      <c r="V111" s="62">
        <f t="shared" si="14"/>
        <v>1</v>
      </c>
    </row>
    <row r="112" spans="1:22" x14ac:dyDescent="0.25">
      <c r="A112" s="74">
        <f t="shared" si="16"/>
        <v>98</v>
      </c>
      <c r="B112" s="75">
        <f t="shared" si="17"/>
        <v>98</v>
      </c>
      <c r="C112" s="65" t="s">
        <v>73</v>
      </c>
      <c r="D112" s="65" t="s">
        <v>373</v>
      </c>
      <c r="E112" s="98" t="s">
        <v>554</v>
      </c>
      <c r="F112" s="76">
        <f>SUBTOTAL(9,G112:U112)</f>
        <v>13539456.060907839</v>
      </c>
      <c r="G112" s="67">
        <v>3576905.3</v>
      </c>
      <c r="H112" s="67"/>
      <c r="I112" s="67">
        <v>722983.45</v>
      </c>
      <c r="J112" s="67">
        <v>1149226.05</v>
      </c>
      <c r="K112" s="67">
        <v>0</v>
      </c>
      <c r="L112" s="67"/>
      <c r="M112" s="67"/>
      <c r="N112" s="67">
        <v>0</v>
      </c>
      <c r="O112" s="67">
        <v>3794408.23</v>
      </c>
      <c r="P112" s="67">
        <v>0</v>
      </c>
      <c r="Q112" s="67">
        <v>0</v>
      </c>
      <c r="R112" s="67">
        <v>3615223.51</v>
      </c>
      <c r="S112" s="67">
        <v>160007.0122</v>
      </c>
      <c r="T112" s="77">
        <v>37048.782200000001</v>
      </c>
      <c r="U112" s="78">
        <v>483653.72650783998</v>
      </c>
      <c r="V112" s="62">
        <f t="shared" si="14"/>
        <v>5</v>
      </c>
    </row>
    <row r="113" spans="1:22" x14ac:dyDescent="0.25">
      <c r="A113" s="74">
        <f t="shared" si="16"/>
        <v>99</v>
      </c>
      <c r="B113" s="75">
        <f t="shared" si="17"/>
        <v>99</v>
      </c>
      <c r="C113" s="65" t="s">
        <v>73</v>
      </c>
      <c r="D113" s="65" t="s">
        <v>374</v>
      </c>
      <c r="E113" s="98" t="s">
        <v>554</v>
      </c>
      <c r="F113" s="76">
        <f t="shared" si="15"/>
        <v>24899022.463030357</v>
      </c>
      <c r="G113" s="67">
        <v>5989492.8799999999</v>
      </c>
      <c r="H113" s="67">
        <v>2467426.5499999998</v>
      </c>
      <c r="I113" s="67">
        <v>1751486.18</v>
      </c>
      <c r="J113" s="67">
        <v>1771550.33</v>
      </c>
      <c r="K113" s="67"/>
      <c r="L113" s="67"/>
      <c r="M113" s="67"/>
      <c r="N113" s="67">
        <v>0</v>
      </c>
      <c r="O113" s="67">
        <v>2998951.66</v>
      </c>
      <c r="P113" s="67">
        <v>0</v>
      </c>
      <c r="Q113" s="67">
        <v>5003516.4000000004</v>
      </c>
      <c r="R113" s="67">
        <v>2513954.87</v>
      </c>
      <c r="S113" s="67">
        <v>680034.25</v>
      </c>
      <c r="T113" s="77">
        <v>71416.83</v>
      </c>
      <c r="U113" s="78">
        <v>1651192.5130303577</v>
      </c>
      <c r="V113" s="62">
        <f t="shared" si="14"/>
        <v>7</v>
      </c>
    </row>
    <row r="114" spans="1:22" x14ac:dyDescent="0.25">
      <c r="A114" s="74">
        <f t="shared" si="16"/>
        <v>100</v>
      </c>
      <c r="B114" s="75">
        <f t="shared" si="17"/>
        <v>100</v>
      </c>
      <c r="C114" s="65" t="s">
        <v>73</v>
      </c>
      <c r="D114" s="65" t="s">
        <v>480</v>
      </c>
      <c r="E114" s="98" t="s">
        <v>554</v>
      </c>
      <c r="F114" s="76">
        <f t="shared" si="15"/>
        <v>8954679.3352534007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/>
      <c r="M114" s="67"/>
      <c r="N114" s="67">
        <v>0</v>
      </c>
      <c r="O114" s="67">
        <v>7109869.4400000004</v>
      </c>
      <c r="P114" s="67">
        <v>0</v>
      </c>
      <c r="Q114" s="67">
        <v>0</v>
      </c>
      <c r="R114" s="67">
        <v>0</v>
      </c>
      <c r="S114" s="67">
        <v>1523817.8800000001</v>
      </c>
      <c r="T114" s="77"/>
      <c r="U114" s="78">
        <v>320992.01525340008</v>
      </c>
      <c r="V114" s="62">
        <f t="shared" si="14"/>
        <v>1</v>
      </c>
    </row>
    <row r="115" spans="1:22" x14ac:dyDescent="0.25">
      <c r="A115" s="74">
        <f t="shared" si="16"/>
        <v>101</v>
      </c>
      <c r="B115" s="75">
        <f t="shared" si="17"/>
        <v>101</v>
      </c>
      <c r="C115" s="65" t="s">
        <v>73</v>
      </c>
      <c r="D115" s="65" t="s">
        <v>481</v>
      </c>
      <c r="E115" s="98" t="s">
        <v>554</v>
      </c>
      <c r="F115" s="76">
        <f t="shared" si="15"/>
        <v>6451211.9614079995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/>
      <c r="M115" s="67"/>
      <c r="N115" s="67">
        <v>0</v>
      </c>
      <c r="O115" s="67">
        <v>4590130.5599999996</v>
      </c>
      <c r="P115" s="67">
        <v>0</v>
      </c>
      <c r="Q115" s="67">
        <v>0</v>
      </c>
      <c r="R115" s="67">
        <v>0</v>
      </c>
      <c r="S115" s="67">
        <v>1547459.25</v>
      </c>
      <c r="T115" s="77"/>
      <c r="U115" s="78">
        <v>313622.15140800003</v>
      </c>
      <c r="V115" s="62">
        <f t="shared" si="14"/>
        <v>1</v>
      </c>
    </row>
    <row r="116" spans="1:22" x14ac:dyDescent="0.25">
      <c r="A116" s="74">
        <f t="shared" ref="A116:A123" si="18">+A115+1</f>
        <v>102</v>
      </c>
      <c r="B116" s="75">
        <f t="shared" ref="B116:B123" si="19">+B115+1</f>
        <v>102</v>
      </c>
      <c r="C116" s="65" t="s">
        <v>73</v>
      </c>
      <c r="D116" s="65" t="s">
        <v>375</v>
      </c>
      <c r="E116" s="98" t="s">
        <v>554</v>
      </c>
      <c r="F116" s="76">
        <f t="shared" si="15"/>
        <v>1125410.0062079998</v>
      </c>
      <c r="G116" s="67">
        <v>0</v>
      </c>
      <c r="H116" s="67"/>
      <c r="I116" s="67"/>
      <c r="J116" s="67"/>
      <c r="K116" s="67">
        <v>1007894.07</v>
      </c>
      <c r="L116" s="67"/>
      <c r="M116" s="67"/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97847.78</v>
      </c>
      <c r="T116" s="67"/>
      <c r="U116" s="78">
        <v>19668.156208</v>
      </c>
      <c r="V116" s="62">
        <f t="shared" si="14"/>
        <v>1</v>
      </c>
    </row>
    <row r="117" spans="1:22" x14ac:dyDescent="0.25">
      <c r="A117" s="74">
        <f t="shared" si="18"/>
        <v>103</v>
      </c>
      <c r="B117" s="75">
        <f t="shared" si="19"/>
        <v>103</v>
      </c>
      <c r="C117" s="65" t="s">
        <v>73</v>
      </c>
      <c r="D117" s="65" t="s">
        <v>213</v>
      </c>
      <c r="E117" s="98" t="s">
        <v>554</v>
      </c>
      <c r="F117" s="76">
        <f t="shared" si="15"/>
        <v>435458</v>
      </c>
      <c r="G117" s="67">
        <v>0</v>
      </c>
      <c r="H117" s="67">
        <v>0</v>
      </c>
      <c r="I117" s="67">
        <v>0</v>
      </c>
      <c r="J117" s="67">
        <v>0</v>
      </c>
      <c r="K117" s="67">
        <v>435458</v>
      </c>
      <c r="L117" s="67"/>
      <c r="M117" s="67"/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/>
      <c r="T117" s="77"/>
      <c r="U117" s="78"/>
      <c r="V117" s="62">
        <f t="shared" si="14"/>
        <v>1</v>
      </c>
    </row>
    <row r="118" spans="1:22" x14ac:dyDescent="0.25">
      <c r="A118" s="74">
        <f t="shared" si="18"/>
        <v>104</v>
      </c>
      <c r="B118" s="75">
        <f t="shared" si="19"/>
        <v>104</v>
      </c>
      <c r="C118" s="65" t="s">
        <v>73</v>
      </c>
      <c r="D118" s="65" t="s">
        <v>214</v>
      </c>
      <c r="E118" s="98" t="s">
        <v>554</v>
      </c>
      <c r="F118" s="76">
        <f t="shared" si="15"/>
        <v>7305116.4376961812</v>
      </c>
      <c r="G118" s="67">
        <v>3176406.16</v>
      </c>
      <c r="H118" s="67">
        <v>1063489.17</v>
      </c>
      <c r="I118" s="67">
        <v>0</v>
      </c>
      <c r="J118" s="67">
        <v>1045305.74</v>
      </c>
      <c r="K118" s="67">
        <v>500183.41</v>
      </c>
      <c r="L118" s="67"/>
      <c r="M118" s="67">
        <v>205504.30800059999</v>
      </c>
      <c r="N118" s="67">
        <v>0</v>
      </c>
      <c r="O118" s="67">
        <v>0</v>
      </c>
      <c r="P118" s="67">
        <v>0</v>
      </c>
      <c r="Q118" s="67"/>
      <c r="R118" s="67">
        <v>0</v>
      </c>
      <c r="S118" s="67">
        <v>1040556.1748</v>
      </c>
      <c r="T118" s="77">
        <v>94894.945500000016</v>
      </c>
      <c r="U118" s="78">
        <v>178776.52939558003</v>
      </c>
      <c r="V118" s="62">
        <f t="shared" si="14"/>
        <v>5</v>
      </c>
    </row>
    <row r="119" spans="1:22" x14ac:dyDescent="0.25">
      <c r="A119" s="74">
        <f t="shared" si="18"/>
        <v>105</v>
      </c>
      <c r="B119" s="75">
        <f t="shared" si="19"/>
        <v>105</v>
      </c>
      <c r="C119" s="65" t="s">
        <v>73</v>
      </c>
      <c r="D119" s="65" t="s">
        <v>215</v>
      </c>
      <c r="E119" s="98" t="s">
        <v>554</v>
      </c>
      <c r="F119" s="76">
        <f t="shared" si="15"/>
        <v>8192336.6376864994</v>
      </c>
      <c r="G119" s="67">
        <v>3719699.05</v>
      </c>
      <c r="H119" s="67">
        <v>1063489.17</v>
      </c>
      <c r="I119" s="67">
        <v>671766.41</v>
      </c>
      <c r="J119" s="67">
        <v>1307914.6300000001</v>
      </c>
      <c r="K119" s="67"/>
      <c r="L119" s="67"/>
      <c r="M119" s="67">
        <v>205601.44794671997</v>
      </c>
      <c r="N119" s="67">
        <v>0</v>
      </c>
      <c r="O119" s="67">
        <v>0</v>
      </c>
      <c r="P119" s="67">
        <v>0</v>
      </c>
      <c r="Q119" s="67"/>
      <c r="R119" s="67">
        <v>0</v>
      </c>
      <c r="S119" s="67">
        <v>1003395.4990999999</v>
      </c>
      <c r="T119" s="77">
        <v>64548.188200000004</v>
      </c>
      <c r="U119" s="78">
        <v>155922.24243978004</v>
      </c>
      <c r="V119" s="62">
        <f t="shared" si="14"/>
        <v>5</v>
      </c>
    </row>
    <row r="120" spans="1:22" x14ac:dyDescent="0.25">
      <c r="A120" s="74">
        <f t="shared" si="18"/>
        <v>106</v>
      </c>
      <c r="B120" s="75">
        <f t="shared" si="19"/>
        <v>106</v>
      </c>
      <c r="C120" s="65" t="s">
        <v>73</v>
      </c>
      <c r="D120" s="65" t="s">
        <v>216</v>
      </c>
      <c r="E120" s="98" t="s">
        <v>554</v>
      </c>
      <c r="F120" s="76">
        <f t="shared" si="15"/>
        <v>994811.65</v>
      </c>
      <c r="G120" s="67">
        <v>0</v>
      </c>
      <c r="H120" s="67">
        <v>0</v>
      </c>
      <c r="I120" s="67">
        <v>0</v>
      </c>
      <c r="J120" s="67">
        <v>0</v>
      </c>
      <c r="K120" s="67">
        <v>994811.65</v>
      </c>
      <c r="L120" s="67"/>
      <c r="M120" s="67"/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/>
      <c r="T120" s="77"/>
      <c r="U120" s="78"/>
      <c r="V120" s="62">
        <f t="shared" si="14"/>
        <v>1</v>
      </c>
    </row>
    <row r="121" spans="1:22" x14ac:dyDescent="0.25">
      <c r="A121" s="74">
        <f t="shared" si="18"/>
        <v>107</v>
      </c>
      <c r="B121" s="75">
        <f t="shared" si="19"/>
        <v>107</v>
      </c>
      <c r="C121" s="65" t="s">
        <v>73</v>
      </c>
      <c r="D121" s="65" t="s">
        <v>380</v>
      </c>
      <c r="E121" s="98" t="s">
        <v>554</v>
      </c>
      <c r="F121" s="76">
        <f t="shared" si="15"/>
        <v>34909415.370994538</v>
      </c>
      <c r="G121" s="67">
        <v>6026593.9400000004</v>
      </c>
      <c r="H121" s="67">
        <v>1950514.3</v>
      </c>
      <c r="I121" s="67"/>
      <c r="J121" s="67">
        <v>1578269.9</v>
      </c>
      <c r="K121" s="67"/>
      <c r="L121" s="67"/>
      <c r="M121" s="67">
        <v>285608.94385380001</v>
      </c>
      <c r="N121" s="67">
        <v>0</v>
      </c>
      <c r="O121" s="67">
        <v>4125438.85</v>
      </c>
      <c r="P121" s="67">
        <v>0</v>
      </c>
      <c r="Q121" s="67">
        <v>13140802.220000001</v>
      </c>
      <c r="R121" s="67">
        <v>1144560.06</v>
      </c>
      <c r="S121" s="67">
        <v>5084735.8531999998</v>
      </c>
      <c r="T121" s="77">
        <v>514477.01769999997</v>
      </c>
      <c r="U121" s="78">
        <v>1058414.2862407397</v>
      </c>
      <c r="V121" s="62">
        <f t="shared" si="14"/>
        <v>7</v>
      </c>
    </row>
    <row r="122" spans="1:22" x14ac:dyDescent="0.25">
      <c r="A122" s="74">
        <f t="shared" si="18"/>
        <v>108</v>
      </c>
      <c r="B122" s="75">
        <f t="shared" si="19"/>
        <v>108</v>
      </c>
      <c r="C122" s="65" t="s">
        <v>73</v>
      </c>
      <c r="D122" s="65" t="s">
        <v>217</v>
      </c>
      <c r="E122" s="98" t="s">
        <v>554</v>
      </c>
      <c r="F122" s="76">
        <f t="shared" si="15"/>
        <v>8519603.0538321789</v>
      </c>
      <c r="G122" s="67">
        <v>3719699.05</v>
      </c>
      <c r="H122" s="67">
        <v>1397547.49</v>
      </c>
      <c r="I122" s="67">
        <v>625935.94999999995</v>
      </c>
      <c r="J122" s="67">
        <v>1348454.42</v>
      </c>
      <c r="K122" s="67"/>
      <c r="L122" s="67"/>
      <c r="M122" s="67">
        <v>205256.04442223997</v>
      </c>
      <c r="N122" s="67">
        <v>0</v>
      </c>
      <c r="O122" s="67">
        <v>0</v>
      </c>
      <c r="P122" s="67">
        <v>0</v>
      </c>
      <c r="Q122" s="67"/>
      <c r="R122" s="67">
        <v>0</v>
      </c>
      <c r="S122" s="67">
        <v>1001442.9068</v>
      </c>
      <c r="T122" s="77">
        <v>65552.7261</v>
      </c>
      <c r="U122" s="78">
        <v>155714.46650994002</v>
      </c>
      <c r="V122" s="62">
        <f t="shared" si="14"/>
        <v>5</v>
      </c>
    </row>
    <row r="123" spans="1:22" x14ac:dyDescent="0.25">
      <c r="A123" s="74">
        <f t="shared" si="18"/>
        <v>109</v>
      </c>
      <c r="B123" s="75">
        <f t="shared" si="19"/>
        <v>109</v>
      </c>
      <c r="C123" s="65" t="s">
        <v>46</v>
      </c>
      <c r="D123" s="65" t="s">
        <v>381</v>
      </c>
      <c r="E123" s="98" t="s">
        <v>554</v>
      </c>
      <c r="F123" s="76">
        <f t="shared" si="15"/>
        <v>11538725.878097599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/>
      <c r="M123" s="67"/>
      <c r="N123" s="67">
        <v>0</v>
      </c>
      <c r="O123" s="67">
        <v>9447493.2200000007</v>
      </c>
      <c r="P123" s="67">
        <v>0</v>
      </c>
      <c r="Q123" s="67"/>
      <c r="R123" s="67"/>
      <c r="S123" s="67">
        <v>1578156.4584000001</v>
      </c>
      <c r="T123" s="77">
        <v>175350.71760000003</v>
      </c>
      <c r="U123" s="78">
        <v>337725.48209760012</v>
      </c>
      <c r="V123" s="62">
        <f t="shared" si="14"/>
        <v>1</v>
      </c>
    </row>
    <row r="124" spans="1:22" x14ac:dyDescent="0.25">
      <c r="A124" s="74">
        <f t="shared" ref="A124:A181" si="20">+A123+1</f>
        <v>110</v>
      </c>
      <c r="B124" s="75">
        <f t="shared" ref="B124:B181" si="21">+B123+1</f>
        <v>110</v>
      </c>
      <c r="C124" s="65" t="s">
        <v>46</v>
      </c>
      <c r="D124" s="65" t="s">
        <v>219</v>
      </c>
      <c r="E124" s="98" t="s">
        <v>554</v>
      </c>
      <c r="F124" s="76">
        <f t="shared" si="15"/>
        <v>459932.97</v>
      </c>
      <c r="G124" s="67">
        <v>0</v>
      </c>
      <c r="H124" s="67">
        <v>0</v>
      </c>
      <c r="I124" s="67">
        <v>0</v>
      </c>
      <c r="J124" s="67">
        <v>0</v>
      </c>
      <c r="K124" s="67">
        <v>459932.97</v>
      </c>
      <c r="L124" s="67"/>
      <c r="M124" s="67"/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/>
      <c r="T124" s="77"/>
      <c r="U124" s="78"/>
      <c r="V124" s="62">
        <f t="shared" si="14"/>
        <v>1</v>
      </c>
    </row>
    <row r="125" spans="1:22" x14ac:dyDescent="0.25">
      <c r="A125" s="74">
        <f t="shared" si="20"/>
        <v>111</v>
      </c>
      <c r="B125" s="75">
        <f t="shared" si="21"/>
        <v>111</v>
      </c>
      <c r="C125" s="65" t="s">
        <v>46</v>
      </c>
      <c r="D125" s="65" t="s">
        <v>382</v>
      </c>
      <c r="E125" s="98" t="s">
        <v>554</v>
      </c>
      <c r="F125" s="76">
        <f t="shared" si="15"/>
        <v>7741470.9756144602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>
        <v>6735029.0899999999</v>
      </c>
      <c r="S125" s="67">
        <v>779909.40100000007</v>
      </c>
      <c r="T125" s="77">
        <v>77990.940099999993</v>
      </c>
      <c r="U125" s="78">
        <v>148541.54451445999</v>
      </c>
      <c r="V125" s="62">
        <f t="shared" si="14"/>
        <v>1</v>
      </c>
    </row>
    <row r="126" spans="1:22" x14ac:dyDescent="0.25">
      <c r="A126" s="74">
        <f t="shared" si="20"/>
        <v>112</v>
      </c>
      <c r="B126" s="75">
        <f t="shared" si="21"/>
        <v>112</v>
      </c>
      <c r="C126" s="65" t="s">
        <v>46</v>
      </c>
      <c r="D126" s="65" t="s">
        <v>47</v>
      </c>
      <c r="E126" s="98" t="s">
        <v>554</v>
      </c>
      <c r="F126" s="76">
        <f t="shared" si="15"/>
        <v>1352299.4133419401</v>
      </c>
      <c r="G126" s="67">
        <v>0</v>
      </c>
      <c r="H126" s="67"/>
      <c r="I126" s="67">
        <v>1005861.31</v>
      </c>
      <c r="J126" s="67">
        <v>0</v>
      </c>
      <c r="K126" s="67"/>
      <c r="L126" s="67"/>
      <c r="M126" s="67"/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268460.93900000001</v>
      </c>
      <c r="T126" s="77">
        <v>26846.093900000003</v>
      </c>
      <c r="U126" s="78">
        <v>51131.070441940006</v>
      </c>
      <c r="V126" s="62">
        <f t="shared" si="14"/>
        <v>1</v>
      </c>
    </row>
    <row r="127" spans="1:22" x14ac:dyDescent="0.25">
      <c r="A127" s="74">
        <f t="shared" si="20"/>
        <v>113</v>
      </c>
      <c r="B127" s="75">
        <f t="shared" si="21"/>
        <v>113</v>
      </c>
      <c r="C127" s="65" t="s">
        <v>46</v>
      </c>
      <c r="D127" s="65" t="s">
        <v>87</v>
      </c>
      <c r="E127" s="98" t="s">
        <v>554</v>
      </c>
      <c r="F127" s="76">
        <f t="shared" si="15"/>
        <v>2691134.6847621999</v>
      </c>
      <c r="G127" s="67">
        <v>0</v>
      </c>
      <c r="H127" s="67"/>
      <c r="I127" s="67"/>
      <c r="J127" s="67"/>
      <c r="K127" s="67">
        <v>0</v>
      </c>
      <c r="L127" s="67"/>
      <c r="M127" s="67"/>
      <c r="N127" s="67">
        <v>0</v>
      </c>
      <c r="O127" s="67">
        <v>2139347.41</v>
      </c>
      <c r="P127" s="67">
        <v>0</v>
      </c>
      <c r="Q127" s="67">
        <v>0</v>
      </c>
      <c r="R127" s="67">
        <v>0</v>
      </c>
      <c r="S127" s="67">
        <v>416408.30729999999</v>
      </c>
      <c r="T127" s="77">
        <v>46267.589699999997</v>
      </c>
      <c r="U127" s="78">
        <v>89111.377762199991</v>
      </c>
      <c r="V127" s="62">
        <f t="shared" si="14"/>
        <v>1</v>
      </c>
    </row>
    <row r="128" spans="1:22" x14ac:dyDescent="0.25">
      <c r="A128" s="74">
        <f t="shared" si="20"/>
        <v>114</v>
      </c>
      <c r="B128" s="75">
        <f t="shared" si="21"/>
        <v>114</v>
      </c>
      <c r="C128" s="65" t="s">
        <v>221</v>
      </c>
      <c r="D128" s="65" t="s">
        <v>223</v>
      </c>
      <c r="E128" s="98" t="s">
        <v>554</v>
      </c>
      <c r="F128" s="76">
        <f t="shared" si="15"/>
        <v>1692485.4715847799</v>
      </c>
      <c r="G128" s="67">
        <v>1115776.76</v>
      </c>
      <c r="H128" s="67"/>
      <c r="I128" s="67"/>
      <c r="J128" s="67"/>
      <c r="K128" s="67">
        <v>0</v>
      </c>
      <c r="L128" s="67"/>
      <c r="M128" s="67">
        <v>262217.35903776006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224367.67680000002</v>
      </c>
      <c r="T128" s="77">
        <v>30438.383900000001</v>
      </c>
      <c r="U128" s="78">
        <v>59685.291847020017</v>
      </c>
      <c r="V128" s="62">
        <f t="shared" si="14"/>
        <v>2</v>
      </c>
    </row>
    <row r="129" spans="1:22" x14ac:dyDescent="0.25">
      <c r="A129" s="74">
        <f t="shared" si="20"/>
        <v>115</v>
      </c>
      <c r="B129" s="75">
        <f t="shared" si="21"/>
        <v>115</v>
      </c>
      <c r="C129" s="65" t="s">
        <v>235</v>
      </c>
      <c r="D129" s="65" t="s">
        <v>237</v>
      </c>
      <c r="E129" s="98" t="s">
        <v>554</v>
      </c>
      <c r="F129" s="76">
        <f t="shared" si="15"/>
        <v>787613.54863127018</v>
      </c>
      <c r="G129" s="67"/>
      <c r="H129" s="67"/>
      <c r="I129" s="67"/>
      <c r="J129" s="67">
        <v>492037.06</v>
      </c>
      <c r="K129" s="67">
        <v>0</v>
      </c>
      <c r="L129" s="67"/>
      <c r="M129" s="67"/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242575.58850827703</v>
      </c>
      <c r="T129" s="77">
        <v>18659.66065448285</v>
      </c>
      <c r="U129" s="78">
        <v>34341.239468510234</v>
      </c>
      <c r="V129" s="62">
        <f t="shared" si="14"/>
        <v>1</v>
      </c>
    </row>
    <row r="130" spans="1:22" x14ac:dyDescent="0.25">
      <c r="A130" s="74">
        <f t="shared" si="20"/>
        <v>116</v>
      </c>
      <c r="B130" s="75">
        <f t="shared" si="21"/>
        <v>116</v>
      </c>
      <c r="C130" s="65" t="s">
        <v>235</v>
      </c>
      <c r="D130" s="65" t="s">
        <v>238</v>
      </c>
      <c r="E130" s="98" t="s">
        <v>554</v>
      </c>
      <c r="F130" s="76">
        <f t="shared" si="15"/>
        <v>800556.81985659874</v>
      </c>
      <c r="G130" s="67"/>
      <c r="H130" s="67"/>
      <c r="I130" s="67"/>
      <c r="J130" s="67">
        <v>422534</v>
      </c>
      <c r="K130" s="67">
        <v>0</v>
      </c>
      <c r="L130" s="67"/>
      <c r="M130" s="67"/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310238.16684779321</v>
      </c>
      <c r="T130" s="77">
        <v>23864.474372907171</v>
      </c>
      <c r="U130" s="78">
        <v>43920.178635898366</v>
      </c>
      <c r="V130" s="62">
        <f t="shared" si="14"/>
        <v>1</v>
      </c>
    </row>
    <row r="131" spans="1:22" x14ac:dyDescent="0.25">
      <c r="A131" s="74">
        <f t="shared" si="20"/>
        <v>117</v>
      </c>
      <c r="B131" s="75">
        <f t="shared" si="21"/>
        <v>117</v>
      </c>
      <c r="C131" s="65" t="s">
        <v>235</v>
      </c>
      <c r="D131" s="65" t="s">
        <v>239</v>
      </c>
      <c r="E131" s="98" t="s">
        <v>554</v>
      </c>
      <c r="F131" s="76">
        <f t="shared" si="15"/>
        <v>930265.41844669753</v>
      </c>
      <c r="G131" s="67">
        <v>0</v>
      </c>
      <c r="H131" s="67">
        <v>0</v>
      </c>
      <c r="I131" s="67">
        <v>0</v>
      </c>
      <c r="J131" s="67">
        <v>548136.26</v>
      </c>
      <c r="K131" s="67">
        <v>0</v>
      </c>
      <c r="L131" s="67"/>
      <c r="M131" s="67"/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313608.18286199</v>
      </c>
      <c r="T131" s="77">
        <v>24123.70637399923</v>
      </c>
      <c r="U131" s="78">
        <v>44397.269210708189</v>
      </c>
      <c r="V131" s="62">
        <f t="shared" si="14"/>
        <v>1</v>
      </c>
    </row>
    <row r="132" spans="1:22" x14ac:dyDescent="0.25">
      <c r="A132" s="74">
        <f t="shared" si="20"/>
        <v>118</v>
      </c>
      <c r="B132" s="75">
        <f t="shared" si="21"/>
        <v>118</v>
      </c>
      <c r="C132" s="65" t="s">
        <v>96</v>
      </c>
      <c r="D132" s="65" t="s">
        <v>241</v>
      </c>
      <c r="E132" s="98" t="s">
        <v>554</v>
      </c>
      <c r="F132" s="76">
        <f t="shared" si="15"/>
        <v>24653410.150745321</v>
      </c>
      <c r="G132" s="67">
        <v>5015996.87</v>
      </c>
      <c r="H132" s="67">
        <v>2161426.54</v>
      </c>
      <c r="I132" s="67">
        <v>2221327.14</v>
      </c>
      <c r="J132" s="67">
        <v>1568575.74</v>
      </c>
      <c r="K132" s="67">
        <v>0</v>
      </c>
      <c r="L132" s="67"/>
      <c r="M132" s="67">
        <v>146063.50321331999</v>
      </c>
      <c r="N132" s="67">
        <v>0</v>
      </c>
      <c r="O132" s="67">
        <v>6665001.5300000003</v>
      </c>
      <c r="P132" s="67">
        <v>0</v>
      </c>
      <c r="Q132" s="67"/>
      <c r="R132" s="67">
        <v>6200769.6399999997</v>
      </c>
      <c r="S132" s="67"/>
      <c r="T132" s="77"/>
      <c r="U132" s="78">
        <v>674249.18753199989</v>
      </c>
      <c r="V132" s="62">
        <f t="shared" si="14"/>
        <v>7</v>
      </c>
    </row>
    <row r="133" spans="1:22" x14ac:dyDescent="0.25">
      <c r="A133" s="74">
        <f t="shared" si="20"/>
        <v>119</v>
      </c>
      <c r="B133" s="75">
        <f t="shared" si="21"/>
        <v>119</v>
      </c>
      <c r="C133" s="65" t="s">
        <v>96</v>
      </c>
      <c r="D133" s="65" t="s">
        <v>97</v>
      </c>
      <c r="E133" s="98" t="s">
        <v>554</v>
      </c>
      <c r="F133" s="76">
        <f t="shared" si="15"/>
        <v>9554345.8542836998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/>
      <c r="M133" s="67"/>
      <c r="N133" s="67">
        <v>0</v>
      </c>
      <c r="O133" s="67"/>
      <c r="P133" s="67">
        <v>0</v>
      </c>
      <c r="Q133" s="67">
        <v>0</v>
      </c>
      <c r="R133" s="67">
        <v>1825581.15</v>
      </c>
      <c r="S133" s="67">
        <v>5902452.2175000003</v>
      </c>
      <c r="T133" s="77">
        <v>626122.28700000001</v>
      </c>
      <c r="U133" s="78">
        <v>1200190.1997837001</v>
      </c>
      <c r="V133" s="62">
        <f t="shared" si="14"/>
        <v>1</v>
      </c>
    </row>
    <row r="134" spans="1:22" x14ac:dyDescent="0.25">
      <c r="A134" s="74">
        <f t="shared" si="20"/>
        <v>120</v>
      </c>
      <c r="B134" s="75">
        <f t="shared" si="21"/>
        <v>120</v>
      </c>
      <c r="C134" s="65" t="s">
        <v>96</v>
      </c>
      <c r="D134" s="65" t="s">
        <v>485</v>
      </c>
      <c r="E134" s="98" t="s">
        <v>554</v>
      </c>
      <c r="F134" s="76">
        <f t="shared" si="15"/>
        <v>1422083.61</v>
      </c>
      <c r="G134" s="67"/>
      <c r="H134" s="67"/>
      <c r="I134" s="67">
        <v>758098.38</v>
      </c>
      <c r="J134" s="67">
        <v>627792.72</v>
      </c>
      <c r="K134" s="67">
        <v>0</v>
      </c>
      <c r="L134" s="67"/>
      <c r="M134" s="67"/>
      <c r="N134" s="67">
        <v>0</v>
      </c>
      <c r="O134" s="67"/>
      <c r="P134" s="67">
        <v>0</v>
      </c>
      <c r="Q134" s="67">
        <v>0</v>
      </c>
      <c r="R134" s="67">
        <v>0</v>
      </c>
      <c r="S134" s="80"/>
      <c r="T134" s="80"/>
      <c r="U134" s="78">
        <v>36192.51</v>
      </c>
      <c r="V134" s="62">
        <f t="shared" si="14"/>
        <v>2</v>
      </c>
    </row>
    <row r="135" spans="1:22" x14ac:dyDescent="0.25">
      <c r="A135" s="74">
        <f t="shared" ref="A135:A149" si="22">+A134+1</f>
        <v>121</v>
      </c>
      <c r="B135" s="75">
        <f t="shared" ref="B135:B149" si="23">+B134+1</f>
        <v>121</v>
      </c>
      <c r="C135" s="65" t="s">
        <v>242</v>
      </c>
      <c r="D135" s="65" t="s">
        <v>401</v>
      </c>
      <c r="E135" s="98" t="s">
        <v>554</v>
      </c>
      <c r="F135" s="76">
        <f t="shared" si="15"/>
        <v>36252526.179098003</v>
      </c>
      <c r="G135" s="67">
        <v>5331233.07</v>
      </c>
      <c r="H135" s="67"/>
      <c r="I135" s="67">
        <v>3949042.3</v>
      </c>
      <c r="J135" s="67">
        <v>2162679.08</v>
      </c>
      <c r="K135" s="67">
        <v>0</v>
      </c>
      <c r="L135" s="67"/>
      <c r="M135" s="67">
        <v>308620.48505399999</v>
      </c>
      <c r="N135" s="67">
        <v>0</v>
      </c>
      <c r="O135" s="67"/>
      <c r="P135" s="67">
        <v>0</v>
      </c>
      <c r="Q135" s="67">
        <v>10229706.1</v>
      </c>
      <c r="R135" s="67">
        <v>12638125.92</v>
      </c>
      <c r="S135" s="67">
        <v>556194.66</v>
      </c>
      <c r="T135" s="67">
        <v>70905.496666666673</v>
      </c>
      <c r="U135" s="78">
        <v>1006019.0673773335</v>
      </c>
      <c r="V135" s="62">
        <f t="shared" si="14"/>
        <v>6</v>
      </c>
    </row>
    <row r="136" spans="1:22" x14ac:dyDescent="0.25">
      <c r="A136" s="74">
        <f t="shared" si="22"/>
        <v>122</v>
      </c>
      <c r="B136" s="75">
        <f t="shared" si="23"/>
        <v>122</v>
      </c>
      <c r="C136" s="65" t="s">
        <v>242</v>
      </c>
      <c r="D136" s="65" t="s">
        <v>243</v>
      </c>
      <c r="E136" s="98" t="s">
        <v>554</v>
      </c>
      <c r="F136" s="76">
        <f t="shared" si="15"/>
        <v>14492948.68038216</v>
      </c>
      <c r="G136" s="67">
        <v>0</v>
      </c>
      <c r="H136" s="67">
        <v>0</v>
      </c>
      <c r="I136" s="67"/>
      <c r="J136" s="67">
        <v>0</v>
      </c>
      <c r="K136" s="67">
        <v>0</v>
      </c>
      <c r="L136" s="67"/>
      <c r="M136" s="67"/>
      <c r="N136" s="67">
        <v>0</v>
      </c>
      <c r="O136" s="67">
        <v>0</v>
      </c>
      <c r="P136" s="67">
        <v>0</v>
      </c>
      <c r="Q136" s="67">
        <v>13313168.82</v>
      </c>
      <c r="R136" s="67">
        <v>0</v>
      </c>
      <c r="S136" s="67">
        <v>947969.25600000005</v>
      </c>
      <c r="T136" s="77">
        <v>59182.779600000002</v>
      </c>
      <c r="U136" s="78">
        <v>172627.82478215999</v>
      </c>
      <c r="V136" s="62">
        <f t="shared" si="14"/>
        <v>1</v>
      </c>
    </row>
    <row r="137" spans="1:22" x14ac:dyDescent="0.25">
      <c r="A137" s="74">
        <f t="shared" si="22"/>
        <v>123</v>
      </c>
      <c r="B137" s="75">
        <f t="shared" si="23"/>
        <v>123</v>
      </c>
      <c r="C137" s="65" t="s">
        <v>48</v>
      </c>
      <c r="D137" s="65" t="s">
        <v>49</v>
      </c>
      <c r="E137" s="98" t="s">
        <v>554</v>
      </c>
      <c r="F137" s="76">
        <f t="shared" si="15"/>
        <v>275546.21000000002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/>
      <c r="M137" s="67"/>
      <c r="N137" s="67">
        <v>0</v>
      </c>
      <c r="O137" s="67">
        <v>0</v>
      </c>
      <c r="P137" s="67">
        <v>0</v>
      </c>
      <c r="Q137" s="67">
        <v>0</v>
      </c>
      <c r="R137" s="67">
        <v>275546.21000000002</v>
      </c>
      <c r="S137" s="67"/>
      <c r="T137" s="77"/>
      <c r="U137" s="78"/>
      <c r="V137" s="62">
        <f t="shared" si="14"/>
        <v>1</v>
      </c>
    </row>
    <row r="138" spans="1:22" x14ac:dyDescent="0.25">
      <c r="A138" s="74">
        <f t="shared" si="22"/>
        <v>124</v>
      </c>
      <c r="B138" s="75">
        <f t="shared" si="23"/>
        <v>124</v>
      </c>
      <c r="C138" s="65" t="s">
        <v>48</v>
      </c>
      <c r="D138" s="65" t="s">
        <v>50</v>
      </c>
      <c r="E138" s="98" t="s">
        <v>554</v>
      </c>
      <c r="F138" s="76">
        <f t="shared" si="15"/>
        <v>2485206.7500000005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/>
      <c r="M138" s="67"/>
      <c r="N138" s="67">
        <v>0</v>
      </c>
      <c r="O138" s="67">
        <v>1968122.3400000003</v>
      </c>
      <c r="P138" s="67">
        <v>0</v>
      </c>
      <c r="Q138" s="67">
        <v>0</v>
      </c>
      <c r="R138" s="67">
        <v>517084.41000000003</v>
      </c>
      <c r="S138" s="67"/>
      <c r="T138" s="77"/>
      <c r="U138" s="78"/>
      <c r="V138" s="62">
        <f t="shared" si="14"/>
        <v>2</v>
      </c>
    </row>
    <row r="139" spans="1:22" x14ac:dyDescent="0.25">
      <c r="A139" s="74">
        <f t="shared" si="22"/>
        <v>125</v>
      </c>
      <c r="B139" s="75">
        <f t="shared" si="23"/>
        <v>125</v>
      </c>
      <c r="C139" s="65" t="s">
        <v>48</v>
      </c>
      <c r="D139" s="65" t="s">
        <v>405</v>
      </c>
      <c r="E139" s="98" t="s">
        <v>554</v>
      </c>
      <c r="F139" s="76">
        <f t="shared" si="15"/>
        <v>3463651.5274964795</v>
      </c>
      <c r="G139" s="67">
        <v>1651254.39</v>
      </c>
      <c r="H139" s="67">
        <v>624846.18000000005</v>
      </c>
      <c r="I139" s="67"/>
      <c r="J139" s="67">
        <v>386650.05</v>
      </c>
      <c r="K139" s="67">
        <v>0</v>
      </c>
      <c r="L139" s="67"/>
      <c r="M139" s="67">
        <v>111818.98213248001</v>
      </c>
      <c r="N139" s="67">
        <v>0</v>
      </c>
      <c r="O139" s="67"/>
      <c r="P139" s="67">
        <v>0</v>
      </c>
      <c r="Q139" s="67"/>
      <c r="R139" s="67"/>
      <c r="S139" s="67">
        <v>520924.9550999999</v>
      </c>
      <c r="T139" s="77">
        <v>57495.274900000004</v>
      </c>
      <c r="U139" s="78">
        <v>110661.69536400001</v>
      </c>
      <c r="V139" s="62">
        <f t="shared" si="14"/>
        <v>4</v>
      </c>
    </row>
    <row r="140" spans="1:22" x14ac:dyDescent="0.25">
      <c r="A140" s="74">
        <f t="shared" si="22"/>
        <v>126</v>
      </c>
      <c r="B140" s="75">
        <f t="shared" si="23"/>
        <v>126</v>
      </c>
      <c r="C140" s="65" t="s">
        <v>48</v>
      </c>
      <c r="D140" s="65" t="s">
        <v>409</v>
      </c>
      <c r="E140" s="98" t="s">
        <v>554</v>
      </c>
      <c r="F140" s="76">
        <f t="shared" si="15"/>
        <v>4647701.0344376396</v>
      </c>
      <c r="G140" s="67">
        <v>1454801.65</v>
      </c>
      <c r="H140" s="67">
        <v>450967.71</v>
      </c>
      <c r="I140" s="67"/>
      <c r="J140" s="67">
        <v>341058.14</v>
      </c>
      <c r="K140" s="67">
        <v>0</v>
      </c>
      <c r="L140" s="67"/>
      <c r="M140" s="67">
        <v>291874.83960432006</v>
      </c>
      <c r="N140" s="67">
        <v>0</v>
      </c>
      <c r="O140" s="67"/>
      <c r="P140" s="67">
        <v>0</v>
      </c>
      <c r="Q140" s="67"/>
      <c r="R140" s="67">
        <v>283215.94</v>
      </c>
      <c r="S140" s="67">
        <v>1397980.6863000002</v>
      </c>
      <c r="T140" s="77">
        <v>146770.61990000002</v>
      </c>
      <c r="U140" s="78">
        <v>281031.44863332005</v>
      </c>
      <c r="V140" s="62">
        <f t="shared" si="14"/>
        <v>5</v>
      </c>
    </row>
    <row r="141" spans="1:22" x14ac:dyDescent="0.25">
      <c r="A141" s="74">
        <f t="shared" si="22"/>
        <v>127</v>
      </c>
      <c r="B141" s="75">
        <f t="shared" si="23"/>
        <v>127</v>
      </c>
      <c r="C141" s="65" t="s">
        <v>48</v>
      </c>
      <c r="D141" s="65" t="s">
        <v>411</v>
      </c>
      <c r="E141" s="98" t="s">
        <v>554</v>
      </c>
      <c r="F141" s="76">
        <f t="shared" si="15"/>
        <v>3684884.0934183598</v>
      </c>
      <c r="G141" s="67"/>
      <c r="H141" s="67">
        <v>737416.8</v>
      </c>
      <c r="I141" s="67"/>
      <c r="J141" s="67">
        <v>405112.53</v>
      </c>
      <c r="K141" s="67">
        <v>0</v>
      </c>
      <c r="L141" s="67"/>
      <c r="M141" s="67"/>
      <c r="N141" s="67">
        <v>0</v>
      </c>
      <c r="O141" s="67">
        <v>393320.57</v>
      </c>
      <c r="P141" s="67"/>
      <c r="Q141" s="67"/>
      <c r="R141" s="67">
        <v>406759.99</v>
      </c>
      <c r="S141" s="67">
        <v>1336750.9876999999</v>
      </c>
      <c r="T141" s="77">
        <v>139206.5949</v>
      </c>
      <c r="U141" s="78">
        <v>266316.62081835995</v>
      </c>
      <c r="V141" s="62">
        <f t="shared" si="14"/>
        <v>4</v>
      </c>
    </row>
    <row r="142" spans="1:22" x14ac:dyDescent="0.25">
      <c r="A142" s="74">
        <f t="shared" si="22"/>
        <v>128</v>
      </c>
      <c r="B142" s="75">
        <f t="shared" si="23"/>
        <v>128</v>
      </c>
      <c r="C142" s="65" t="s">
        <v>48</v>
      </c>
      <c r="D142" s="65" t="s">
        <v>412</v>
      </c>
      <c r="E142" s="98" t="s">
        <v>554</v>
      </c>
      <c r="F142" s="76">
        <f t="shared" si="15"/>
        <v>4618873.3282479998</v>
      </c>
      <c r="G142" s="67"/>
      <c r="H142" s="67">
        <v>552436.80000000005</v>
      </c>
      <c r="I142" s="67"/>
      <c r="J142" s="67">
        <v>338855.02</v>
      </c>
      <c r="K142" s="67">
        <v>0</v>
      </c>
      <c r="L142" s="67"/>
      <c r="M142" s="67"/>
      <c r="N142" s="67">
        <v>0</v>
      </c>
      <c r="O142" s="67">
        <v>227029.93</v>
      </c>
      <c r="P142" s="67">
        <v>0</v>
      </c>
      <c r="Q142" s="67"/>
      <c r="R142" s="67">
        <v>1428913.34</v>
      </c>
      <c r="S142" s="67">
        <v>1586158.416</v>
      </c>
      <c r="T142" s="77">
        <v>166556.66399999999</v>
      </c>
      <c r="U142" s="78">
        <v>318923.15824800002</v>
      </c>
      <c r="V142" s="62">
        <f t="shared" si="14"/>
        <v>4</v>
      </c>
    </row>
    <row r="143" spans="1:22" x14ac:dyDescent="0.25">
      <c r="A143" s="74">
        <f t="shared" si="22"/>
        <v>129</v>
      </c>
      <c r="B143" s="75">
        <f t="shared" si="23"/>
        <v>129</v>
      </c>
      <c r="C143" s="65" t="s">
        <v>51</v>
      </c>
      <c r="D143" s="65" t="s">
        <v>244</v>
      </c>
      <c r="E143" s="98" t="s">
        <v>554</v>
      </c>
      <c r="F143" s="76">
        <f t="shared" si="15"/>
        <v>3377813.0065389066</v>
      </c>
      <c r="G143" s="67">
        <v>2316165.3841716261</v>
      </c>
      <c r="H143" s="67">
        <v>0</v>
      </c>
      <c r="I143" s="67"/>
      <c r="J143" s="67">
        <v>0</v>
      </c>
      <c r="K143" s="67">
        <v>0</v>
      </c>
      <c r="L143" s="67"/>
      <c r="M143" s="67">
        <v>222731.80747859998</v>
      </c>
      <c r="N143" s="67">
        <v>0</v>
      </c>
      <c r="O143" s="67">
        <v>0</v>
      </c>
      <c r="P143" s="67">
        <v>0</v>
      </c>
      <c r="Q143" s="67"/>
      <c r="R143" s="67">
        <v>0</v>
      </c>
      <c r="S143" s="67">
        <v>608420.85210000002</v>
      </c>
      <c r="T143" s="77">
        <v>78084.771699999998</v>
      </c>
      <c r="U143" s="78">
        <v>152410.19108868</v>
      </c>
      <c r="V143" s="62">
        <f t="shared" si="14"/>
        <v>2</v>
      </c>
    </row>
    <row r="144" spans="1:22" x14ac:dyDescent="0.25">
      <c r="A144" s="74">
        <f t="shared" si="22"/>
        <v>130</v>
      </c>
      <c r="B144" s="75">
        <f t="shared" si="23"/>
        <v>130</v>
      </c>
      <c r="C144" s="65" t="s">
        <v>51</v>
      </c>
      <c r="D144" s="65" t="s">
        <v>414</v>
      </c>
      <c r="E144" s="98" t="s">
        <v>554</v>
      </c>
      <c r="F144" s="76">
        <f t="shared" si="15"/>
        <v>1859547.9743570399</v>
      </c>
      <c r="G144" s="67"/>
      <c r="H144" s="67"/>
      <c r="I144" s="67">
        <v>436138.45</v>
      </c>
      <c r="J144" s="67">
        <v>808134.48</v>
      </c>
      <c r="K144" s="67">
        <v>0</v>
      </c>
      <c r="L144" s="67"/>
      <c r="M144" s="67"/>
      <c r="N144" s="67">
        <v>0</v>
      </c>
      <c r="O144" s="67"/>
      <c r="P144" s="67">
        <v>0</v>
      </c>
      <c r="Q144" s="67"/>
      <c r="R144" s="67"/>
      <c r="S144" s="67">
        <v>491826.31520000007</v>
      </c>
      <c r="T144" s="77">
        <v>42959.601200000005</v>
      </c>
      <c r="U144" s="78">
        <v>80489.127957040007</v>
      </c>
      <c r="V144" s="62">
        <f t="shared" ref="V144:V207" si="24">COUNTIF(G144:R144,"&gt;0")</f>
        <v>2</v>
      </c>
    </row>
    <row r="145" spans="1:22" x14ac:dyDescent="0.25">
      <c r="A145" s="74">
        <f t="shared" si="22"/>
        <v>131</v>
      </c>
      <c r="B145" s="75">
        <f t="shared" si="23"/>
        <v>131</v>
      </c>
      <c r="C145" s="65"/>
      <c r="D145" s="65" t="s">
        <v>560</v>
      </c>
      <c r="E145" s="98"/>
      <c r="F145" s="76">
        <f t="shared" si="15"/>
        <v>3072511.9939301223</v>
      </c>
      <c r="G145" s="67"/>
      <c r="H145" s="67"/>
      <c r="I145" s="67"/>
      <c r="J145" s="67"/>
      <c r="K145" s="67"/>
      <c r="L145" s="67"/>
      <c r="M145" s="67"/>
      <c r="N145" s="67">
        <v>2869496.64</v>
      </c>
      <c r="O145" s="67"/>
      <c r="P145" s="67"/>
      <c r="Q145" s="67"/>
      <c r="R145" s="67"/>
      <c r="S145" s="67">
        <v>104919.11907839999</v>
      </c>
      <c r="T145" s="77">
        <v>24000</v>
      </c>
      <c r="U145" s="78">
        <v>74096.234851722242</v>
      </c>
      <c r="V145" s="62">
        <f t="shared" si="24"/>
        <v>1</v>
      </c>
    </row>
    <row r="146" spans="1:22" x14ac:dyDescent="0.25">
      <c r="A146" s="74">
        <f t="shared" si="22"/>
        <v>132</v>
      </c>
      <c r="B146" s="75">
        <f t="shared" si="23"/>
        <v>132</v>
      </c>
      <c r="C146" s="65"/>
      <c r="D146" s="65" t="s">
        <v>561</v>
      </c>
      <c r="E146" s="98"/>
      <c r="F146" s="76">
        <f t="shared" ref="F146:F199" si="25">SUBTOTAL(9,G146:U146)</f>
        <v>3072474.8799129105</v>
      </c>
      <c r="G146" s="67"/>
      <c r="H146" s="67"/>
      <c r="I146" s="67"/>
      <c r="J146" s="67"/>
      <c r="K146" s="67"/>
      <c r="L146" s="67"/>
      <c r="M146" s="67"/>
      <c r="N146" s="67">
        <v>2869496.64</v>
      </c>
      <c r="O146" s="67"/>
      <c r="P146" s="67"/>
      <c r="Q146" s="67"/>
      <c r="R146" s="67"/>
      <c r="S146" s="67">
        <v>104881.19345280001</v>
      </c>
      <c r="T146" s="77">
        <v>24000</v>
      </c>
      <c r="U146" s="78">
        <v>74097.046460110083</v>
      </c>
      <c r="V146" s="62">
        <f t="shared" si="24"/>
        <v>1</v>
      </c>
    </row>
    <row r="147" spans="1:22" x14ac:dyDescent="0.25">
      <c r="A147" s="74">
        <f t="shared" si="22"/>
        <v>133</v>
      </c>
      <c r="B147" s="75">
        <f t="shared" si="23"/>
        <v>133</v>
      </c>
      <c r="C147" s="65"/>
      <c r="D147" s="65" t="s">
        <v>562</v>
      </c>
      <c r="E147" s="98"/>
      <c r="F147" s="76">
        <f t="shared" si="25"/>
        <v>3072835.2361071859</v>
      </c>
      <c r="G147" s="67"/>
      <c r="H147" s="67"/>
      <c r="I147" s="67"/>
      <c r="J147" s="67"/>
      <c r="K147" s="67"/>
      <c r="L147" s="67"/>
      <c r="M147" s="67"/>
      <c r="N147" s="67">
        <v>2869496.64</v>
      </c>
      <c r="O147" s="67"/>
      <c r="P147" s="67"/>
      <c r="Q147" s="67"/>
      <c r="R147" s="67"/>
      <c r="S147" s="67">
        <v>105249.4299072</v>
      </c>
      <c r="T147" s="77">
        <v>24000</v>
      </c>
      <c r="U147" s="78">
        <v>74089.166199985935</v>
      </c>
      <c r="V147" s="62">
        <f t="shared" si="24"/>
        <v>1</v>
      </c>
    </row>
    <row r="148" spans="1:22" x14ac:dyDescent="0.25">
      <c r="A148" s="74">
        <f t="shared" si="22"/>
        <v>134</v>
      </c>
      <c r="B148" s="75">
        <f t="shared" si="23"/>
        <v>134</v>
      </c>
      <c r="C148" s="65" t="s">
        <v>51</v>
      </c>
      <c r="D148" s="65" t="s">
        <v>416</v>
      </c>
      <c r="E148" s="98" t="s">
        <v>554</v>
      </c>
      <c r="F148" s="76">
        <f t="shared" si="25"/>
        <v>2324205.3473299998</v>
      </c>
      <c r="G148" s="67"/>
      <c r="H148" s="67">
        <v>0</v>
      </c>
      <c r="I148" s="67">
        <v>0</v>
      </c>
      <c r="J148" s="67">
        <v>2180636.06</v>
      </c>
      <c r="K148" s="67">
        <v>0</v>
      </c>
      <c r="L148" s="67"/>
      <c r="M148" s="67"/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58302.05</v>
      </c>
      <c r="T148" s="77">
        <v>27792</v>
      </c>
      <c r="U148" s="78">
        <v>57475.237330000004</v>
      </c>
      <c r="V148" s="62">
        <f t="shared" si="24"/>
        <v>1</v>
      </c>
    </row>
    <row r="149" spans="1:22" x14ac:dyDescent="0.25">
      <c r="A149" s="74">
        <f t="shared" si="22"/>
        <v>135</v>
      </c>
      <c r="B149" s="75">
        <f t="shared" si="23"/>
        <v>135</v>
      </c>
      <c r="C149" s="65" t="s">
        <v>51</v>
      </c>
      <c r="D149" s="65" t="s">
        <v>98</v>
      </c>
      <c r="E149" s="98" t="s">
        <v>554</v>
      </c>
      <c r="F149" s="76">
        <f t="shared" si="25"/>
        <v>2547247.0330587598</v>
      </c>
      <c r="G149" s="67">
        <v>0</v>
      </c>
      <c r="H149" s="67">
        <v>0</v>
      </c>
      <c r="I149" s="67">
        <v>1932684.6731463599</v>
      </c>
      <c r="J149" s="67"/>
      <c r="K149" s="67">
        <v>0</v>
      </c>
      <c r="L149" s="67"/>
      <c r="M149" s="67"/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491256.6237</v>
      </c>
      <c r="T149" s="77">
        <v>42909.840299999996</v>
      </c>
      <c r="U149" s="78">
        <v>80395.895912399996</v>
      </c>
      <c r="V149" s="62">
        <f t="shared" si="24"/>
        <v>1</v>
      </c>
    </row>
    <row r="150" spans="1:22" x14ac:dyDescent="0.25">
      <c r="A150" s="74">
        <f t="shared" si="20"/>
        <v>136</v>
      </c>
      <c r="B150" s="75">
        <f t="shared" si="21"/>
        <v>136</v>
      </c>
      <c r="C150" s="65" t="s">
        <v>51</v>
      </c>
      <c r="D150" s="65" t="s">
        <v>418</v>
      </c>
      <c r="E150" s="98" t="s">
        <v>554</v>
      </c>
      <c r="F150" s="76">
        <f t="shared" si="25"/>
        <v>4289374.0416313997</v>
      </c>
      <c r="G150" s="67"/>
      <c r="H150" s="67">
        <v>627030.85</v>
      </c>
      <c r="I150" s="67">
        <v>1443652.49</v>
      </c>
      <c r="J150" s="67">
        <v>1126366.8799999999</v>
      </c>
      <c r="K150" s="67">
        <v>0</v>
      </c>
      <c r="L150" s="67"/>
      <c r="M150" s="67"/>
      <c r="N150" s="67">
        <v>0</v>
      </c>
      <c r="O150" s="67">
        <v>0</v>
      </c>
      <c r="P150" s="67">
        <v>0</v>
      </c>
      <c r="Q150" s="67">
        <v>0</v>
      </c>
      <c r="R150" s="67"/>
      <c r="S150" s="67">
        <v>861583.84349999996</v>
      </c>
      <c r="T150" s="77">
        <v>79900.555500000002</v>
      </c>
      <c r="U150" s="78">
        <v>150839.4226314</v>
      </c>
      <c r="V150" s="62">
        <f t="shared" si="24"/>
        <v>3</v>
      </c>
    </row>
    <row r="151" spans="1:22" x14ac:dyDescent="0.25">
      <c r="A151" s="74">
        <f t="shared" si="20"/>
        <v>137</v>
      </c>
      <c r="B151" s="75">
        <f t="shared" si="21"/>
        <v>137</v>
      </c>
      <c r="C151" s="65" t="s">
        <v>51</v>
      </c>
      <c r="D151" s="65" t="s">
        <v>99</v>
      </c>
      <c r="E151" s="98" t="s">
        <v>554</v>
      </c>
      <c r="F151" s="76">
        <f t="shared" si="25"/>
        <v>498098.01</v>
      </c>
      <c r="G151" s="67">
        <v>0</v>
      </c>
      <c r="H151" s="67"/>
      <c r="I151" s="67">
        <v>498098.01</v>
      </c>
      <c r="J151" s="67">
        <v>0</v>
      </c>
      <c r="K151" s="67">
        <v>0</v>
      </c>
      <c r="L151" s="67"/>
      <c r="M151" s="67"/>
      <c r="N151" s="67">
        <v>0</v>
      </c>
      <c r="O151" s="67"/>
      <c r="P151" s="67">
        <v>0</v>
      </c>
      <c r="Q151" s="67"/>
      <c r="R151" s="67"/>
      <c r="S151" s="67"/>
      <c r="T151" s="77"/>
      <c r="U151" s="78"/>
      <c r="V151" s="62">
        <f t="shared" si="24"/>
        <v>1</v>
      </c>
    </row>
    <row r="152" spans="1:22" x14ac:dyDescent="0.25">
      <c r="A152" s="74">
        <f t="shared" si="20"/>
        <v>138</v>
      </c>
      <c r="B152" s="75">
        <f t="shared" si="21"/>
        <v>138</v>
      </c>
      <c r="C152" s="65" t="s">
        <v>51</v>
      </c>
      <c r="D152" s="65" t="s">
        <v>101</v>
      </c>
      <c r="E152" s="98" t="s">
        <v>554</v>
      </c>
      <c r="F152" s="76">
        <f t="shared" si="25"/>
        <v>2689617.46</v>
      </c>
      <c r="G152" s="67">
        <v>0</v>
      </c>
      <c r="H152" s="67">
        <v>0</v>
      </c>
      <c r="I152" s="67">
        <v>2689617.46</v>
      </c>
      <c r="J152" s="67">
        <v>0</v>
      </c>
      <c r="K152" s="67">
        <v>0</v>
      </c>
      <c r="L152" s="67"/>
      <c r="M152" s="67"/>
      <c r="N152" s="67">
        <v>0</v>
      </c>
      <c r="O152" s="67">
        <v>0</v>
      </c>
      <c r="P152" s="67">
        <v>0</v>
      </c>
      <c r="Q152" s="67">
        <v>0</v>
      </c>
      <c r="R152" s="67">
        <v>0</v>
      </c>
      <c r="S152" s="67"/>
      <c r="T152" s="77"/>
      <c r="U152" s="78"/>
      <c r="V152" s="62">
        <f t="shared" si="24"/>
        <v>1</v>
      </c>
    </row>
    <row r="153" spans="1:22" x14ac:dyDescent="0.25">
      <c r="A153" s="74">
        <f t="shared" si="20"/>
        <v>139</v>
      </c>
      <c r="B153" s="75">
        <f t="shared" si="21"/>
        <v>139</v>
      </c>
      <c r="C153" s="65" t="s">
        <v>51</v>
      </c>
      <c r="D153" s="65" t="s">
        <v>420</v>
      </c>
      <c r="E153" s="98" t="s">
        <v>554</v>
      </c>
      <c r="F153" s="76">
        <f t="shared" si="25"/>
        <v>6056105.9333127206</v>
      </c>
      <c r="G153" s="67"/>
      <c r="H153" s="67">
        <v>4620819.76</v>
      </c>
      <c r="I153" s="67"/>
      <c r="J153" s="67"/>
      <c r="K153" s="67">
        <v>0</v>
      </c>
      <c r="L153" s="67"/>
      <c r="M153" s="67"/>
      <c r="N153" s="67">
        <v>0</v>
      </c>
      <c r="O153" s="67"/>
      <c r="P153" s="67">
        <v>0</v>
      </c>
      <c r="Q153" s="67"/>
      <c r="R153" s="67"/>
      <c r="S153" s="67">
        <v>1112228.3320000002</v>
      </c>
      <c r="T153" s="77">
        <v>111222.83320000001</v>
      </c>
      <c r="U153" s="78">
        <v>211835.00811271998</v>
      </c>
      <c r="V153" s="62">
        <f t="shared" si="24"/>
        <v>1</v>
      </c>
    </row>
    <row r="154" spans="1:22" x14ac:dyDescent="0.25">
      <c r="A154" s="74">
        <f t="shared" si="20"/>
        <v>140</v>
      </c>
      <c r="B154" s="75">
        <f t="shared" si="21"/>
        <v>140</v>
      </c>
      <c r="C154" s="65" t="s">
        <v>51</v>
      </c>
      <c r="D154" s="65" t="s">
        <v>422</v>
      </c>
      <c r="E154" s="98" t="s">
        <v>554</v>
      </c>
      <c r="F154" s="76">
        <f t="shared" si="25"/>
        <v>6976249.8254170995</v>
      </c>
      <c r="G154" s="67"/>
      <c r="H154" s="67">
        <v>5062346.8099999996</v>
      </c>
      <c r="I154" s="67"/>
      <c r="J154" s="67"/>
      <c r="K154" s="67">
        <v>0</v>
      </c>
      <c r="L154" s="67"/>
      <c r="M154" s="67"/>
      <c r="N154" s="67">
        <v>0</v>
      </c>
      <c r="O154" s="67"/>
      <c r="P154" s="67">
        <v>0</v>
      </c>
      <c r="Q154" s="67">
        <v>0</v>
      </c>
      <c r="R154" s="67"/>
      <c r="S154" s="67">
        <v>1483116.885</v>
      </c>
      <c r="T154" s="77">
        <v>148311.68849999999</v>
      </c>
      <c r="U154" s="78">
        <v>282474.44191710005</v>
      </c>
      <c r="V154" s="62">
        <f t="shared" si="24"/>
        <v>1</v>
      </c>
    </row>
    <row r="155" spans="1:22" x14ac:dyDescent="0.25">
      <c r="A155" s="74">
        <f t="shared" si="20"/>
        <v>141</v>
      </c>
      <c r="B155" s="75">
        <f t="shared" si="21"/>
        <v>141</v>
      </c>
      <c r="C155" s="65" t="s">
        <v>51</v>
      </c>
      <c r="D155" s="65" t="s">
        <v>249</v>
      </c>
      <c r="E155" s="98" t="s">
        <v>554</v>
      </c>
      <c r="F155" s="76">
        <f t="shared" si="25"/>
        <v>10268520.613259114</v>
      </c>
      <c r="G155" s="67"/>
      <c r="H155" s="67">
        <v>5040817.7578632329</v>
      </c>
      <c r="I155" s="67"/>
      <c r="J155" s="67">
        <v>2822159.9519033609</v>
      </c>
      <c r="K155" s="67">
        <v>0</v>
      </c>
      <c r="L155" s="67"/>
      <c r="M155" s="67"/>
      <c r="N155" s="67">
        <v>0</v>
      </c>
      <c r="O155" s="67">
        <v>0</v>
      </c>
      <c r="P155" s="67">
        <v>0</v>
      </c>
      <c r="Q155" s="67">
        <v>0</v>
      </c>
      <c r="R155" s="67"/>
      <c r="S155" s="67">
        <v>1909343.1725000001</v>
      </c>
      <c r="T155" s="77">
        <v>172211.78570000001</v>
      </c>
      <c r="U155" s="78">
        <v>323987.94529252005</v>
      </c>
      <c r="V155" s="62">
        <f t="shared" si="24"/>
        <v>2</v>
      </c>
    </row>
    <row r="156" spans="1:22" x14ac:dyDescent="0.25">
      <c r="A156" s="74">
        <f t="shared" si="20"/>
        <v>142</v>
      </c>
      <c r="B156" s="75">
        <f t="shared" si="21"/>
        <v>142</v>
      </c>
      <c r="C156" s="65" t="s">
        <v>51</v>
      </c>
      <c r="D156" s="65" t="s">
        <v>251</v>
      </c>
      <c r="E156" s="98" t="s">
        <v>554</v>
      </c>
      <c r="F156" s="76">
        <f t="shared" si="25"/>
        <v>61320899.939899996</v>
      </c>
      <c r="G156" s="67">
        <v>5141989.9000000004</v>
      </c>
      <c r="H156" s="67"/>
      <c r="I156" s="67">
        <v>2714177.72</v>
      </c>
      <c r="J156" s="67"/>
      <c r="K156" s="67">
        <v>0</v>
      </c>
      <c r="L156" s="67"/>
      <c r="M156" s="67"/>
      <c r="N156" s="67">
        <v>0</v>
      </c>
      <c r="O156" s="67">
        <v>0</v>
      </c>
      <c r="P156" s="67">
        <v>0</v>
      </c>
      <c r="Q156" s="67">
        <v>33897267.009999998</v>
      </c>
      <c r="R156" s="67"/>
      <c r="S156" s="67">
        <v>15107603.67</v>
      </c>
      <c r="T156" s="77">
        <v>1533753.7199000001</v>
      </c>
      <c r="U156" s="78">
        <v>2926107.92</v>
      </c>
      <c r="V156" s="62">
        <f t="shared" si="24"/>
        <v>3</v>
      </c>
    </row>
    <row r="157" spans="1:22" x14ac:dyDescent="0.25">
      <c r="A157" s="74">
        <f t="shared" si="20"/>
        <v>143</v>
      </c>
      <c r="B157" s="75">
        <f t="shared" si="21"/>
        <v>143</v>
      </c>
      <c r="C157" s="65" t="s">
        <v>51</v>
      </c>
      <c r="D157" s="65" t="s">
        <v>426</v>
      </c>
      <c r="E157" s="98" t="s">
        <v>554</v>
      </c>
      <c r="F157" s="76">
        <f t="shared" si="25"/>
        <v>27069454.47446014</v>
      </c>
      <c r="G157" s="67">
        <v>6273310.8600000003</v>
      </c>
      <c r="H157" s="67">
        <v>0</v>
      </c>
      <c r="I157" s="67">
        <v>0</v>
      </c>
      <c r="J157" s="67"/>
      <c r="K157" s="67">
        <v>0</v>
      </c>
      <c r="L157" s="67"/>
      <c r="M157" s="67"/>
      <c r="N157" s="67">
        <v>0</v>
      </c>
      <c r="O157" s="67">
        <v>5090700.49</v>
      </c>
      <c r="P157" s="67">
        <v>0</v>
      </c>
      <c r="Q157" s="67">
        <v>6273310.8600000003</v>
      </c>
      <c r="R157" s="67"/>
      <c r="S157" s="67">
        <v>7117926.9700999996</v>
      </c>
      <c r="T157" s="77">
        <v>790909.03980000003</v>
      </c>
      <c r="U157" s="78">
        <v>1523296.25456014</v>
      </c>
      <c r="V157" s="62">
        <f t="shared" si="24"/>
        <v>3</v>
      </c>
    </row>
    <row r="158" spans="1:22" x14ac:dyDescent="0.25">
      <c r="A158" s="74">
        <f t="shared" si="20"/>
        <v>144</v>
      </c>
      <c r="B158" s="75">
        <f t="shared" si="21"/>
        <v>144</v>
      </c>
      <c r="C158" s="65" t="s">
        <v>51</v>
      </c>
      <c r="D158" s="65" t="s">
        <v>253</v>
      </c>
      <c r="E158" s="98" t="s">
        <v>554</v>
      </c>
      <c r="F158" s="76">
        <f t="shared" si="25"/>
        <v>6602609.8203793205</v>
      </c>
      <c r="G158" s="67"/>
      <c r="H158" s="67"/>
      <c r="I158" s="67"/>
      <c r="J158" s="67"/>
      <c r="K158" s="67"/>
      <c r="L158" s="67"/>
      <c r="M158" s="67"/>
      <c r="N158" s="67">
        <v>0</v>
      </c>
      <c r="O158" s="67">
        <v>0</v>
      </c>
      <c r="P158" s="67">
        <v>0</v>
      </c>
      <c r="Q158" s="67">
        <v>2120543.06</v>
      </c>
      <c r="R158" s="67">
        <v>585673.72</v>
      </c>
      <c r="S158" s="67">
        <v>3019383.0420000004</v>
      </c>
      <c r="T158" s="77">
        <v>301938.30420000001</v>
      </c>
      <c r="U158" s="78">
        <v>575071.69417932001</v>
      </c>
      <c r="V158" s="62">
        <f t="shared" si="24"/>
        <v>2</v>
      </c>
    </row>
    <row r="159" spans="1:22" x14ac:dyDescent="0.25">
      <c r="A159" s="74">
        <f t="shared" si="20"/>
        <v>145</v>
      </c>
      <c r="B159" s="75">
        <f t="shared" si="21"/>
        <v>145</v>
      </c>
      <c r="C159" s="65" t="s">
        <v>104</v>
      </c>
      <c r="D159" s="65" t="s">
        <v>430</v>
      </c>
      <c r="E159" s="98" t="s">
        <v>554</v>
      </c>
      <c r="F159" s="76">
        <f t="shared" si="25"/>
        <v>12665123.976139199</v>
      </c>
      <c r="G159" s="67"/>
      <c r="H159" s="67"/>
      <c r="I159" s="67"/>
      <c r="J159" s="67">
        <v>0</v>
      </c>
      <c r="K159" s="67">
        <v>0</v>
      </c>
      <c r="L159" s="67"/>
      <c r="M159" s="67"/>
      <c r="N159" s="67">
        <v>0</v>
      </c>
      <c r="O159" s="67">
        <v>9546866.3969999999</v>
      </c>
      <c r="P159" s="67">
        <v>0</v>
      </c>
      <c r="Q159" s="67">
        <v>0</v>
      </c>
      <c r="R159" s="67">
        <v>0</v>
      </c>
      <c r="S159" s="67">
        <v>2353204.6128000002</v>
      </c>
      <c r="T159" s="77">
        <v>261467.17920000001</v>
      </c>
      <c r="U159" s="78">
        <v>503585.78713919997</v>
      </c>
      <c r="V159" s="62">
        <f t="shared" si="24"/>
        <v>1</v>
      </c>
    </row>
    <row r="160" spans="1:22" x14ac:dyDescent="0.25">
      <c r="A160" s="74">
        <f t="shared" si="20"/>
        <v>146</v>
      </c>
      <c r="B160" s="75">
        <f t="shared" si="21"/>
        <v>146</v>
      </c>
      <c r="C160" s="65" t="s">
        <v>104</v>
      </c>
      <c r="D160" s="65" t="s">
        <v>431</v>
      </c>
      <c r="E160" s="98" t="s">
        <v>554</v>
      </c>
      <c r="F160" s="76">
        <f t="shared" si="25"/>
        <v>7932994.554039401</v>
      </c>
      <c r="G160" s="67"/>
      <c r="H160" s="67"/>
      <c r="I160" s="67"/>
      <c r="J160" s="67"/>
      <c r="K160" s="67"/>
      <c r="L160" s="67"/>
      <c r="M160" s="67"/>
      <c r="N160" s="67">
        <v>0</v>
      </c>
      <c r="O160" s="67">
        <v>6165071.1131500006</v>
      </c>
      <c r="P160" s="67">
        <v>0</v>
      </c>
      <c r="Q160" s="67">
        <v>0</v>
      </c>
      <c r="R160" s="67">
        <v>0</v>
      </c>
      <c r="S160" s="67">
        <v>1334169.9620999999</v>
      </c>
      <c r="T160" s="77">
        <v>148241.10689999998</v>
      </c>
      <c r="U160" s="78">
        <v>285512.37188940006</v>
      </c>
      <c r="V160" s="62">
        <f t="shared" si="24"/>
        <v>1</v>
      </c>
    </row>
    <row r="161" spans="1:22" x14ac:dyDescent="0.25">
      <c r="A161" s="74">
        <f t="shared" si="20"/>
        <v>147</v>
      </c>
      <c r="B161" s="75">
        <f t="shared" si="21"/>
        <v>147</v>
      </c>
      <c r="C161" s="65" t="s">
        <v>104</v>
      </c>
      <c r="D161" s="65" t="s">
        <v>433</v>
      </c>
      <c r="E161" s="98" t="s">
        <v>554</v>
      </c>
      <c r="F161" s="76">
        <f t="shared" si="25"/>
        <v>8010929.1242630007</v>
      </c>
      <c r="G161" s="67"/>
      <c r="H161" s="67"/>
      <c r="I161" s="67">
        <v>0</v>
      </c>
      <c r="J161" s="67">
        <v>0</v>
      </c>
      <c r="K161" s="67">
        <v>0</v>
      </c>
      <c r="L161" s="67"/>
      <c r="M161" s="67"/>
      <c r="N161" s="67">
        <v>0</v>
      </c>
      <c r="O161" s="67">
        <v>6282061.3226499995</v>
      </c>
      <c r="P161" s="67">
        <v>0</v>
      </c>
      <c r="Q161" s="67">
        <v>0</v>
      </c>
      <c r="R161" s="67">
        <v>0</v>
      </c>
      <c r="S161" s="67">
        <v>1304696.4795000001</v>
      </c>
      <c r="T161" s="77">
        <v>144966.27550000002</v>
      </c>
      <c r="U161" s="78">
        <v>279205.0466130001</v>
      </c>
      <c r="V161" s="62">
        <f t="shared" si="24"/>
        <v>1</v>
      </c>
    </row>
    <row r="162" spans="1:22" x14ac:dyDescent="0.25">
      <c r="A162" s="74">
        <f t="shared" si="20"/>
        <v>148</v>
      </c>
      <c r="B162" s="75">
        <f t="shared" si="21"/>
        <v>148</v>
      </c>
      <c r="C162" s="65" t="s">
        <v>105</v>
      </c>
      <c r="D162" s="65" t="s">
        <v>436</v>
      </c>
      <c r="E162" s="98" t="s">
        <v>554</v>
      </c>
      <c r="F162" s="76">
        <f t="shared" si="25"/>
        <v>4798253.9912695996</v>
      </c>
      <c r="G162" s="67">
        <v>0</v>
      </c>
      <c r="H162" s="67">
        <v>0</v>
      </c>
      <c r="I162" s="67">
        <v>0</v>
      </c>
      <c r="J162" s="67">
        <v>0</v>
      </c>
      <c r="K162" s="67">
        <v>0</v>
      </c>
      <c r="L162" s="67"/>
      <c r="M162" s="67"/>
      <c r="N162" s="67">
        <v>0</v>
      </c>
      <c r="O162" s="67">
        <v>3409155.6744499998</v>
      </c>
      <c r="P162" s="67">
        <v>0</v>
      </c>
      <c r="Q162" s="67">
        <v>0</v>
      </c>
      <c r="R162" s="67">
        <v>0</v>
      </c>
      <c r="S162" s="67">
        <v>1048288.1814</v>
      </c>
      <c r="T162" s="77">
        <v>116476.46460000001</v>
      </c>
      <c r="U162" s="78">
        <v>224333.67081960003</v>
      </c>
      <c r="V162" s="62">
        <f t="shared" si="24"/>
        <v>1</v>
      </c>
    </row>
    <row r="163" spans="1:22" x14ac:dyDescent="0.25">
      <c r="A163" s="74">
        <f t="shared" si="20"/>
        <v>149</v>
      </c>
      <c r="B163" s="75">
        <f t="shared" si="21"/>
        <v>149</v>
      </c>
      <c r="C163" s="65" t="s">
        <v>521</v>
      </c>
      <c r="D163" s="65" t="s">
        <v>522</v>
      </c>
      <c r="E163" s="98" t="s">
        <v>554</v>
      </c>
      <c r="F163" s="76">
        <f t="shared" si="25"/>
        <v>650224.41704400012</v>
      </c>
      <c r="G163" s="67">
        <v>0</v>
      </c>
      <c r="H163" s="67">
        <v>0</v>
      </c>
      <c r="I163" s="67">
        <v>0</v>
      </c>
      <c r="J163" s="67">
        <v>0</v>
      </c>
      <c r="K163" s="67">
        <v>579887.30000000005</v>
      </c>
      <c r="L163" s="67"/>
      <c r="M163" s="67"/>
      <c r="N163" s="67">
        <v>0</v>
      </c>
      <c r="O163" s="67">
        <v>0</v>
      </c>
      <c r="P163" s="67">
        <v>0</v>
      </c>
      <c r="Q163" s="67">
        <v>0</v>
      </c>
      <c r="R163" s="67">
        <v>0</v>
      </c>
      <c r="S163" s="67">
        <v>58462.29</v>
      </c>
      <c r="T163" s="67"/>
      <c r="U163" s="78">
        <v>11874.827044000001</v>
      </c>
      <c r="V163" s="62">
        <f t="shared" si="24"/>
        <v>1</v>
      </c>
    </row>
    <row r="164" spans="1:22" x14ac:dyDescent="0.25">
      <c r="A164" s="74">
        <f t="shared" si="20"/>
        <v>150</v>
      </c>
      <c r="B164" s="75">
        <f t="shared" si="21"/>
        <v>150</v>
      </c>
      <c r="C164" s="65" t="s">
        <v>254</v>
      </c>
      <c r="D164" s="65" t="s">
        <v>523</v>
      </c>
      <c r="E164" s="98" t="s">
        <v>554</v>
      </c>
      <c r="F164" s="76">
        <f t="shared" si="25"/>
        <v>5246124.4404846942</v>
      </c>
      <c r="G164" s="67"/>
      <c r="H164" s="67">
        <v>1101117.8700000001</v>
      </c>
      <c r="I164" s="67">
        <v>366065.22</v>
      </c>
      <c r="J164" s="67">
        <v>712260.2</v>
      </c>
      <c r="K164" s="67">
        <v>0</v>
      </c>
      <c r="L164" s="67"/>
      <c r="M164" s="67"/>
      <c r="N164" s="67">
        <v>0</v>
      </c>
      <c r="O164" s="67">
        <v>1537429.01</v>
      </c>
      <c r="P164" s="67">
        <v>0</v>
      </c>
      <c r="Q164" s="67"/>
      <c r="R164" s="67"/>
      <c r="S164" s="67">
        <v>1173585.2780130338</v>
      </c>
      <c r="T164" s="77">
        <v>122100.16912112449</v>
      </c>
      <c r="U164" s="78">
        <v>233566.69335053544</v>
      </c>
      <c r="V164" s="62">
        <f t="shared" si="24"/>
        <v>4</v>
      </c>
    </row>
    <row r="165" spans="1:22" x14ac:dyDescent="0.25">
      <c r="A165" s="74">
        <f t="shared" ref="A165:A171" si="26">+A164+1</f>
        <v>151</v>
      </c>
      <c r="B165" s="75">
        <f t="shared" ref="B165:B171" si="27">+B164+1</f>
        <v>151</v>
      </c>
      <c r="C165" s="65" t="s">
        <v>254</v>
      </c>
      <c r="D165" s="65" t="s">
        <v>437</v>
      </c>
      <c r="E165" s="98" t="s">
        <v>554</v>
      </c>
      <c r="F165" s="76">
        <f t="shared" si="25"/>
        <v>15706787.664380362</v>
      </c>
      <c r="G165" s="67">
        <v>0</v>
      </c>
      <c r="H165" s="67">
        <v>0</v>
      </c>
      <c r="I165" s="67">
        <v>1535815.98</v>
      </c>
      <c r="J165" s="67">
        <v>2098302.5299999993</v>
      </c>
      <c r="K165" s="67">
        <v>0</v>
      </c>
      <c r="L165" s="67"/>
      <c r="M165" s="67"/>
      <c r="N165" s="67">
        <v>0</v>
      </c>
      <c r="O165" s="67">
        <v>4754839.0300000012</v>
      </c>
      <c r="P165" s="67">
        <v>0</v>
      </c>
      <c r="Q165" s="67">
        <v>0</v>
      </c>
      <c r="R165" s="67">
        <v>674327.99</v>
      </c>
      <c r="S165" s="67">
        <v>5110208.9430999998</v>
      </c>
      <c r="T165" s="77">
        <v>526727.26950000005</v>
      </c>
      <c r="U165" s="78">
        <v>1006565.9217803602</v>
      </c>
      <c r="V165" s="62">
        <f t="shared" si="24"/>
        <v>4</v>
      </c>
    </row>
    <row r="166" spans="1:22" x14ac:dyDescent="0.25">
      <c r="A166" s="74">
        <f t="shared" si="26"/>
        <v>152</v>
      </c>
      <c r="B166" s="75">
        <f t="shared" si="27"/>
        <v>152</v>
      </c>
      <c r="C166" s="65" t="s">
        <v>254</v>
      </c>
      <c r="D166" s="65" t="s">
        <v>255</v>
      </c>
      <c r="E166" s="98" t="s">
        <v>554</v>
      </c>
      <c r="F166" s="76">
        <f t="shared" si="25"/>
        <v>11003167.636074839</v>
      </c>
      <c r="G166" s="67">
        <v>0</v>
      </c>
      <c r="H166" s="67">
        <v>0</v>
      </c>
      <c r="I166" s="67">
        <v>1345895.79</v>
      </c>
      <c r="J166" s="67">
        <v>2040386.98</v>
      </c>
      <c r="K166" s="67">
        <v>0</v>
      </c>
      <c r="L166" s="67"/>
      <c r="M166" s="67"/>
      <c r="N166" s="67">
        <v>0</v>
      </c>
      <c r="O166" s="67">
        <v>3531377.0599999996</v>
      </c>
      <c r="P166" s="67">
        <v>0</v>
      </c>
      <c r="Q166" s="67"/>
      <c r="R166" s="67"/>
      <c r="S166" s="67">
        <v>3129918.5628</v>
      </c>
      <c r="T166" s="77">
        <v>327893.76660000003</v>
      </c>
      <c r="U166" s="78">
        <v>627695.47667484009</v>
      </c>
      <c r="V166" s="62">
        <f t="shared" si="24"/>
        <v>3</v>
      </c>
    </row>
    <row r="167" spans="1:22" x14ac:dyDescent="0.25">
      <c r="A167" s="74">
        <f t="shared" si="26"/>
        <v>153</v>
      </c>
      <c r="B167" s="75">
        <f t="shared" si="27"/>
        <v>153</v>
      </c>
      <c r="C167" s="65" t="s">
        <v>254</v>
      </c>
      <c r="D167" s="65" t="s">
        <v>438</v>
      </c>
      <c r="E167" s="98" t="s">
        <v>554</v>
      </c>
      <c r="F167" s="76">
        <f t="shared" si="25"/>
        <v>3923418.7810803605</v>
      </c>
      <c r="G167" s="67">
        <v>0</v>
      </c>
      <c r="H167" s="67">
        <v>0</v>
      </c>
      <c r="I167" s="67"/>
      <c r="J167" s="67"/>
      <c r="K167" s="67">
        <v>0</v>
      </c>
      <c r="L167" s="67"/>
      <c r="M167" s="67"/>
      <c r="N167" s="67">
        <v>0</v>
      </c>
      <c r="O167" s="67">
        <v>2616904.42</v>
      </c>
      <c r="P167" s="67">
        <v>0</v>
      </c>
      <c r="Q167" s="67"/>
      <c r="R167" s="67"/>
      <c r="S167" s="67">
        <v>985965.89382217405</v>
      </c>
      <c r="T167" s="77">
        <v>109551.76598024156</v>
      </c>
      <c r="U167" s="78">
        <v>210996.70127794522</v>
      </c>
      <c r="V167" s="62">
        <f t="shared" si="24"/>
        <v>1</v>
      </c>
    </row>
    <row r="168" spans="1:22" x14ac:dyDescent="0.25">
      <c r="A168" s="74">
        <f t="shared" si="26"/>
        <v>154</v>
      </c>
      <c r="B168" s="75">
        <f t="shared" si="27"/>
        <v>154</v>
      </c>
      <c r="C168" s="65" t="s">
        <v>254</v>
      </c>
      <c r="D168" s="65" t="s">
        <v>256</v>
      </c>
      <c r="E168" s="98" t="s">
        <v>554</v>
      </c>
      <c r="F168" s="76">
        <f t="shared" si="25"/>
        <v>3422542.5143679273</v>
      </c>
      <c r="G168" s="67">
        <v>1413166.1</v>
      </c>
      <c r="H168" s="67">
        <v>403326.41000000003</v>
      </c>
      <c r="I168" s="67"/>
      <c r="J168" s="67">
        <v>452490.61</v>
      </c>
      <c r="K168" s="67">
        <v>0</v>
      </c>
      <c r="L168" s="67"/>
      <c r="M168" s="67">
        <v>126332.85764185632</v>
      </c>
      <c r="N168" s="67">
        <v>0</v>
      </c>
      <c r="O168" s="67">
        <v>0</v>
      </c>
      <c r="P168" s="67">
        <v>0</v>
      </c>
      <c r="Q168" s="67">
        <v>0</v>
      </c>
      <c r="R168" s="67">
        <v>0</v>
      </c>
      <c r="S168" s="67">
        <v>781532.63334113767</v>
      </c>
      <c r="T168" s="77">
        <v>84146.316211900805</v>
      </c>
      <c r="U168" s="78">
        <v>161547.58717303272</v>
      </c>
      <c r="V168" s="62">
        <f t="shared" si="24"/>
        <v>4</v>
      </c>
    </row>
    <row r="169" spans="1:22" x14ac:dyDescent="0.25">
      <c r="A169" s="74">
        <f t="shared" si="26"/>
        <v>155</v>
      </c>
      <c r="B169" s="75">
        <f t="shared" si="27"/>
        <v>155</v>
      </c>
      <c r="C169" s="65" t="s">
        <v>260</v>
      </c>
      <c r="D169" s="65" t="s">
        <v>443</v>
      </c>
      <c r="E169" s="98" t="s">
        <v>554</v>
      </c>
      <c r="F169" s="76">
        <f t="shared" si="25"/>
        <v>17412708.578144278</v>
      </c>
      <c r="G169" s="67">
        <v>3480915.8199999994</v>
      </c>
      <c r="H169" s="67">
        <v>959623.11</v>
      </c>
      <c r="I169" s="67">
        <v>759421.53</v>
      </c>
      <c r="J169" s="67"/>
      <c r="K169" s="67">
        <v>0</v>
      </c>
      <c r="L169" s="67"/>
      <c r="M169" s="67"/>
      <c r="N169" s="67">
        <v>0</v>
      </c>
      <c r="O169" s="67">
        <v>5126751.95</v>
      </c>
      <c r="P169" s="67">
        <v>0</v>
      </c>
      <c r="Q169" s="67"/>
      <c r="R169" s="67">
        <v>4806514.7699999996</v>
      </c>
      <c r="S169" s="67">
        <v>1690065.5539000002</v>
      </c>
      <c r="T169" s="77">
        <v>208261.93589999998</v>
      </c>
      <c r="U169" s="78">
        <v>381153.90834427997</v>
      </c>
      <c r="V169" s="62">
        <f t="shared" si="24"/>
        <v>5</v>
      </c>
    </row>
    <row r="170" spans="1:22" x14ac:dyDescent="0.25">
      <c r="A170" s="74">
        <f t="shared" si="26"/>
        <v>156</v>
      </c>
      <c r="B170" s="75">
        <f t="shared" si="27"/>
        <v>156</v>
      </c>
      <c r="C170" s="65" t="s">
        <v>543</v>
      </c>
      <c r="D170" s="65" t="s">
        <v>694</v>
      </c>
      <c r="E170" s="98" t="s">
        <v>554</v>
      </c>
      <c r="F170" s="76">
        <f t="shared" si="25"/>
        <v>8518990.1542020198</v>
      </c>
      <c r="G170" s="67">
        <v>5759969.0499999998</v>
      </c>
      <c r="H170" s="67">
        <v>0</v>
      </c>
      <c r="I170" s="67"/>
      <c r="J170" s="67"/>
      <c r="K170" s="67">
        <v>0</v>
      </c>
      <c r="L170" s="67"/>
      <c r="M170" s="67"/>
      <c r="N170" s="67">
        <v>0</v>
      </c>
      <c r="O170" s="67">
        <v>0</v>
      </c>
      <c r="P170" s="67">
        <v>0</v>
      </c>
      <c r="Q170" s="67">
        <v>0</v>
      </c>
      <c r="R170" s="67">
        <v>0</v>
      </c>
      <c r="S170" s="67">
        <v>2127330.9989</v>
      </c>
      <c r="T170" s="77">
        <v>217153.52679999999</v>
      </c>
      <c r="U170" s="78">
        <v>414536.57850202004</v>
      </c>
      <c r="V170" s="62">
        <f t="shared" si="24"/>
        <v>1</v>
      </c>
    </row>
    <row r="171" spans="1:22" x14ac:dyDescent="0.25">
      <c r="A171" s="74">
        <f t="shared" si="26"/>
        <v>157</v>
      </c>
      <c r="B171" s="75">
        <f t="shared" si="27"/>
        <v>157</v>
      </c>
      <c r="C171" s="65"/>
      <c r="D171" s="65" t="s">
        <v>686</v>
      </c>
      <c r="E171" s="98"/>
      <c r="F171" s="76">
        <f t="shared" si="25"/>
        <v>29231452.603229266</v>
      </c>
      <c r="G171" s="67">
        <v>8079212.4000000004</v>
      </c>
      <c r="H171" s="67"/>
      <c r="I171" s="67">
        <v>3039831.6</v>
      </c>
      <c r="J171" s="67">
        <v>2344507</v>
      </c>
      <c r="K171" s="67"/>
      <c r="L171" s="67"/>
      <c r="M171" s="67"/>
      <c r="N171" s="67"/>
      <c r="O171" s="67">
        <v>14211110.4</v>
      </c>
      <c r="P171" s="67"/>
      <c r="Q171" s="67"/>
      <c r="R171" s="67"/>
      <c r="S171" s="67">
        <v>700984.03</v>
      </c>
      <c r="T171" s="77">
        <v>24000</v>
      </c>
      <c r="U171" s="78">
        <v>831807.17322926596</v>
      </c>
      <c r="V171" s="62">
        <f t="shared" si="24"/>
        <v>4</v>
      </c>
    </row>
    <row r="172" spans="1:22" x14ac:dyDescent="0.25">
      <c r="A172" s="74">
        <f t="shared" si="20"/>
        <v>158</v>
      </c>
      <c r="B172" s="75">
        <f t="shared" si="21"/>
        <v>158</v>
      </c>
      <c r="C172" s="65"/>
      <c r="D172" s="65" t="s">
        <v>687</v>
      </c>
      <c r="E172" s="98"/>
      <c r="F172" s="76">
        <f t="shared" si="25"/>
        <v>20567395.487644948</v>
      </c>
      <c r="G172" s="67"/>
      <c r="H172" s="67"/>
      <c r="I172" s="67">
        <v>3153436.8</v>
      </c>
      <c r="J172" s="67">
        <v>2158646.4</v>
      </c>
      <c r="K172" s="67"/>
      <c r="L172" s="67"/>
      <c r="M172" s="67"/>
      <c r="N172" s="67"/>
      <c r="O172" s="67">
        <v>14111606.4</v>
      </c>
      <c r="P172" s="67"/>
      <c r="Q172" s="67"/>
      <c r="R172" s="67"/>
      <c r="S172" s="67">
        <v>495096.03</v>
      </c>
      <c r="T172" s="77">
        <v>24000</v>
      </c>
      <c r="U172" s="78">
        <v>624609.8576449441</v>
      </c>
      <c r="V172" s="62">
        <f t="shared" si="24"/>
        <v>3</v>
      </c>
    </row>
    <row r="173" spans="1:22" x14ac:dyDescent="0.25">
      <c r="A173" s="74">
        <f t="shared" si="20"/>
        <v>159</v>
      </c>
      <c r="B173" s="75">
        <f t="shared" si="21"/>
        <v>159</v>
      </c>
      <c r="C173" s="65" t="s">
        <v>543</v>
      </c>
      <c r="D173" s="65" t="s">
        <v>690</v>
      </c>
      <c r="E173" s="98" t="s">
        <v>554</v>
      </c>
      <c r="F173" s="76">
        <f t="shared" si="25"/>
        <v>14993442.855115799</v>
      </c>
      <c r="G173" s="67">
        <v>0</v>
      </c>
      <c r="H173" s="67">
        <v>0</v>
      </c>
      <c r="I173" s="67">
        <v>0</v>
      </c>
      <c r="J173" s="67">
        <v>0</v>
      </c>
      <c r="K173" s="67">
        <v>0</v>
      </c>
      <c r="L173" s="67"/>
      <c r="M173" s="67"/>
      <c r="N173" s="67">
        <v>0</v>
      </c>
      <c r="O173" s="67">
        <v>12830212.390000001</v>
      </c>
      <c r="P173" s="67">
        <v>0</v>
      </c>
      <c r="Q173" s="67">
        <v>0</v>
      </c>
      <c r="R173" s="67">
        <v>0</v>
      </c>
      <c r="S173" s="67">
        <v>1632489.8696999997</v>
      </c>
      <c r="T173" s="77">
        <v>181387.76329999999</v>
      </c>
      <c r="U173" s="78">
        <v>349352.8321158</v>
      </c>
      <c r="V173" s="62">
        <f t="shared" si="24"/>
        <v>1</v>
      </c>
    </row>
    <row r="174" spans="1:22" x14ac:dyDescent="0.25">
      <c r="A174" s="74">
        <f t="shared" si="20"/>
        <v>160</v>
      </c>
      <c r="B174" s="75">
        <f t="shared" si="21"/>
        <v>160</v>
      </c>
      <c r="C174" s="65"/>
      <c r="D174" s="65" t="s">
        <v>688</v>
      </c>
      <c r="E174" s="98"/>
      <c r="F174" s="76">
        <f t="shared" si="25"/>
        <v>17671817.467479024</v>
      </c>
      <c r="G174" s="67">
        <v>7939864.5</v>
      </c>
      <c r="H174" s="67"/>
      <c r="I174" s="67">
        <v>4681160.4000000004</v>
      </c>
      <c r="J174" s="67">
        <v>3537004.8</v>
      </c>
      <c r="K174" s="67"/>
      <c r="L174" s="67"/>
      <c r="M174" s="67"/>
      <c r="N174" s="67"/>
      <c r="O174" s="67"/>
      <c r="P174" s="67"/>
      <c r="Q174" s="67"/>
      <c r="R174" s="67"/>
      <c r="S174" s="67">
        <v>634398.13</v>
      </c>
      <c r="T174" s="77">
        <v>24000</v>
      </c>
      <c r="U174" s="78">
        <v>855389.63747902657</v>
      </c>
      <c r="V174" s="62">
        <f t="shared" si="24"/>
        <v>3</v>
      </c>
    </row>
    <row r="175" spans="1:22" x14ac:dyDescent="0.25">
      <c r="A175" s="74">
        <f t="shared" si="20"/>
        <v>161</v>
      </c>
      <c r="B175" s="75">
        <f t="shared" si="21"/>
        <v>161</v>
      </c>
      <c r="C175" s="65"/>
      <c r="D175" s="65" t="s">
        <v>689</v>
      </c>
      <c r="E175" s="98"/>
      <c r="F175" s="76">
        <f t="shared" si="25"/>
        <v>11775966.67212354</v>
      </c>
      <c r="G175" s="67">
        <v>5903245.2000000002</v>
      </c>
      <c r="H175" s="67"/>
      <c r="I175" s="67">
        <v>3002210.4</v>
      </c>
      <c r="J175" s="67">
        <v>1923324</v>
      </c>
      <c r="K175" s="67"/>
      <c r="L175" s="67"/>
      <c r="M175" s="67"/>
      <c r="N175" s="67"/>
      <c r="O175" s="67"/>
      <c r="P175" s="67"/>
      <c r="Q175" s="67"/>
      <c r="R175" s="67"/>
      <c r="S175" s="67">
        <v>516618.54</v>
      </c>
      <c r="T175" s="77">
        <v>24000</v>
      </c>
      <c r="U175" s="78">
        <v>406568.53212354059</v>
      </c>
      <c r="V175" s="62">
        <f t="shared" si="24"/>
        <v>3</v>
      </c>
    </row>
    <row r="176" spans="1:22" x14ac:dyDescent="0.25">
      <c r="A176" s="74">
        <f t="shared" si="20"/>
        <v>162</v>
      </c>
      <c r="B176" s="75">
        <f t="shared" si="21"/>
        <v>162</v>
      </c>
      <c r="C176" s="65"/>
      <c r="D176" s="65" t="s">
        <v>691</v>
      </c>
      <c r="E176" s="98"/>
      <c r="F176" s="76">
        <f t="shared" si="25"/>
        <v>22244636.410089906</v>
      </c>
      <c r="G176" s="67">
        <v>11356723.199999999</v>
      </c>
      <c r="H176" s="67"/>
      <c r="I176" s="67">
        <v>5611190.4000000004</v>
      </c>
      <c r="J176" s="67">
        <v>3761995.2</v>
      </c>
      <c r="K176" s="67"/>
      <c r="L176" s="67"/>
      <c r="M176" s="67"/>
      <c r="N176" s="67"/>
      <c r="O176" s="67"/>
      <c r="P176" s="67"/>
      <c r="Q176" s="67"/>
      <c r="R176" s="67"/>
      <c r="S176" s="67">
        <v>634436.54</v>
      </c>
      <c r="T176" s="77">
        <v>24000</v>
      </c>
      <c r="U176" s="78">
        <v>856291.07008990657</v>
      </c>
      <c r="V176" s="62">
        <f t="shared" si="24"/>
        <v>3</v>
      </c>
    </row>
    <row r="177" spans="1:22" x14ac:dyDescent="0.25">
      <c r="A177" s="74">
        <f t="shared" si="20"/>
        <v>163</v>
      </c>
      <c r="B177" s="75">
        <f t="shared" si="21"/>
        <v>163</v>
      </c>
      <c r="C177" s="65"/>
      <c r="D177" s="65" t="s">
        <v>692</v>
      </c>
      <c r="E177" s="98"/>
      <c r="F177" s="76">
        <f t="shared" si="25"/>
        <v>22243618.238094788</v>
      </c>
      <c r="G177" s="67">
        <v>11356723.199999999</v>
      </c>
      <c r="H177" s="67"/>
      <c r="I177" s="67">
        <v>5611190.4000000004</v>
      </c>
      <c r="J177" s="67">
        <v>3761995.2</v>
      </c>
      <c r="K177" s="67"/>
      <c r="L177" s="67"/>
      <c r="M177" s="67"/>
      <c r="N177" s="67"/>
      <c r="O177" s="67"/>
      <c r="P177" s="67"/>
      <c r="Q177" s="67"/>
      <c r="R177" s="67"/>
      <c r="S177" s="67">
        <v>634394.92000000004</v>
      </c>
      <c r="T177" s="77">
        <v>24000</v>
      </c>
      <c r="U177" s="78">
        <v>855314.51809478668</v>
      </c>
      <c r="V177" s="62">
        <f t="shared" si="24"/>
        <v>3</v>
      </c>
    </row>
    <row r="178" spans="1:22" x14ac:dyDescent="0.25">
      <c r="A178" s="74">
        <f t="shared" si="20"/>
        <v>164</v>
      </c>
      <c r="B178" s="75">
        <f t="shared" si="21"/>
        <v>164</v>
      </c>
      <c r="C178" s="65" t="s">
        <v>543</v>
      </c>
      <c r="D178" s="65" t="s">
        <v>693</v>
      </c>
      <c r="E178" s="98" t="s">
        <v>554</v>
      </c>
      <c r="F178" s="76">
        <f t="shared" si="25"/>
        <v>5581927.700245399</v>
      </c>
      <c r="G178" s="67">
        <v>4587052.3899999997</v>
      </c>
      <c r="H178" s="67">
        <v>0</v>
      </c>
      <c r="I178" s="67">
        <v>0</v>
      </c>
      <c r="J178" s="67">
        <v>0</v>
      </c>
      <c r="K178" s="67">
        <v>0</v>
      </c>
      <c r="L178" s="67"/>
      <c r="M178" s="67"/>
      <c r="N178" s="67">
        <v>0</v>
      </c>
      <c r="O178" s="67">
        <v>0</v>
      </c>
      <c r="P178" s="67">
        <v>0</v>
      </c>
      <c r="Q178" s="67">
        <v>0</v>
      </c>
      <c r="R178" s="67">
        <v>0</v>
      </c>
      <c r="S178" s="67">
        <v>727022.16799999995</v>
      </c>
      <c r="T178" s="77">
        <v>90877.770999999993</v>
      </c>
      <c r="U178" s="78">
        <v>176975.37124540002</v>
      </c>
      <c r="V178" s="62">
        <f t="shared" si="24"/>
        <v>1</v>
      </c>
    </row>
    <row r="179" spans="1:22" x14ac:dyDescent="0.25">
      <c r="A179" s="74">
        <f t="shared" si="20"/>
        <v>165</v>
      </c>
      <c r="B179" s="75">
        <f t="shared" si="21"/>
        <v>165</v>
      </c>
      <c r="C179" s="65" t="s">
        <v>543</v>
      </c>
      <c r="D179" s="65" t="s">
        <v>695</v>
      </c>
      <c r="E179" s="98" t="s">
        <v>554</v>
      </c>
      <c r="F179" s="76">
        <f t="shared" si="25"/>
        <v>7706999.9146666005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/>
      <c r="M179" s="67"/>
      <c r="N179" s="67">
        <v>0</v>
      </c>
      <c r="O179" s="67">
        <v>6636427.9500000002</v>
      </c>
      <c r="P179" s="67">
        <v>0</v>
      </c>
      <c r="Q179" s="67">
        <v>0</v>
      </c>
      <c r="R179" s="67">
        <v>0</v>
      </c>
      <c r="S179" s="67">
        <v>807911.0919</v>
      </c>
      <c r="T179" s="77">
        <v>89767.89910000001</v>
      </c>
      <c r="U179" s="78">
        <v>172892.97366659998</v>
      </c>
      <c r="V179" s="62">
        <f t="shared" si="24"/>
        <v>1</v>
      </c>
    </row>
    <row r="180" spans="1:22" x14ac:dyDescent="0.25">
      <c r="A180" s="74">
        <f t="shared" si="20"/>
        <v>166</v>
      </c>
      <c r="B180" s="75">
        <f t="shared" si="21"/>
        <v>166</v>
      </c>
      <c r="C180" s="65" t="s">
        <v>110</v>
      </c>
      <c r="D180" s="65" t="s">
        <v>450</v>
      </c>
      <c r="E180" s="98" t="s">
        <v>554</v>
      </c>
      <c r="F180" s="76">
        <f t="shared" si="25"/>
        <v>10062713.403524119</v>
      </c>
      <c r="G180" s="67">
        <v>0</v>
      </c>
      <c r="H180" s="67">
        <v>0</v>
      </c>
      <c r="I180" s="67">
        <v>1011024.23</v>
      </c>
      <c r="J180" s="67">
        <v>0</v>
      </c>
      <c r="K180" s="67"/>
      <c r="L180" s="67"/>
      <c r="M180" s="67"/>
      <c r="N180" s="67">
        <v>0</v>
      </c>
      <c r="O180" s="67">
        <v>0</v>
      </c>
      <c r="P180" s="67">
        <v>0</v>
      </c>
      <c r="Q180" s="67">
        <v>4376437.43</v>
      </c>
      <c r="R180" s="67">
        <v>3141303.98</v>
      </c>
      <c r="S180" s="67">
        <v>1188682.9220000003</v>
      </c>
      <c r="T180" s="77">
        <v>118868.2922</v>
      </c>
      <c r="U180" s="78">
        <v>226396.54932411999</v>
      </c>
      <c r="V180" s="62">
        <f t="shared" si="24"/>
        <v>3</v>
      </c>
    </row>
    <row r="181" spans="1:22" x14ac:dyDescent="0.25">
      <c r="A181" s="74">
        <f t="shared" si="20"/>
        <v>167</v>
      </c>
      <c r="B181" s="75">
        <f t="shared" si="21"/>
        <v>167</v>
      </c>
      <c r="C181" s="65" t="s">
        <v>110</v>
      </c>
      <c r="D181" s="65" t="s">
        <v>530</v>
      </c>
      <c r="E181" s="98" t="s">
        <v>554</v>
      </c>
      <c r="F181" s="76">
        <f t="shared" si="25"/>
        <v>7189435.3096262598</v>
      </c>
      <c r="G181" s="67">
        <v>0</v>
      </c>
      <c r="H181" s="67">
        <v>0</v>
      </c>
      <c r="I181" s="67">
        <v>0</v>
      </c>
      <c r="J181" s="67">
        <v>0</v>
      </c>
      <c r="K181" s="67">
        <v>0</v>
      </c>
      <c r="L181" s="67"/>
      <c r="M181" s="67"/>
      <c r="N181" s="67">
        <v>0</v>
      </c>
      <c r="O181" s="67">
        <v>0</v>
      </c>
      <c r="P181" s="67">
        <v>0</v>
      </c>
      <c r="Q181" s="67">
        <v>0</v>
      </c>
      <c r="R181" s="67">
        <v>6039757.0999999996</v>
      </c>
      <c r="S181" s="67">
        <v>890905.73100000015</v>
      </c>
      <c r="T181" s="77">
        <v>89090.573100000009</v>
      </c>
      <c r="U181" s="78">
        <v>169681.90552626003</v>
      </c>
      <c r="V181" s="62">
        <f t="shared" si="24"/>
        <v>1</v>
      </c>
    </row>
    <row r="182" spans="1:22" x14ac:dyDescent="0.25">
      <c r="A182" s="74">
        <f t="shared" ref="A182:A186" si="28">+A181+1</f>
        <v>168</v>
      </c>
      <c r="B182" s="75">
        <f t="shared" ref="B182:B186" si="29">+B181+1</f>
        <v>168</v>
      </c>
      <c r="C182" s="65" t="s">
        <v>110</v>
      </c>
      <c r="D182" s="65" t="s">
        <v>265</v>
      </c>
      <c r="E182" s="98" t="s">
        <v>554</v>
      </c>
      <c r="F182" s="76">
        <f t="shared" si="25"/>
        <v>1573415.39339412</v>
      </c>
      <c r="G182" s="67">
        <v>0</v>
      </c>
      <c r="H182" s="67">
        <v>0</v>
      </c>
      <c r="I182" s="67">
        <v>256799.44</v>
      </c>
      <c r="J182" s="67">
        <v>0</v>
      </c>
      <c r="K182" s="67">
        <v>0</v>
      </c>
      <c r="L182" s="67"/>
      <c r="M182" s="67"/>
      <c r="N182" s="67">
        <v>0</v>
      </c>
      <c r="O182" s="67">
        <v>0</v>
      </c>
      <c r="P182" s="67">
        <v>0</v>
      </c>
      <c r="Q182" s="67">
        <v>0</v>
      </c>
      <c r="R182" s="67">
        <v>1206681.83</v>
      </c>
      <c r="S182" s="67">
        <v>52198.57</v>
      </c>
      <c r="T182" s="77"/>
      <c r="U182" s="78">
        <v>57735.553394120012</v>
      </c>
      <c r="V182" s="62">
        <f t="shared" si="24"/>
        <v>2</v>
      </c>
    </row>
    <row r="183" spans="1:22" x14ac:dyDescent="0.25">
      <c r="A183" s="74">
        <f t="shared" si="28"/>
        <v>169</v>
      </c>
      <c r="B183" s="75">
        <f t="shared" si="29"/>
        <v>169</v>
      </c>
      <c r="C183" s="65" t="s">
        <v>110</v>
      </c>
      <c r="D183" s="65" t="s">
        <v>266</v>
      </c>
      <c r="E183" s="98" t="s">
        <v>554</v>
      </c>
      <c r="F183" s="76">
        <f t="shared" si="25"/>
        <v>1538169.2891864402</v>
      </c>
      <c r="G183" s="67">
        <v>0</v>
      </c>
      <c r="H183" s="67">
        <v>0</v>
      </c>
      <c r="I183" s="67">
        <v>0</v>
      </c>
      <c r="J183" s="67">
        <v>0</v>
      </c>
      <c r="K183" s="67">
        <v>1026987.1700000002</v>
      </c>
      <c r="L183" s="67"/>
      <c r="M183" s="67"/>
      <c r="N183" s="67">
        <v>0</v>
      </c>
      <c r="O183" s="67">
        <v>0</v>
      </c>
      <c r="P183" s="67">
        <v>0</v>
      </c>
      <c r="Q183" s="67">
        <v>0</v>
      </c>
      <c r="R183" s="67">
        <v>0</v>
      </c>
      <c r="S183" s="67">
        <v>472200.402</v>
      </c>
      <c r="T183" s="77">
        <v>15740.013400000002</v>
      </c>
      <c r="U183" s="78">
        <v>23241.703786440004</v>
      </c>
      <c r="V183" s="62">
        <f t="shared" si="24"/>
        <v>1</v>
      </c>
    </row>
    <row r="184" spans="1:22" x14ac:dyDescent="0.25">
      <c r="A184" s="74">
        <f t="shared" si="28"/>
        <v>170</v>
      </c>
      <c r="B184" s="75">
        <f t="shared" si="29"/>
        <v>170</v>
      </c>
      <c r="C184" s="65" t="s">
        <v>110</v>
      </c>
      <c r="D184" s="65" t="s">
        <v>267</v>
      </c>
      <c r="E184" s="98" t="s">
        <v>554</v>
      </c>
      <c r="F184" s="76">
        <f t="shared" si="25"/>
        <v>435692.15994598006</v>
      </c>
      <c r="G184" s="67">
        <v>0</v>
      </c>
      <c r="H184" s="67">
        <v>0</v>
      </c>
      <c r="I184" s="67">
        <v>0</v>
      </c>
      <c r="J184" s="67">
        <v>0</v>
      </c>
      <c r="K184" s="67">
        <v>286699.09000000003</v>
      </c>
      <c r="L184" s="67"/>
      <c r="M184" s="67"/>
      <c r="N184" s="67">
        <v>0</v>
      </c>
      <c r="O184" s="67">
        <v>0</v>
      </c>
      <c r="P184" s="67">
        <v>0</v>
      </c>
      <c r="Q184" s="67">
        <v>0</v>
      </c>
      <c r="R184" s="67">
        <v>0</v>
      </c>
      <c r="S184" s="67">
        <v>137631.15900000001</v>
      </c>
      <c r="T184" s="77">
        <v>4587.7053000000005</v>
      </c>
      <c r="U184" s="78">
        <v>6774.2056459800015</v>
      </c>
      <c r="V184" s="62">
        <f t="shared" si="24"/>
        <v>1</v>
      </c>
    </row>
    <row r="185" spans="1:22" x14ac:dyDescent="0.25">
      <c r="A185" s="74">
        <f t="shared" si="28"/>
        <v>171</v>
      </c>
      <c r="B185" s="75">
        <f t="shared" si="29"/>
        <v>171</v>
      </c>
      <c r="C185" s="65" t="s">
        <v>110</v>
      </c>
      <c r="D185" s="65" t="s">
        <v>268</v>
      </c>
      <c r="E185" s="98" t="s">
        <v>554</v>
      </c>
      <c r="F185" s="76">
        <f t="shared" si="25"/>
        <v>404572.72000000003</v>
      </c>
      <c r="G185" s="67">
        <v>0</v>
      </c>
      <c r="H185" s="67">
        <v>0</v>
      </c>
      <c r="I185" s="67">
        <v>0</v>
      </c>
      <c r="J185" s="67">
        <v>0</v>
      </c>
      <c r="K185" s="67">
        <v>318383.06</v>
      </c>
      <c r="L185" s="67"/>
      <c r="M185" s="67"/>
      <c r="N185" s="67">
        <v>0</v>
      </c>
      <c r="O185" s="67">
        <v>0</v>
      </c>
      <c r="P185" s="67">
        <v>0</v>
      </c>
      <c r="Q185" s="67">
        <v>0</v>
      </c>
      <c r="R185" s="67">
        <v>0</v>
      </c>
      <c r="S185" s="67">
        <v>80238.25</v>
      </c>
      <c r="T185" s="77">
        <v>3333.33</v>
      </c>
      <c r="U185" s="78">
        <v>2618.08</v>
      </c>
      <c r="V185" s="62">
        <f t="shared" si="24"/>
        <v>1</v>
      </c>
    </row>
    <row r="186" spans="1:22" x14ac:dyDescent="0.25">
      <c r="A186" s="74">
        <f t="shared" si="28"/>
        <v>172</v>
      </c>
      <c r="B186" s="75">
        <f t="shared" si="29"/>
        <v>172</v>
      </c>
      <c r="C186" s="65" t="s">
        <v>111</v>
      </c>
      <c r="D186" s="65" t="s">
        <v>451</v>
      </c>
      <c r="E186" s="98" t="s">
        <v>554</v>
      </c>
      <c r="F186" s="76">
        <f t="shared" si="25"/>
        <v>494401.57384040003</v>
      </c>
      <c r="G186" s="67">
        <v>0</v>
      </c>
      <c r="H186" s="67">
        <v>0</v>
      </c>
      <c r="I186" s="67">
        <v>0</v>
      </c>
      <c r="J186" s="67">
        <v>334888.73</v>
      </c>
      <c r="K186" s="67"/>
      <c r="L186" s="67"/>
      <c r="M186" s="67"/>
      <c r="N186" s="67">
        <v>0</v>
      </c>
      <c r="O186" s="67">
        <v>0</v>
      </c>
      <c r="P186" s="67">
        <v>0</v>
      </c>
      <c r="Q186" s="67">
        <v>0</v>
      </c>
      <c r="R186" s="67">
        <v>0</v>
      </c>
      <c r="S186" s="67">
        <v>130910.01300000001</v>
      </c>
      <c r="T186" s="77">
        <v>10070.001</v>
      </c>
      <c r="U186" s="78">
        <v>18532.829840399998</v>
      </c>
      <c r="V186" s="62">
        <f t="shared" si="24"/>
        <v>1</v>
      </c>
    </row>
    <row r="187" spans="1:22" x14ac:dyDescent="0.25">
      <c r="A187" s="74">
        <f t="shared" ref="A187:A195" si="30">+A186+1</f>
        <v>173</v>
      </c>
      <c r="B187" s="75">
        <f t="shared" ref="B187:B195" si="31">+B186+1</f>
        <v>173</v>
      </c>
      <c r="C187" s="65" t="s">
        <v>111</v>
      </c>
      <c r="D187" s="65" t="s">
        <v>271</v>
      </c>
      <c r="E187" s="98" t="s">
        <v>554</v>
      </c>
      <c r="F187" s="76">
        <f t="shared" si="25"/>
        <v>2117492.21</v>
      </c>
      <c r="G187" s="67">
        <v>0</v>
      </c>
      <c r="H187" s="67">
        <v>0</v>
      </c>
      <c r="I187" s="67">
        <v>0</v>
      </c>
      <c r="J187" s="67">
        <v>0</v>
      </c>
      <c r="K187" s="67">
        <v>1859152.43</v>
      </c>
      <c r="L187" s="67"/>
      <c r="M187" s="67"/>
      <c r="N187" s="67">
        <v>0</v>
      </c>
      <c r="O187" s="67">
        <v>0</v>
      </c>
      <c r="P187" s="67">
        <v>0</v>
      </c>
      <c r="Q187" s="67">
        <v>0</v>
      </c>
      <c r="R187" s="67">
        <v>0</v>
      </c>
      <c r="S187" s="67">
        <v>240887.95</v>
      </c>
      <c r="T187" s="77">
        <v>3333.33</v>
      </c>
      <c r="U187" s="78">
        <v>14118.5</v>
      </c>
      <c r="V187" s="62">
        <f t="shared" si="24"/>
        <v>1</v>
      </c>
    </row>
    <row r="188" spans="1:22" x14ac:dyDescent="0.25">
      <c r="A188" s="74">
        <f t="shared" si="30"/>
        <v>174</v>
      </c>
      <c r="B188" s="75">
        <f t="shared" si="31"/>
        <v>174</v>
      </c>
      <c r="C188" s="65" t="s">
        <v>111</v>
      </c>
      <c r="D188" s="65" t="s">
        <v>115</v>
      </c>
      <c r="E188" s="98" t="s">
        <v>554</v>
      </c>
      <c r="F188" s="76">
        <f t="shared" si="25"/>
        <v>9957705.3639103994</v>
      </c>
      <c r="G188" s="67">
        <v>0</v>
      </c>
      <c r="H188" s="67">
        <v>0</v>
      </c>
      <c r="I188" s="67">
        <v>0</v>
      </c>
      <c r="J188" s="67"/>
      <c r="K188" s="67">
        <v>0</v>
      </c>
      <c r="L188" s="67"/>
      <c r="M188" s="67"/>
      <c r="N188" s="67">
        <v>0</v>
      </c>
      <c r="O188" s="67">
        <v>8345806.3999999994</v>
      </c>
      <c r="P188" s="67">
        <v>0</v>
      </c>
      <c r="Q188" s="67">
        <v>0</v>
      </c>
      <c r="R188" s="67">
        <v>0</v>
      </c>
      <c r="S188" s="67">
        <v>1216425.5135999999</v>
      </c>
      <c r="T188" s="77">
        <v>135158.3904</v>
      </c>
      <c r="U188" s="78">
        <v>260315.05991040001</v>
      </c>
      <c r="V188" s="62">
        <f t="shared" si="24"/>
        <v>1</v>
      </c>
    </row>
    <row r="189" spans="1:22" x14ac:dyDescent="0.25">
      <c r="A189" s="74">
        <f t="shared" si="30"/>
        <v>175</v>
      </c>
      <c r="B189" s="75">
        <f t="shared" si="31"/>
        <v>175</v>
      </c>
      <c r="C189" s="65" t="s">
        <v>111</v>
      </c>
      <c r="D189" s="65" t="s">
        <v>531</v>
      </c>
      <c r="E189" s="98" t="s">
        <v>554</v>
      </c>
      <c r="F189" s="76">
        <f t="shared" si="25"/>
        <v>1058683.8824929202</v>
      </c>
      <c r="G189" s="67"/>
      <c r="H189" s="67">
        <v>0</v>
      </c>
      <c r="I189" s="67"/>
      <c r="J189" s="67">
        <v>315051.15999999997</v>
      </c>
      <c r="K189" s="67">
        <v>0</v>
      </c>
      <c r="L189" s="67"/>
      <c r="M189" s="67"/>
      <c r="N189" s="67">
        <v>0</v>
      </c>
      <c r="O189" s="67">
        <v>0</v>
      </c>
      <c r="P189" s="67">
        <v>0</v>
      </c>
      <c r="Q189" s="67">
        <v>0</v>
      </c>
      <c r="R189" s="67">
        <v>0</v>
      </c>
      <c r="S189" s="67">
        <v>564457.80340000009</v>
      </c>
      <c r="T189" s="77">
        <v>61326.978799999997</v>
      </c>
      <c r="U189" s="78">
        <v>117847.94029292003</v>
      </c>
      <c r="V189" s="62">
        <f t="shared" si="24"/>
        <v>1</v>
      </c>
    </row>
    <row r="190" spans="1:22" x14ac:dyDescent="0.25">
      <c r="A190" s="74">
        <f t="shared" si="30"/>
        <v>176</v>
      </c>
      <c r="B190" s="75">
        <f t="shared" si="31"/>
        <v>176</v>
      </c>
      <c r="C190" s="65" t="s">
        <v>111</v>
      </c>
      <c r="D190" s="65" t="s">
        <v>118</v>
      </c>
      <c r="E190" s="98" t="s">
        <v>554</v>
      </c>
      <c r="F190" s="76">
        <f t="shared" si="25"/>
        <v>1746566.5921506002</v>
      </c>
      <c r="G190" s="67">
        <v>0</v>
      </c>
      <c r="H190" s="67">
        <v>0</v>
      </c>
      <c r="I190" s="67">
        <v>0</v>
      </c>
      <c r="J190" s="67">
        <v>1243064.01</v>
      </c>
      <c r="K190" s="67"/>
      <c r="L190" s="67"/>
      <c r="M190" s="67"/>
      <c r="N190" s="67">
        <v>0</v>
      </c>
      <c r="O190" s="67">
        <v>0</v>
      </c>
      <c r="P190" s="67">
        <v>0</v>
      </c>
      <c r="Q190" s="67">
        <v>0</v>
      </c>
      <c r="R190" s="67">
        <v>0</v>
      </c>
      <c r="S190" s="67">
        <v>413217.69449999998</v>
      </c>
      <c r="T190" s="77">
        <v>31785.976500000001</v>
      </c>
      <c r="U190" s="78">
        <v>58498.911150600004</v>
      </c>
      <c r="V190" s="62">
        <f t="shared" si="24"/>
        <v>1</v>
      </c>
    </row>
    <row r="191" spans="1:22" x14ac:dyDescent="0.25">
      <c r="A191" s="74">
        <f t="shared" si="30"/>
        <v>177</v>
      </c>
      <c r="B191" s="75">
        <f t="shared" si="31"/>
        <v>177</v>
      </c>
      <c r="C191" s="65" t="s">
        <v>111</v>
      </c>
      <c r="D191" s="65" t="s">
        <v>119</v>
      </c>
      <c r="E191" s="98" t="s">
        <v>554</v>
      </c>
      <c r="F191" s="76">
        <f t="shared" si="25"/>
        <v>11190930.220895238</v>
      </c>
      <c r="G191" s="67"/>
      <c r="H191" s="67">
        <v>0</v>
      </c>
      <c r="I191" s="67">
        <v>0</v>
      </c>
      <c r="J191" s="67">
        <v>0</v>
      </c>
      <c r="K191" s="67"/>
      <c r="L191" s="67"/>
      <c r="M191" s="67"/>
      <c r="N191" s="67">
        <v>0</v>
      </c>
      <c r="O191" s="67">
        <v>0</v>
      </c>
      <c r="P191" s="67">
        <v>0</v>
      </c>
      <c r="Q191" s="67">
        <v>5910943.6999999993</v>
      </c>
      <c r="R191" s="67">
        <v>3253286.45</v>
      </c>
      <c r="S191" s="67">
        <v>1570525.2940000002</v>
      </c>
      <c r="T191" s="77">
        <v>157052.5294</v>
      </c>
      <c r="U191" s="78">
        <v>299122.24749524001</v>
      </c>
      <c r="V191" s="62">
        <f t="shared" si="24"/>
        <v>2</v>
      </c>
    </row>
    <row r="192" spans="1:22" x14ac:dyDescent="0.25">
      <c r="A192" s="74">
        <f t="shared" si="30"/>
        <v>178</v>
      </c>
      <c r="B192" s="75">
        <f t="shared" si="31"/>
        <v>178</v>
      </c>
      <c r="C192" s="65" t="s">
        <v>111</v>
      </c>
      <c r="D192" s="65" t="s">
        <v>275</v>
      </c>
      <c r="E192" s="98" t="s">
        <v>554</v>
      </c>
      <c r="F192" s="76">
        <f t="shared" si="25"/>
        <v>1537704.18271072</v>
      </c>
      <c r="G192" s="67"/>
      <c r="H192" s="67"/>
      <c r="I192" s="67"/>
      <c r="J192" s="67">
        <v>849765.59000000008</v>
      </c>
      <c r="K192" s="67">
        <v>320937.5</v>
      </c>
      <c r="L192" s="67"/>
      <c r="M192" s="67"/>
      <c r="N192" s="67">
        <v>0</v>
      </c>
      <c r="O192" s="67">
        <v>0</v>
      </c>
      <c r="P192" s="67">
        <v>0</v>
      </c>
      <c r="Q192" s="67">
        <v>0</v>
      </c>
      <c r="R192" s="67">
        <v>0</v>
      </c>
      <c r="S192" s="67">
        <v>337370.00599999999</v>
      </c>
      <c r="T192" s="77">
        <v>10068.189200000001</v>
      </c>
      <c r="U192" s="78">
        <v>19562.897510720002</v>
      </c>
      <c r="V192" s="62">
        <f t="shared" si="24"/>
        <v>2</v>
      </c>
    </row>
    <row r="193" spans="1:22" x14ac:dyDescent="0.25">
      <c r="A193" s="74">
        <f t="shared" si="30"/>
        <v>179</v>
      </c>
      <c r="B193" s="75">
        <f t="shared" si="31"/>
        <v>179</v>
      </c>
      <c r="C193" s="65" t="s">
        <v>111</v>
      </c>
      <c r="D193" s="65" t="s">
        <v>120</v>
      </c>
      <c r="E193" s="98" t="s">
        <v>554</v>
      </c>
      <c r="F193" s="76">
        <f t="shared" si="25"/>
        <v>13575281.439999999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/>
      <c r="M193" s="67"/>
      <c r="N193" s="67">
        <v>0</v>
      </c>
      <c r="O193" s="67">
        <v>0</v>
      </c>
      <c r="P193" s="67">
        <v>0</v>
      </c>
      <c r="Q193" s="67">
        <v>7231455.4199999999</v>
      </c>
      <c r="R193" s="67">
        <v>5881945.1899999995</v>
      </c>
      <c r="S193" s="67">
        <v>258466.03999999998</v>
      </c>
      <c r="T193" s="77">
        <v>42028.06</v>
      </c>
      <c r="U193" s="78">
        <v>161386.72999999998</v>
      </c>
      <c r="V193" s="62">
        <f t="shared" si="24"/>
        <v>2</v>
      </c>
    </row>
    <row r="194" spans="1:22" x14ac:dyDescent="0.25">
      <c r="A194" s="74">
        <f t="shared" si="30"/>
        <v>180</v>
      </c>
      <c r="B194" s="75">
        <f t="shared" si="31"/>
        <v>180</v>
      </c>
      <c r="C194" s="65" t="s">
        <v>111</v>
      </c>
      <c r="D194" s="65" t="s">
        <v>532</v>
      </c>
      <c r="E194" s="98" t="s">
        <v>554</v>
      </c>
      <c r="F194" s="76">
        <f t="shared" si="25"/>
        <v>2529505.5833291998</v>
      </c>
      <c r="G194" s="67">
        <v>0</v>
      </c>
      <c r="H194" s="67">
        <v>0</v>
      </c>
      <c r="I194" s="67"/>
      <c r="J194" s="67">
        <v>2023840.05</v>
      </c>
      <c r="K194" s="67"/>
      <c r="L194" s="67"/>
      <c r="M194" s="67"/>
      <c r="N194" s="67">
        <v>0</v>
      </c>
      <c r="O194" s="67">
        <v>0</v>
      </c>
      <c r="P194" s="67">
        <v>0</v>
      </c>
      <c r="Q194" s="67">
        <v>0</v>
      </c>
      <c r="R194" s="67">
        <v>0</v>
      </c>
      <c r="S194" s="67">
        <v>414992.799</v>
      </c>
      <c r="T194" s="77">
        <v>31922.522999999997</v>
      </c>
      <c r="U194" s="78">
        <v>58750.211329199999</v>
      </c>
      <c r="V194" s="62">
        <f t="shared" si="24"/>
        <v>1</v>
      </c>
    </row>
    <row r="195" spans="1:22" x14ac:dyDescent="0.25">
      <c r="A195" s="74">
        <f t="shared" si="30"/>
        <v>181</v>
      </c>
      <c r="B195" s="75">
        <f t="shared" si="31"/>
        <v>181</v>
      </c>
      <c r="C195" s="65" t="s">
        <v>111</v>
      </c>
      <c r="D195" s="65" t="s">
        <v>452</v>
      </c>
      <c r="E195" s="98" t="s">
        <v>554</v>
      </c>
      <c r="F195" s="76">
        <f t="shared" si="25"/>
        <v>3780985.4191626799</v>
      </c>
      <c r="G195" s="67"/>
      <c r="H195" s="67">
        <v>0</v>
      </c>
      <c r="I195" s="67">
        <v>0</v>
      </c>
      <c r="J195" s="67">
        <v>0</v>
      </c>
      <c r="K195" s="67"/>
      <c r="L195" s="67"/>
      <c r="M195" s="67"/>
      <c r="N195" s="67">
        <v>0</v>
      </c>
      <c r="O195" s="67">
        <v>0</v>
      </c>
      <c r="P195" s="67">
        <v>0</v>
      </c>
      <c r="Q195" s="67">
        <v>0</v>
      </c>
      <c r="R195" s="67">
        <v>1961437.3199999998</v>
      </c>
      <c r="S195" s="67">
        <v>1377993.1734000002</v>
      </c>
      <c r="T195" s="77">
        <v>151043.41039999999</v>
      </c>
      <c r="U195" s="78">
        <v>290511.51536268002</v>
      </c>
      <c r="V195" s="62">
        <f t="shared" si="24"/>
        <v>1</v>
      </c>
    </row>
    <row r="196" spans="1:22" x14ac:dyDescent="0.25">
      <c r="A196" s="74">
        <f t="shared" ref="A196:A199" si="32">+A195+1</f>
        <v>182</v>
      </c>
      <c r="B196" s="75">
        <f t="shared" ref="B196:B199" si="33">+B195+1</f>
        <v>182</v>
      </c>
      <c r="C196" s="65" t="s">
        <v>111</v>
      </c>
      <c r="D196" s="65" t="s">
        <v>116</v>
      </c>
      <c r="E196" s="98" t="s">
        <v>554</v>
      </c>
      <c r="F196" s="76">
        <f t="shared" si="25"/>
        <v>3308800.2904871199</v>
      </c>
      <c r="G196" s="67">
        <v>0</v>
      </c>
      <c r="H196" s="67">
        <v>0</v>
      </c>
      <c r="I196" s="67">
        <v>0</v>
      </c>
      <c r="J196" s="67">
        <v>0</v>
      </c>
      <c r="K196" s="67"/>
      <c r="L196" s="67"/>
      <c r="M196" s="67"/>
      <c r="N196" s="67">
        <v>0</v>
      </c>
      <c r="O196" s="67">
        <v>0</v>
      </c>
      <c r="P196" s="67">
        <v>0</v>
      </c>
      <c r="Q196" s="67">
        <v>0</v>
      </c>
      <c r="R196" s="67">
        <v>2292179.81</v>
      </c>
      <c r="S196" s="67">
        <v>787796.97200000007</v>
      </c>
      <c r="T196" s="77">
        <v>78779.697199999995</v>
      </c>
      <c r="U196" s="78">
        <v>150043.81128712001</v>
      </c>
      <c r="V196" s="62">
        <f t="shared" si="24"/>
        <v>1</v>
      </c>
    </row>
    <row r="197" spans="1:22" x14ac:dyDescent="0.25">
      <c r="A197" s="74">
        <f t="shared" si="32"/>
        <v>183</v>
      </c>
      <c r="B197" s="75">
        <f t="shared" si="33"/>
        <v>183</v>
      </c>
      <c r="C197" s="65" t="s">
        <v>111</v>
      </c>
      <c r="D197" s="65" t="s">
        <v>533</v>
      </c>
      <c r="E197" s="98" t="s">
        <v>554</v>
      </c>
      <c r="F197" s="76">
        <f t="shared" si="25"/>
        <v>6396630.9813440004</v>
      </c>
      <c r="G197" s="67">
        <v>0</v>
      </c>
      <c r="H197" s="67">
        <v>0</v>
      </c>
      <c r="I197" s="67">
        <v>0</v>
      </c>
      <c r="J197" s="67">
        <v>0</v>
      </c>
      <c r="K197" s="67"/>
      <c r="L197" s="67"/>
      <c r="M197" s="67"/>
      <c r="N197" s="67">
        <v>0</v>
      </c>
      <c r="O197" s="67">
        <v>0</v>
      </c>
      <c r="P197" s="67">
        <v>0</v>
      </c>
      <c r="Q197" s="67">
        <v>6122487.8100000005</v>
      </c>
      <c r="R197" s="67"/>
      <c r="S197" s="67">
        <v>116777.04</v>
      </c>
      <c r="T197" s="77">
        <v>5000</v>
      </c>
      <c r="U197" s="78">
        <v>152366.13134399999</v>
      </c>
      <c r="V197" s="62">
        <f t="shared" si="24"/>
        <v>1</v>
      </c>
    </row>
    <row r="198" spans="1:22" x14ac:dyDescent="0.25">
      <c r="A198" s="74">
        <f t="shared" si="32"/>
        <v>184</v>
      </c>
      <c r="B198" s="75">
        <f t="shared" si="33"/>
        <v>184</v>
      </c>
      <c r="C198" s="65" t="s">
        <v>111</v>
      </c>
      <c r="D198" s="65" t="s">
        <v>453</v>
      </c>
      <c r="E198" s="98" t="s">
        <v>554</v>
      </c>
      <c r="F198" s="76">
        <f t="shared" si="25"/>
        <v>17666167.592024002</v>
      </c>
      <c r="G198" s="67">
        <v>4900680.0000000009</v>
      </c>
      <c r="H198" s="67">
        <v>0</v>
      </c>
      <c r="I198" s="67">
        <v>0</v>
      </c>
      <c r="J198" s="67">
        <v>0</v>
      </c>
      <c r="K198" s="67"/>
      <c r="L198" s="67"/>
      <c r="M198" s="67"/>
      <c r="N198" s="67">
        <v>0</v>
      </c>
      <c r="O198" s="67">
        <v>0</v>
      </c>
      <c r="P198" s="67">
        <v>0</v>
      </c>
      <c r="Q198" s="67">
        <v>6036827.2500000009</v>
      </c>
      <c r="R198" s="67">
        <v>6207015.7800000003</v>
      </c>
      <c r="S198" s="67">
        <v>267625.57999999996</v>
      </c>
      <c r="T198" s="77">
        <v>41575.259999999995</v>
      </c>
      <c r="U198" s="78">
        <v>212443.72202400002</v>
      </c>
      <c r="V198" s="62">
        <f t="shared" si="24"/>
        <v>3</v>
      </c>
    </row>
    <row r="199" spans="1:22" x14ac:dyDescent="0.25">
      <c r="A199" s="74">
        <f t="shared" si="32"/>
        <v>185</v>
      </c>
      <c r="B199" s="75">
        <f t="shared" si="33"/>
        <v>185</v>
      </c>
      <c r="C199" s="65" t="s">
        <v>111</v>
      </c>
      <c r="D199" s="65" t="s">
        <v>534</v>
      </c>
      <c r="E199" s="98" t="s">
        <v>554</v>
      </c>
      <c r="F199" s="76">
        <f t="shared" si="25"/>
        <v>1311032.8016406198</v>
      </c>
      <c r="G199" s="67">
        <v>0</v>
      </c>
      <c r="H199" s="67">
        <v>0</v>
      </c>
      <c r="I199" s="67">
        <v>1058390.1599999999</v>
      </c>
      <c r="J199" s="67">
        <v>0</v>
      </c>
      <c r="K199" s="67">
        <v>0</v>
      </c>
      <c r="L199" s="67"/>
      <c r="M199" s="67"/>
      <c r="N199" s="67">
        <v>0</v>
      </c>
      <c r="O199" s="67">
        <v>0</v>
      </c>
      <c r="P199" s="67">
        <v>0</v>
      </c>
      <c r="Q199" s="67">
        <v>0</v>
      </c>
      <c r="R199" s="67">
        <v>0</v>
      </c>
      <c r="S199" s="67">
        <v>195777.19700000001</v>
      </c>
      <c r="T199" s="77">
        <v>19577.719700000001</v>
      </c>
      <c r="U199" s="78">
        <v>37287.724940620006</v>
      </c>
      <c r="V199" s="62">
        <f t="shared" si="24"/>
        <v>1</v>
      </c>
    </row>
    <row r="200" spans="1:22" x14ac:dyDescent="0.25">
      <c r="A200" s="83"/>
      <c r="B200" s="83"/>
      <c r="C200" s="80"/>
      <c r="D200" s="84">
        <v>2023</v>
      </c>
      <c r="E200" s="98"/>
      <c r="F200" s="115">
        <f>SUM(G200:U200)</f>
        <v>2851427674.0913067</v>
      </c>
      <c r="G200" s="116">
        <f t="shared" ref="G200:V200" si="34">SUM(G201:G419)</f>
        <v>598188280.35273564</v>
      </c>
      <c r="H200" s="116">
        <f t="shared" si="34"/>
        <v>161602167.44983327</v>
      </c>
      <c r="I200" s="116">
        <f t="shared" si="34"/>
        <v>289443410.76925284</v>
      </c>
      <c r="J200" s="116">
        <f t="shared" si="34"/>
        <v>118934766.446279</v>
      </c>
      <c r="K200" s="116">
        <f t="shared" si="34"/>
        <v>51151565.584991857</v>
      </c>
      <c r="L200" s="116">
        <f t="shared" si="34"/>
        <v>0</v>
      </c>
      <c r="M200" s="116">
        <f t="shared" si="34"/>
        <v>20199857.781213805</v>
      </c>
      <c r="N200" s="116">
        <f t="shared" si="34"/>
        <v>0</v>
      </c>
      <c r="O200" s="116">
        <f t="shared" si="34"/>
        <v>572307478.82503378</v>
      </c>
      <c r="P200" s="116">
        <f t="shared" si="34"/>
        <v>26547091.29999328</v>
      </c>
      <c r="Q200" s="116">
        <f t="shared" si="34"/>
        <v>479676008.77073193</v>
      </c>
      <c r="R200" s="116">
        <f t="shared" si="34"/>
        <v>323126472.95698303</v>
      </c>
      <c r="S200" s="116">
        <f t="shared" si="34"/>
        <v>133991477.04244283</v>
      </c>
      <c r="T200" s="116">
        <f t="shared" si="34"/>
        <v>14029512.959864527</v>
      </c>
      <c r="U200" s="116">
        <f t="shared" si="34"/>
        <v>62229583.851950444</v>
      </c>
      <c r="V200" s="116">
        <f t="shared" si="34"/>
        <v>508</v>
      </c>
    </row>
    <row r="201" spans="1:22" x14ac:dyDescent="0.25">
      <c r="A201" s="74">
        <f>+A199+1</f>
        <v>186</v>
      </c>
      <c r="B201" s="75">
        <v>1</v>
      </c>
      <c r="C201" s="65"/>
      <c r="D201" s="65" t="s">
        <v>566</v>
      </c>
      <c r="E201" s="98"/>
      <c r="F201" s="76">
        <f t="shared" ref="F144:F207" si="35">SUBTOTAL(9,G201:U201)</f>
        <v>5736141.376241859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>
        <v>5170939</v>
      </c>
      <c r="R201" s="67"/>
      <c r="S201" s="67">
        <v>409917.87</v>
      </c>
      <c r="T201" s="77"/>
      <c r="U201" s="78">
        <v>155284.50624185865</v>
      </c>
      <c r="V201" s="62">
        <f t="shared" si="24"/>
        <v>1</v>
      </c>
    </row>
    <row r="202" spans="1:22" x14ac:dyDescent="0.25">
      <c r="A202" s="74">
        <f>+A201+1</f>
        <v>187</v>
      </c>
      <c r="B202" s="75">
        <f>+B201+1</f>
        <v>2</v>
      </c>
      <c r="C202" s="65"/>
      <c r="D202" s="65" t="s">
        <v>567</v>
      </c>
      <c r="E202" s="98"/>
      <c r="F202" s="76">
        <f t="shared" si="35"/>
        <v>12293107.569493515</v>
      </c>
      <c r="G202" s="67"/>
      <c r="H202" s="67"/>
      <c r="I202" s="67">
        <v>3249291.36</v>
      </c>
      <c r="J202" s="67"/>
      <c r="K202" s="67"/>
      <c r="L202" s="67"/>
      <c r="M202" s="67"/>
      <c r="N202" s="67"/>
      <c r="O202" s="67"/>
      <c r="P202" s="67"/>
      <c r="Q202" s="67">
        <v>7019342</v>
      </c>
      <c r="R202" s="67"/>
      <c r="S202" s="67">
        <v>1568800.4351111362</v>
      </c>
      <c r="T202" s="77">
        <v>156880.04351111359</v>
      </c>
      <c r="U202" s="78">
        <v>298793.73087126703</v>
      </c>
      <c r="V202" s="62">
        <f t="shared" si="24"/>
        <v>2</v>
      </c>
    </row>
    <row r="203" spans="1:22" x14ac:dyDescent="0.25">
      <c r="A203" s="74">
        <f t="shared" ref="A203:A265" si="36">+A202+1</f>
        <v>188</v>
      </c>
      <c r="B203" s="75">
        <f t="shared" ref="B203:B265" si="37">+B202+1</f>
        <v>3</v>
      </c>
      <c r="C203" s="65"/>
      <c r="D203" s="65" t="s">
        <v>568</v>
      </c>
      <c r="E203" s="98"/>
      <c r="F203" s="76">
        <f t="shared" si="35"/>
        <v>12363683.728585256</v>
      </c>
      <c r="G203" s="67"/>
      <c r="H203" s="67"/>
      <c r="I203" s="67">
        <v>3226858.7</v>
      </c>
      <c r="J203" s="67"/>
      <c r="K203" s="67"/>
      <c r="L203" s="67"/>
      <c r="M203" s="67"/>
      <c r="N203" s="67"/>
      <c r="O203" s="67"/>
      <c r="P203" s="67"/>
      <c r="Q203" s="67">
        <v>7111916</v>
      </c>
      <c r="R203" s="67"/>
      <c r="S203" s="67">
        <v>1569137.3840221763</v>
      </c>
      <c r="T203" s="77">
        <v>156913.7384022176</v>
      </c>
      <c r="U203" s="78">
        <v>298857.90616086364</v>
      </c>
      <c r="V203" s="62">
        <f t="shared" si="24"/>
        <v>2</v>
      </c>
    </row>
    <row r="204" spans="1:22" x14ac:dyDescent="0.25">
      <c r="A204" s="74">
        <f t="shared" si="36"/>
        <v>189</v>
      </c>
      <c r="B204" s="75">
        <f t="shared" si="37"/>
        <v>4</v>
      </c>
      <c r="C204" s="65"/>
      <c r="D204" s="65" t="s">
        <v>569</v>
      </c>
      <c r="E204" s="98"/>
      <c r="F204" s="76">
        <f t="shared" si="35"/>
        <v>19426079.089632891</v>
      </c>
      <c r="G204" s="67"/>
      <c r="H204" s="67"/>
      <c r="I204" s="67">
        <v>2078408.78</v>
      </c>
      <c r="J204" s="67"/>
      <c r="K204" s="67"/>
      <c r="L204" s="67"/>
      <c r="M204" s="67"/>
      <c r="N204" s="67"/>
      <c r="O204" s="67">
        <v>2720365.2</v>
      </c>
      <c r="P204" s="67">
        <v>5773109.29</v>
      </c>
      <c r="Q204" s="67">
        <v>4938522</v>
      </c>
      <c r="R204" s="67"/>
      <c r="S204" s="67">
        <v>2999003.947983447</v>
      </c>
      <c r="T204" s="77">
        <v>314515.66604767827</v>
      </c>
      <c r="U204" s="78">
        <v>602154.20560176542</v>
      </c>
      <c r="V204" s="62">
        <f t="shared" si="24"/>
        <v>4</v>
      </c>
    </row>
    <row r="205" spans="1:22" x14ac:dyDescent="0.25">
      <c r="A205" s="74">
        <f t="shared" si="36"/>
        <v>190</v>
      </c>
      <c r="B205" s="75">
        <f t="shared" si="37"/>
        <v>5</v>
      </c>
      <c r="C205" s="65" t="s">
        <v>61</v>
      </c>
      <c r="D205" s="65" t="s">
        <v>126</v>
      </c>
      <c r="E205" s="98" t="s">
        <v>554</v>
      </c>
      <c r="F205" s="76">
        <f t="shared" si="35"/>
        <v>7089248.6021132804</v>
      </c>
      <c r="G205" s="67">
        <v>0</v>
      </c>
      <c r="H205" s="67">
        <v>0</v>
      </c>
      <c r="I205" s="67">
        <v>0</v>
      </c>
      <c r="J205" s="67">
        <v>0</v>
      </c>
      <c r="K205" s="67">
        <v>0</v>
      </c>
      <c r="L205" s="67"/>
      <c r="M205" s="67"/>
      <c r="N205" s="67">
        <v>0</v>
      </c>
      <c r="O205" s="67">
        <v>0</v>
      </c>
      <c r="P205" s="67">
        <v>2448913.4700000002</v>
      </c>
      <c r="Q205" s="67">
        <v>3110879.85</v>
      </c>
      <c r="R205" s="67">
        <v>1036083.9228779406</v>
      </c>
      <c r="S205" s="67">
        <v>392917.04065692797</v>
      </c>
      <c r="T205" s="77">
        <v>18562.626065692799</v>
      </c>
      <c r="U205" s="78">
        <v>81891.69251271851</v>
      </c>
      <c r="V205" s="62">
        <f t="shared" si="24"/>
        <v>3</v>
      </c>
    </row>
    <row r="206" spans="1:22" x14ac:dyDescent="0.25">
      <c r="A206" s="74">
        <f t="shared" si="36"/>
        <v>191</v>
      </c>
      <c r="B206" s="75">
        <f t="shared" si="37"/>
        <v>6</v>
      </c>
      <c r="C206" s="65"/>
      <c r="D206" s="65" t="s">
        <v>602</v>
      </c>
      <c r="E206" s="98"/>
      <c r="F206" s="76">
        <f t="shared" si="35"/>
        <v>20390275.57624013</v>
      </c>
      <c r="G206" s="67"/>
      <c r="H206" s="67"/>
      <c r="I206" s="67"/>
      <c r="J206" s="67"/>
      <c r="K206" s="67"/>
      <c r="L206" s="67"/>
      <c r="M206" s="67"/>
      <c r="N206" s="67"/>
      <c r="O206" s="67">
        <v>15106811.686909012</v>
      </c>
      <c r="P206" s="67"/>
      <c r="Q206" s="67"/>
      <c r="R206" s="67">
        <v>2820033.8505075104</v>
      </c>
      <c r="S206" s="67">
        <v>1867503.4791569395</v>
      </c>
      <c r="T206" s="77">
        <v>203902.7557624013</v>
      </c>
      <c r="U206" s="78">
        <v>392023.80390426487</v>
      </c>
      <c r="V206" s="62">
        <f t="shared" si="24"/>
        <v>2</v>
      </c>
    </row>
    <row r="207" spans="1:22" x14ac:dyDescent="0.25">
      <c r="A207" s="74">
        <f t="shared" si="36"/>
        <v>192</v>
      </c>
      <c r="B207" s="75">
        <f t="shared" si="37"/>
        <v>7</v>
      </c>
      <c r="C207" s="65"/>
      <c r="D207" s="65" t="s">
        <v>604</v>
      </c>
      <c r="E207" s="98"/>
      <c r="F207" s="76">
        <f t="shared" si="35"/>
        <v>23464434.296549384</v>
      </c>
      <c r="G207" s="67"/>
      <c r="H207" s="67"/>
      <c r="I207" s="67"/>
      <c r="J207" s="67"/>
      <c r="K207" s="67"/>
      <c r="L207" s="67"/>
      <c r="M207" s="67"/>
      <c r="N207" s="67"/>
      <c r="O207" s="67">
        <v>17384404.096571997</v>
      </c>
      <c r="P207" s="67"/>
      <c r="Q207" s="67"/>
      <c r="R207" s="67">
        <v>3245198.857262338</v>
      </c>
      <c r="S207" s="67">
        <v>2149059.36515722</v>
      </c>
      <c r="T207" s="77">
        <v>234644.34296549376</v>
      </c>
      <c r="U207" s="78">
        <v>451127.63459233055</v>
      </c>
      <c r="V207" s="62">
        <f t="shared" si="24"/>
        <v>2</v>
      </c>
    </row>
    <row r="208" spans="1:22" x14ac:dyDescent="0.25">
      <c r="A208" s="74">
        <f t="shared" si="36"/>
        <v>193</v>
      </c>
      <c r="B208" s="75">
        <f t="shared" si="37"/>
        <v>8</v>
      </c>
      <c r="C208" s="65"/>
      <c r="D208" s="65" t="s">
        <v>606</v>
      </c>
      <c r="E208" s="98"/>
      <c r="F208" s="76">
        <f t="shared" ref="F208:F271" si="38">SUBTOTAL(9,G208:U208)</f>
        <v>20856057.200529411</v>
      </c>
      <c r="G208" s="67"/>
      <c r="H208" s="67"/>
      <c r="I208" s="67"/>
      <c r="J208" s="67"/>
      <c r="K208" s="67"/>
      <c r="L208" s="67"/>
      <c r="M208" s="67"/>
      <c r="N208" s="67"/>
      <c r="O208" s="67">
        <v>15451901.44594886</v>
      </c>
      <c r="P208" s="67"/>
      <c r="Q208" s="67"/>
      <c r="R208" s="67">
        <v>2884452.7909249086</v>
      </c>
      <c r="S208" s="67">
        <v>1910163.4618842551</v>
      </c>
      <c r="T208" s="77">
        <v>208560.57200529412</v>
      </c>
      <c r="U208" s="78">
        <v>400978.92976609303</v>
      </c>
      <c r="V208" s="62">
        <f t="shared" ref="V208:V271" si="39">COUNTIF(G208:R208,"&gt;0")</f>
        <v>2</v>
      </c>
    </row>
    <row r="209" spans="1:22" x14ac:dyDescent="0.25">
      <c r="A209" s="74">
        <f t="shared" si="36"/>
        <v>194</v>
      </c>
      <c r="B209" s="75">
        <f t="shared" si="37"/>
        <v>9</v>
      </c>
      <c r="C209" s="65"/>
      <c r="D209" s="65" t="s">
        <v>608</v>
      </c>
      <c r="E209" s="98"/>
      <c r="F209" s="76">
        <f t="shared" si="38"/>
        <v>21151965.526548479</v>
      </c>
      <c r="G209" s="67"/>
      <c r="H209" s="67"/>
      <c r="I209" s="67"/>
      <c r="J209" s="67"/>
      <c r="K209" s="67"/>
      <c r="L209" s="67"/>
      <c r="M209" s="67"/>
      <c r="N209" s="67"/>
      <c r="O209" s="67">
        <v>15671134.939927112</v>
      </c>
      <c r="P209" s="67"/>
      <c r="Q209" s="67"/>
      <c r="R209" s="67">
        <v>2925377.7648371379</v>
      </c>
      <c r="S209" s="67">
        <v>1937265.0979698431</v>
      </c>
      <c r="T209" s="77">
        <v>211519.65526548479</v>
      </c>
      <c r="U209" s="78">
        <v>406668.06854890153</v>
      </c>
      <c r="V209" s="62">
        <f t="shared" si="39"/>
        <v>2</v>
      </c>
    </row>
    <row r="210" spans="1:22" x14ac:dyDescent="0.25">
      <c r="A210" s="74">
        <f t="shared" si="36"/>
        <v>195</v>
      </c>
      <c r="B210" s="75">
        <f t="shared" si="37"/>
        <v>10</v>
      </c>
      <c r="C210" s="65"/>
      <c r="D210" s="65" t="s">
        <v>609</v>
      </c>
      <c r="E210" s="98"/>
      <c r="F210" s="76">
        <f t="shared" si="38"/>
        <v>20938253.957756933</v>
      </c>
      <c r="G210" s="67"/>
      <c r="H210" s="67"/>
      <c r="I210" s="67"/>
      <c r="J210" s="67"/>
      <c r="K210" s="67"/>
      <c r="L210" s="67"/>
      <c r="M210" s="67"/>
      <c r="N210" s="67"/>
      <c r="O210" s="67">
        <v>15512799.638720598</v>
      </c>
      <c r="P210" s="67"/>
      <c r="Q210" s="67"/>
      <c r="R210" s="67">
        <v>2895820.8392338613</v>
      </c>
      <c r="S210" s="67">
        <v>1917691.6941302516</v>
      </c>
      <c r="T210" s="77">
        <v>209382.53957756935</v>
      </c>
      <c r="U210" s="78">
        <v>402559.246094651</v>
      </c>
      <c r="V210" s="62">
        <f t="shared" si="39"/>
        <v>2</v>
      </c>
    </row>
    <row r="211" spans="1:22" x14ac:dyDescent="0.25">
      <c r="A211" s="74">
        <f t="shared" si="36"/>
        <v>196</v>
      </c>
      <c r="B211" s="75">
        <f t="shared" si="37"/>
        <v>11</v>
      </c>
      <c r="C211" s="65"/>
      <c r="D211" s="65" t="s">
        <v>610</v>
      </c>
      <c r="E211" s="98"/>
      <c r="F211" s="76">
        <f t="shared" si="38"/>
        <v>14094003.972612094</v>
      </c>
      <c r="G211" s="67"/>
      <c r="H211" s="67"/>
      <c r="I211" s="67"/>
      <c r="J211" s="67"/>
      <c r="K211" s="67"/>
      <c r="L211" s="67"/>
      <c r="M211" s="67"/>
      <c r="N211" s="67"/>
      <c r="O211" s="67">
        <v>10442010.12059392</v>
      </c>
      <c r="P211" s="67"/>
      <c r="Q211" s="67"/>
      <c r="R211" s="67">
        <v>1949241.3500417403</v>
      </c>
      <c r="S211" s="67">
        <v>1290840.8891135848</v>
      </c>
      <c r="T211" s="77">
        <v>140940.03972612097</v>
      </c>
      <c r="U211" s="78">
        <v>270971.57313672919</v>
      </c>
      <c r="V211" s="62">
        <f t="shared" si="39"/>
        <v>2</v>
      </c>
    </row>
    <row r="212" spans="1:22" x14ac:dyDescent="0.25">
      <c r="A212" s="74">
        <f t="shared" si="36"/>
        <v>197</v>
      </c>
      <c r="B212" s="75">
        <f t="shared" si="37"/>
        <v>12</v>
      </c>
      <c r="C212" s="65" t="s">
        <v>546</v>
      </c>
      <c r="D212" s="65" t="s">
        <v>128</v>
      </c>
      <c r="E212" s="98" t="s">
        <v>554</v>
      </c>
      <c r="F212" s="76">
        <f t="shared" si="38"/>
        <v>3117059.35976448</v>
      </c>
      <c r="G212" s="67">
        <v>0</v>
      </c>
      <c r="H212" s="67">
        <v>0</v>
      </c>
      <c r="I212" s="67">
        <v>2714815.3176243128</v>
      </c>
      <c r="J212" s="67">
        <v>0</v>
      </c>
      <c r="K212" s="67">
        <v>0</v>
      </c>
      <c r="L212" s="67"/>
      <c r="M212" s="67"/>
      <c r="N212" s="67">
        <v>0</v>
      </c>
      <c r="O212" s="67">
        <v>0</v>
      </c>
      <c r="P212" s="67">
        <v>0</v>
      </c>
      <c r="Q212" s="67">
        <v>0</v>
      </c>
      <c r="R212" s="67">
        <v>0</v>
      </c>
      <c r="S212" s="67">
        <v>311705.935976448</v>
      </c>
      <c r="T212" s="77">
        <v>31170.593597644802</v>
      </c>
      <c r="U212" s="78">
        <v>59367.512566074292</v>
      </c>
      <c r="V212" s="62">
        <f t="shared" si="39"/>
        <v>1</v>
      </c>
    </row>
    <row r="213" spans="1:22" x14ac:dyDescent="0.25">
      <c r="A213" s="74">
        <f t="shared" si="36"/>
        <v>198</v>
      </c>
      <c r="B213" s="75">
        <f t="shared" si="37"/>
        <v>13</v>
      </c>
      <c r="C213" s="65" t="s">
        <v>546</v>
      </c>
      <c r="D213" s="65" t="s">
        <v>129</v>
      </c>
      <c r="E213" s="98" t="s">
        <v>554</v>
      </c>
      <c r="F213" s="76">
        <f t="shared" si="38"/>
        <v>2180999.6402687998</v>
      </c>
      <c r="G213" s="67"/>
      <c r="H213" s="67">
        <v>0</v>
      </c>
      <c r="I213" s="67">
        <v>1899550.3606906722</v>
      </c>
      <c r="J213" s="67">
        <v>0</v>
      </c>
      <c r="K213" s="67">
        <v>0</v>
      </c>
      <c r="L213" s="67"/>
      <c r="M213" s="67"/>
      <c r="N213" s="67">
        <v>0</v>
      </c>
      <c r="O213" s="67">
        <v>0</v>
      </c>
      <c r="P213" s="67">
        <v>0</v>
      </c>
      <c r="Q213" s="67">
        <v>0</v>
      </c>
      <c r="R213" s="67">
        <v>0</v>
      </c>
      <c r="S213" s="67">
        <v>218099.96402687998</v>
      </c>
      <c r="T213" s="77">
        <v>21809.996402688001</v>
      </c>
      <c r="U213" s="78">
        <v>41539.31914855956</v>
      </c>
      <c r="V213" s="62">
        <f t="shared" si="39"/>
        <v>1</v>
      </c>
    </row>
    <row r="214" spans="1:22" x14ac:dyDescent="0.25">
      <c r="A214" s="74">
        <f t="shared" si="36"/>
        <v>199</v>
      </c>
      <c r="B214" s="75">
        <f t="shared" si="37"/>
        <v>14</v>
      </c>
      <c r="C214" s="65" t="s">
        <v>546</v>
      </c>
      <c r="D214" s="65" t="s">
        <v>132</v>
      </c>
      <c r="E214" s="98" t="s">
        <v>554</v>
      </c>
      <c r="F214" s="76">
        <f t="shared" si="38"/>
        <v>6423058.5879095206</v>
      </c>
      <c r="G214" s="67"/>
      <c r="H214" s="67"/>
      <c r="I214" s="67">
        <v>3492077.6109207738</v>
      </c>
      <c r="J214" s="67"/>
      <c r="K214" s="67">
        <v>0</v>
      </c>
      <c r="L214" s="67"/>
      <c r="M214" s="67"/>
      <c r="N214" s="67">
        <v>0</v>
      </c>
      <c r="O214" s="67">
        <v>0</v>
      </c>
      <c r="P214" s="67">
        <v>0</v>
      </c>
      <c r="Q214" s="67">
        <v>0</v>
      </c>
      <c r="R214" s="67">
        <v>0</v>
      </c>
      <c r="S214" s="67">
        <v>2244831.6606259868</v>
      </c>
      <c r="T214" s="77">
        <v>235422.53379726686</v>
      </c>
      <c r="U214" s="78">
        <v>450726.78256549343</v>
      </c>
      <c r="V214" s="62">
        <f t="shared" si="39"/>
        <v>1</v>
      </c>
    </row>
    <row r="215" spans="1:22" x14ac:dyDescent="0.25">
      <c r="A215" s="74">
        <f t="shared" si="36"/>
        <v>200</v>
      </c>
      <c r="B215" s="75">
        <f t="shared" si="37"/>
        <v>15</v>
      </c>
      <c r="C215" s="65" t="s">
        <v>546</v>
      </c>
      <c r="D215" s="65" t="s">
        <v>130</v>
      </c>
      <c r="E215" s="98" t="s">
        <v>554</v>
      </c>
      <c r="F215" s="76">
        <f t="shared" si="38"/>
        <v>3295862.3513088003</v>
      </c>
      <c r="G215" s="67">
        <v>0</v>
      </c>
      <c r="H215" s="67">
        <v>0</v>
      </c>
      <c r="I215" s="67">
        <v>2870544.4983218047</v>
      </c>
      <c r="J215" s="67">
        <v>0</v>
      </c>
      <c r="K215" s="67">
        <v>0</v>
      </c>
      <c r="L215" s="67"/>
      <c r="M215" s="67"/>
      <c r="N215" s="67">
        <v>0</v>
      </c>
      <c r="O215" s="67">
        <v>0</v>
      </c>
      <c r="P215" s="67">
        <v>0</v>
      </c>
      <c r="Q215" s="67">
        <v>0</v>
      </c>
      <c r="R215" s="67">
        <v>0</v>
      </c>
      <c r="S215" s="67">
        <v>329586.23513088003</v>
      </c>
      <c r="T215" s="77">
        <v>32958.623513088001</v>
      </c>
      <c r="U215" s="78">
        <v>62772.994343027407</v>
      </c>
      <c r="V215" s="62">
        <f t="shared" si="39"/>
        <v>1</v>
      </c>
    </row>
    <row r="216" spans="1:22" x14ac:dyDescent="0.25">
      <c r="A216" s="74">
        <f t="shared" si="36"/>
        <v>201</v>
      </c>
      <c r="B216" s="75">
        <f t="shared" si="37"/>
        <v>16</v>
      </c>
      <c r="C216" s="65" t="s">
        <v>546</v>
      </c>
      <c r="D216" s="65" t="s">
        <v>282</v>
      </c>
      <c r="E216" s="98" t="s">
        <v>554</v>
      </c>
      <c r="F216" s="76">
        <f t="shared" si="38"/>
        <v>7474147.3916928004</v>
      </c>
      <c r="G216" s="67"/>
      <c r="H216" s="67"/>
      <c r="I216" s="67">
        <v>6509638.5673844106</v>
      </c>
      <c r="J216" s="67"/>
      <c r="K216" s="67"/>
      <c r="L216" s="67"/>
      <c r="M216" s="67"/>
      <c r="N216" s="67">
        <v>0</v>
      </c>
      <c r="O216" s="67">
        <v>0</v>
      </c>
      <c r="P216" s="67">
        <v>0</v>
      </c>
      <c r="Q216" s="67">
        <v>0</v>
      </c>
      <c r="R216" s="67">
        <v>0</v>
      </c>
      <c r="S216" s="67">
        <v>747414.73916928004</v>
      </c>
      <c r="T216" s="77">
        <v>74741.473916928007</v>
      </c>
      <c r="U216" s="78">
        <v>142352.61122218109</v>
      </c>
      <c r="V216" s="62">
        <f t="shared" si="39"/>
        <v>1</v>
      </c>
    </row>
    <row r="217" spans="1:22" x14ac:dyDescent="0.25">
      <c r="A217" s="74">
        <f t="shared" si="36"/>
        <v>202</v>
      </c>
      <c r="B217" s="75">
        <f t="shared" si="37"/>
        <v>17</v>
      </c>
      <c r="C217" s="65" t="s">
        <v>546</v>
      </c>
      <c r="D217" s="65" t="s">
        <v>134</v>
      </c>
      <c r="E217" s="98" t="s">
        <v>554</v>
      </c>
      <c r="F217" s="76">
        <f t="shared" si="38"/>
        <v>3163368.1876992001</v>
      </c>
      <c r="G217" s="67"/>
      <c r="H217" s="67"/>
      <c r="I217" s="67">
        <v>2755148.176549369</v>
      </c>
      <c r="J217" s="67"/>
      <c r="K217" s="67"/>
      <c r="L217" s="67"/>
      <c r="M217" s="67"/>
      <c r="N217" s="67">
        <v>0</v>
      </c>
      <c r="O217" s="67">
        <v>0</v>
      </c>
      <c r="P217" s="67"/>
      <c r="Q217" s="67">
        <v>0</v>
      </c>
      <c r="R217" s="67">
        <v>0</v>
      </c>
      <c r="S217" s="67">
        <v>316336.81876992004</v>
      </c>
      <c r="T217" s="77">
        <v>31633.681876992003</v>
      </c>
      <c r="U217" s="78">
        <v>60249.510502918965</v>
      </c>
      <c r="V217" s="62">
        <f t="shared" si="39"/>
        <v>1</v>
      </c>
    </row>
    <row r="218" spans="1:22" x14ac:dyDescent="0.25">
      <c r="A218" s="74">
        <f t="shared" si="36"/>
        <v>203</v>
      </c>
      <c r="B218" s="75">
        <f t="shared" si="37"/>
        <v>18</v>
      </c>
      <c r="C218" s="65" t="s">
        <v>546</v>
      </c>
      <c r="D218" s="65" t="s">
        <v>44</v>
      </c>
      <c r="E218" s="98" t="s">
        <v>554</v>
      </c>
      <c r="F218" s="76">
        <f t="shared" si="38"/>
        <v>4410408.1941504003</v>
      </c>
      <c r="G218" s="67">
        <v>0</v>
      </c>
      <c r="H218" s="67">
        <v>0</v>
      </c>
      <c r="I218" s="67">
        <v>3841262.6583280675</v>
      </c>
      <c r="J218" s="67">
        <v>0</v>
      </c>
      <c r="K218" s="67">
        <v>0</v>
      </c>
      <c r="L218" s="67"/>
      <c r="M218" s="67"/>
      <c r="N218" s="67">
        <v>0</v>
      </c>
      <c r="O218" s="67">
        <v>0</v>
      </c>
      <c r="P218" s="67">
        <v>0</v>
      </c>
      <c r="Q218" s="67">
        <v>0</v>
      </c>
      <c r="R218" s="67">
        <v>0</v>
      </c>
      <c r="S218" s="67">
        <v>441040.81941504008</v>
      </c>
      <c r="T218" s="77">
        <v>44104.081941504002</v>
      </c>
      <c r="U218" s="78">
        <v>84000.634465788535</v>
      </c>
      <c r="V218" s="62">
        <f t="shared" si="39"/>
        <v>1</v>
      </c>
    </row>
    <row r="219" spans="1:22" x14ac:dyDescent="0.25">
      <c r="A219" s="74">
        <f t="shared" si="36"/>
        <v>204</v>
      </c>
      <c r="B219" s="75">
        <f t="shared" si="37"/>
        <v>19</v>
      </c>
      <c r="C219" s="65" t="s">
        <v>546</v>
      </c>
      <c r="D219" s="65" t="s">
        <v>137</v>
      </c>
      <c r="E219" s="98" t="s">
        <v>554</v>
      </c>
      <c r="F219" s="76">
        <f t="shared" si="38"/>
        <v>37665450.361499503</v>
      </c>
      <c r="G219" s="67">
        <v>24967938.10343796</v>
      </c>
      <c r="H219" s="67">
        <v>0</v>
      </c>
      <c r="I219" s="67">
        <v>7378265.4321645685</v>
      </c>
      <c r="J219" s="67">
        <v>0</v>
      </c>
      <c r="K219" s="67">
        <v>0</v>
      </c>
      <c r="L219" s="67"/>
      <c r="M219" s="67">
        <v>1109290.6412489424</v>
      </c>
      <c r="N219" s="67">
        <v>0</v>
      </c>
      <c r="O219" s="67">
        <v>0</v>
      </c>
      <c r="P219" s="67">
        <v>0</v>
      </c>
      <c r="Q219" s="67">
        <v>0</v>
      </c>
      <c r="R219" s="67">
        <v>0</v>
      </c>
      <c r="S219" s="67">
        <v>3101697.7822136818</v>
      </c>
      <c r="T219" s="77">
        <v>376654.50361499505</v>
      </c>
      <c r="U219" s="78">
        <v>731603.89881935576</v>
      </c>
      <c r="V219" s="62">
        <f t="shared" si="39"/>
        <v>3</v>
      </c>
    </row>
    <row r="220" spans="1:22" x14ac:dyDescent="0.25">
      <c r="A220" s="74">
        <f t="shared" si="36"/>
        <v>205</v>
      </c>
      <c r="B220" s="75">
        <f t="shared" si="37"/>
        <v>20</v>
      </c>
      <c r="C220" s="65" t="s">
        <v>546</v>
      </c>
      <c r="D220" s="65" t="s">
        <v>287</v>
      </c>
      <c r="E220" s="98" t="s">
        <v>554</v>
      </c>
      <c r="F220" s="76">
        <f t="shared" si="38"/>
        <v>6702187.6666368004</v>
      </c>
      <c r="G220" s="67"/>
      <c r="H220" s="67"/>
      <c r="I220" s="67">
        <v>5837297.1570079876</v>
      </c>
      <c r="J220" s="67"/>
      <c r="K220" s="67"/>
      <c r="L220" s="67"/>
      <c r="M220" s="67"/>
      <c r="N220" s="67"/>
      <c r="O220" s="67"/>
      <c r="P220" s="67"/>
      <c r="Q220" s="67">
        <v>0</v>
      </c>
      <c r="R220" s="67">
        <v>0</v>
      </c>
      <c r="S220" s="67">
        <v>670218.76666368009</v>
      </c>
      <c r="T220" s="77">
        <v>67021.876666368</v>
      </c>
      <c r="U220" s="78">
        <v>127649.86629876452</v>
      </c>
      <c r="V220" s="62">
        <f t="shared" si="39"/>
        <v>1</v>
      </c>
    </row>
    <row r="221" spans="1:22" x14ac:dyDescent="0.25">
      <c r="A221" s="74">
        <f t="shared" si="36"/>
        <v>206</v>
      </c>
      <c r="B221" s="75">
        <f t="shared" si="37"/>
        <v>21</v>
      </c>
      <c r="C221" s="65" t="s">
        <v>546</v>
      </c>
      <c r="D221" s="65" t="s">
        <v>291</v>
      </c>
      <c r="E221" s="98" t="s">
        <v>554</v>
      </c>
      <c r="F221" s="76">
        <f t="shared" si="38"/>
        <v>2476937.8603008003</v>
      </c>
      <c r="G221" s="67"/>
      <c r="H221" s="67"/>
      <c r="I221" s="67">
        <v>2157298.9371804232</v>
      </c>
      <c r="J221" s="67"/>
      <c r="K221" s="67">
        <v>0</v>
      </c>
      <c r="L221" s="67"/>
      <c r="M221" s="67"/>
      <c r="N221" s="67">
        <v>0</v>
      </c>
      <c r="O221" s="67">
        <v>0</v>
      </c>
      <c r="P221" s="67"/>
      <c r="Q221" s="67">
        <v>0</v>
      </c>
      <c r="R221" s="67">
        <v>0</v>
      </c>
      <c r="S221" s="67">
        <v>247693.78603008005</v>
      </c>
      <c r="T221" s="77">
        <v>24769.378603008005</v>
      </c>
      <c r="U221" s="78">
        <v>47175.758487289037</v>
      </c>
      <c r="V221" s="62">
        <f t="shared" si="39"/>
        <v>1</v>
      </c>
    </row>
    <row r="222" spans="1:22" x14ac:dyDescent="0.25">
      <c r="A222" s="74">
        <f t="shared" si="36"/>
        <v>207</v>
      </c>
      <c r="B222" s="75">
        <f t="shared" si="37"/>
        <v>22</v>
      </c>
      <c r="C222" s="65" t="s">
        <v>546</v>
      </c>
      <c r="D222" s="65" t="s">
        <v>293</v>
      </c>
      <c r="E222" s="98" t="s">
        <v>554</v>
      </c>
      <c r="F222" s="76">
        <f t="shared" si="38"/>
        <v>4416337.9656112846</v>
      </c>
      <c r="G222" s="67"/>
      <c r="H222" s="67"/>
      <c r="I222" s="67">
        <v>1971493.3699526463</v>
      </c>
      <c r="J222" s="67"/>
      <c r="K222" s="67">
        <v>0</v>
      </c>
      <c r="L222" s="67"/>
      <c r="M222" s="67"/>
      <c r="N222" s="67">
        <v>0</v>
      </c>
      <c r="O222" s="67">
        <v>0</v>
      </c>
      <c r="P222" s="67"/>
      <c r="Q222" s="67">
        <v>0</v>
      </c>
      <c r="R222" s="67">
        <v>0</v>
      </c>
      <c r="S222" s="67">
        <v>1862474.3512662044</v>
      </c>
      <c r="T222" s="77">
        <v>199521.32223097901</v>
      </c>
      <c r="U222" s="78">
        <v>382848.92216145538</v>
      </c>
      <c r="V222" s="62">
        <f t="shared" si="39"/>
        <v>1</v>
      </c>
    </row>
    <row r="223" spans="1:22" x14ac:dyDescent="0.25">
      <c r="A223" s="74">
        <f t="shared" si="36"/>
        <v>208</v>
      </c>
      <c r="B223" s="75">
        <f t="shared" si="37"/>
        <v>23</v>
      </c>
      <c r="C223" s="65" t="s">
        <v>546</v>
      </c>
      <c r="D223" s="65" t="s">
        <v>297</v>
      </c>
      <c r="E223" s="98" t="s">
        <v>554</v>
      </c>
      <c r="F223" s="76">
        <f t="shared" si="38"/>
        <v>2080998.5384448003</v>
      </c>
      <c r="G223" s="67"/>
      <c r="H223" s="67"/>
      <c r="I223" s="67">
        <v>1812454.0010526525</v>
      </c>
      <c r="J223" s="67"/>
      <c r="K223" s="67"/>
      <c r="L223" s="67"/>
      <c r="M223" s="67"/>
      <c r="N223" s="67">
        <v>0</v>
      </c>
      <c r="O223" s="67">
        <v>0</v>
      </c>
      <c r="P223" s="67">
        <v>0</v>
      </c>
      <c r="Q223" s="67">
        <v>0</v>
      </c>
      <c r="R223" s="67">
        <v>0</v>
      </c>
      <c r="S223" s="67">
        <v>208099.85384448001</v>
      </c>
      <c r="T223" s="77">
        <v>20809.985384448002</v>
      </c>
      <c r="U223" s="78">
        <v>39634.698163219669</v>
      </c>
      <c r="V223" s="62">
        <f t="shared" si="39"/>
        <v>1</v>
      </c>
    </row>
    <row r="224" spans="1:22" x14ac:dyDescent="0.25">
      <c r="A224" s="74">
        <f t="shared" si="36"/>
        <v>209</v>
      </c>
      <c r="B224" s="75">
        <f t="shared" si="37"/>
        <v>24</v>
      </c>
      <c r="C224" s="65" t="s">
        <v>546</v>
      </c>
      <c r="D224" s="65" t="s">
        <v>298</v>
      </c>
      <c r="E224" s="98" t="s">
        <v>554</v>
      </c>
      <c r="F224" s="76">
        <f t="shared" si="38"/>
        <v>3761125.8682982405</v>
      </c>
      <c r="G224" s="67"/>
      <c r="H224" s="67"/>
      <c r="I224" s="67">
        <v>3275767.6194978259</v>
      </c>
      <c r="J224" s="67"/>
      <c r="K224" s="67"/>
      <c r="L224" s="67"/>
      <c r="M224" s="67"/>
      <c r="N224" s="67"/>
      <c r="O224" s="67"/>
      <c r="P224" s="67">
        <v>0</v>
      </c>
      <c r="Q224" s="67">
        <v>0</v>
      </c>
      <c r="R224" s="67">
        <v>0</v>
      </c>
      <c r="S224" s="67">
        <v>376112.58682982408</v>
      </c>
      <c r="T224" s="77">
        <v>37611.258682982407</v>
      </c>
      <c r="U224" s="78">
        <v>71634.403287608293</v>
      </c>
      <c r="V224" s="62">
        <f t="shared" si="39"/>
        <v>1</v>
      </c>
    </row>
    <row r="225" spans="1:22" x14ac:dyDescent="0.25">
      <c r="A225" s="74">
        <f t="shared" si="36"/>
        <v>210</v>
      </c>
      <c r="B225" s="75">
        <f t="shared" si="37"/>
        <v>25</v>
      </c>
      <c r="C225" s="65" t="s">
        <v>546</v>
      </c>
      <c r="D225" s="65" t="s">
        <v>154</v>
      </c>
      <c r="E225" s="98" t="s">
        <v>554</v>
      </c>
      <c r="F225" s="76">
        <f t="shared" si="38"/>
        <v>8269915.9691045005</v>
      </c>
      <c r="G225" s="67"/>
      <c r="H225" s="67"/>
      <c r="I225" s="67">
        <v>4496173.9029232748</v>
      </c>
      <c r="J225" s="67"/>
      <c r="K225" s="67">
        <v>0</v>
      </c>
      <c r="L225" s="67"/>
      <c r="M225" s="67"/>
      <c r="N225" s="67">
        <v>0</v>
      </c>
      <c r="O225" s="67">
        <v>0</v>
      </c>
      <c r="P225" s="67">
        <v>0</v>
      </c>
      <c r="Q225" s="67">
        <v>0</v>
      </c>
      <c r="R225" s="67">
        <v>0</v>
      </c>
      <c r="S225" s="67">
        <v>2890300.461077428</v>
      </c>
      <c r="T225" s="77">
        <v>303114.87044534594</v>
      </c>
      <c r="U225" s="78">
        <v>580326.73465845292</v>
      </c>
      <c r="V225" s="62">
        <f t="shared" si="39"/>
        <v>1</v>
      </c>
    </row>
    <row r="226" spans="1:22" x14ac:dyDescent="0.25">
      <c r="A226" s="74">
        <f t="shared" si="36"/>
        <v>211</v>
      </c>
      <c r="B226" s="75">
        <f t="shared" si="37"/>
        <v>26</v>
      </c>
      <c r="C226" s="65" t="s">
        <v>546</v>
      </c>
      <c r="D226" s="65" t="s">
        <v>156</v>
      </c>
      <c r="E226" s="98" t="s">
        <v>554</v>
      </c>
      <c r="F226" s="76">
        <f t="shared" si="38"/>
        <v>4209077.6456601601</v>
      </c>
      <c r="G226" s="67">
        <v>0</v>
      </c>
      <c r="H226" s="67">
        <v>0</v>
      </c>
      <c r="I226" s="67">
        <v>3665913.0117982994</v>
      </c>
      <c r="J226" s="67">
        <v>0</v>
      </c>
      <c r="K226" s="67">
        <v>0</v>
      </c>
      <c r="L226" s="67"/>
      <c r="M226" s="67"/>
      <c r="N226" s="67">
        <v>0</v>
      </c>
      <c r="O226" s="67">
        <v>0</v>
      </c>
      <c r="P226" s="67">
        <v>0</v>
      </c>
      <c r="Q226" s="67">
        <v>0</v>
      </c>
      <c r="R226" s="67">
        <v>0</v>
      </c>
      <c r="S226" s="67">
        <v>420907.76456601603</v>
      </c>
      <c r="T226" s="77">
        <v>42090.776456601605</v>
      </c>
      <c r="U226" s="78">
        <v>80166.092839243414</v>
      </c>
      <c r="V226" s="62">
        <f t="shared" si="39"/>
        <v>1</v>
      </c>
    </row>
    <row r="227" spans="1:22" x14ac:dyDescent="0.25">
      <c r="A227" s="74">
        <f t="shared" si="36"/>
        <v>212</v>
      </c>
      <c r="B227" s="75">
        <f t="shared" si="37"/>
        <v>27</v>
      </c>
      <c r="C227" s="65" t="s">
        <v>546</v>
      </c>
      <c r="D227" s="65" t="s">
        <v>301</v>
      </c>
      <c r="E227" s="98" t="s">
        <v>554</v>
      </c>
      <c r="F227" s="76">
        <f t="shared" si="38"/>
        <v>8431844.7295261584</v>
      </c>
      <c r="G227" s="67">
        <v>5754660.8418093584</v>
      </c>
      <c r="H227" s="67">
        <v>2296814.9246142022</v>
      </c>
      <c r="I227" s="67">
        <v>0</v>
      </c>
      <c r="J227" s="67">
        <v>0</v>
      </c>
      <c r="K227" s="67">
        <v>0</v>
      </c>
      <c r="L227" s="67"/>
      <c r="M227" s="67"/>
      <c r="N227" s="67"/>
      <c r="O227" s="67"/>
      <c r="P227" s="67"/>
      <c r="Q227" s="67"/>
      <c r="R227" s="67">
        <v>0</v>
      </c>
      <c r="S227" s="67">
        <v>176662.69197050878</v>
      </c>
      <c r="T227" s="77">
        <v>22465.711970508801</v>
      </c>
      <c r="U227" s="78">
        <v>181240.55916157967</v>
      </c>
      <c r="V227" s="62">
        <f t="shared" si="39"/>
        <v>2</v>
      </c>
    </row>
    <row r="228" spans="1:22" x14ac:dyDescent="0.25">
      <c r="A228" s="74">
        <f t="shared" si="36"/>
        <v>213</v>
      </c>
      <c r="B228" s="75">
        <f t="shared" si="37"/>
        <v>28</v>
      </c>
      <c r="C228" s="65" t="s">
        <v>546</v>
      </c>
      <c r="D228" s="65" t="s">
        <v>302</v>
      </c>
      <c r="E228" s="98" t="s">
        <v>554</v>
      </c>
      <c r="F228" s="76">
        <f t="shared" si="38"/>
        <v>42112938.790000007</v>
      </c>
      <c r="G228" s="67">
        <v>10425186.939999999</v>
      </c>
      <c r="H228" s="67">
        <v>4510570.45</v>
      </c>
      <c r="I228" s="67">
        <v>0</v>
      </c>
      <c r="J228" s="67">
        <v>0</v>
      </c>
      <c r="K228" s="67">
        <v>0</v>
      </c>
      <c r="L228" s="67"/>
      <c r="M228" s="67">
        <v>397015.54</v>
      </c>
      <c r="N228" s="67">
        <v>0</v>
      </c>
      <c r="O228" s="67">
        <v>17477225.23</v>
      </c>
      <c r="P228" s="67">
        <v>7999958.25</v>
      </c>
      <c r="Q228" s="67">
        <v>0</v>
      </c>
      <c r="R228" s="67">
        <v>0</v>
      </c>
      <c r="S228" s="67">
        <v>386411.52000000002</v>
      </c>
      <c r="T228" s="77">
        <v>24139.77</v>
      </c>
      <c r="U228" s="78">
        <v>892431.09</v>
      </c>
      <c r="V228" s="62">
        <f t="shared" si="39"/>
        <v>5</v>
      </c>
    </row>
    <row r="229" spans="1:22" x14ac:dyDescent="0.25">
      <c r="A229" s="74">
        <f t="shared" si="36"/>
        <v>214</v>
      </c>
      <c r="B229" s="75">
        <f t="shared" si="37"/>
        <v>29</v>
      </c>
      <c r="C229" s="65" t="s">
        <v>546</v>
      </c>
      <c r="D229" s="65" t="s">
        <v>303</v>
      </c>
      <c r="E229" s="98" t="s">
        <v>554</v>
      </c>
      <c r="F229" s="76">
        <f t="shared" si="38"/>
        <v>19070917.753508817</v>
      </c>
      <c r="G229" s="67">
        <v>9987277.6916511413</v>
      </c>
      <c r="H229" s="67">
        <v>0</v>
      </c>
      <c r="I229" s="67">
        <v>3500633.098855949</v>
      </c>
      <c r="J229" s="67">
        <v>4233998.4929506173</v>
      </c>
      <c r="K229" s="67">
        <v>0</v>
      </c>
      <c r="L229" s="67"/>
      <c r="M229" s="67">
        <v>380388.55533241422</v>
      </c>
      <c r="N229" s="67">
        <v>0</v>
      </c>
      <c r="O229" s="67">
        <v>0</v>
      </c>
      <c r="P229" s="67">
        <v>0</v>
      </c>
      <c r="Q229" s="67">
        <v>0</v>
      </c>
      <c r="R229" s="67">
        <v>0</v>
      </c>
      <c r="S229" s="67">
        <v>521933.17931733804</v>
      </c>
      <c r="T229" s="77">
        <v>50826.145017024013</v>
      </c>
      <c r="U229" s="78">
        <v>395860.59038433328</v>
      </c>
      <c r="V229" s="62">
        <f t="shared" si="39"/>
        <v>4</v>
      </c>
    </row>
    <row r="230" spans="1:22" x14ac:dyDescent="0.25">
      <c r="A230" s="74">
        <f t="shared" si="36"/>
        <v>215</v>
      </c>
      <c r="B230" s="75">
        <f t="shared" si="37"/>
        <v>30</v>
      </c>
      <c r="C230" s="65" t="s">
        <v>546</v>
      </c>
      <c r="D230" s="65" t="s">
        <v>304</v>
      </c>
      <c r="E230" s="98" t="s">
        <v>554</v>
      </c>
      <c r="F230" s="76">
        <f t="shared" si="38"/>
        <v>18940870.804019675</v>
      </c>
      <c r="G230" s="67">
        <v>9904894.5340016168</v>
      </c>
      <c r="H230" s="67">
        <v>0</v>
      </c>
      <c r="I230" s="67">
        <v>3471938.1437459388</v>
      </c>
      <c r="J230" s="67">
        <v>4198901.8708705176</v>
      </c>
      <c r="K230" s="67">
        <v>0</v>
      </c>
      <c r="L230" s="67"/>
      <c r="M230" s="67">
        <v>377270.48148366035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544805.74852269131</v>
      </c>
      <c r="T230" s="77">
        <v>50464.166367888007</v>
      </c>
      <c r="U230" s="78">
        <v>392595.8590273626</v>
      </c>
      <c r="V230" s="62">
        <f t="shared" si="39"/>
        <v>4</v>
      </c>
    </row>
    <row r="231" spans="1:22" x14ac:dyDescent="0.25">
      <c r="A231" s="74">
        <f t="shared" si="36"/>
        <v>216</v>
      </c>
      <c r="B231" s="75">
        <f t="shared" si="37"/>
        <v>31</v>
      </c>
      <c r="C231" s="65" t="s">
        <v>546</v>
      </c>
      <c r="D231" s="65" t="s">
        <v>305</v>
      </c>
      <c r="E231" s="98" t="s">
        <v>554</v>
      </c>
      <c r="F231" s="76">
        <f t="shared" si="38"/>
        <v>19009395.423817344</v>
      </c>
      <c r="G231" s="67">
        <v>9966368.6576054357</v>
      </c>
      <c r="H231" s="67">
        <v>0</v>
      </c>
      <c r="I231" s="67">
        <v>3475648.0455939346</v>
      </c>
      <c r="J231" s="67">
        <v>4203635.1697849901</v>
      </c>
      <c r="K231" s="67">
        <v>0</v>
      </c>
      <c r="L231" s="67"/>
      <c r="M231" s="67">
        <v>377673.60976489773</v>
      </c>
      <c r="N231" s="67">
        <v>0</v>
      </c>
      <c r="O231" s="67">
        <v>0</v>
      </c>
      <c r="P231" s="67">
        <v>0</v>
      </c>
      <c r="Q231" s="67">
        <v>0</v>
      </c>
      <c r="R231" s="67">
        <v>0</v>
      </c>
      <c r="S231" s="67">
        <v>541425.35044600966</v>
      </c>
      <c r="T231" s="77">
        <v>50510.965718304004</v>
      </c>
      <c r="U231" s="78">
        <v>394133.62490377499</v>
      </c>
      <c r="V231" s="62">
        <f t="shared" si="39"/>
        <v>4</v>
      </c>
    </row>
    <row r="232" spans="1:22" x14ac:dyDescent="0.25">
      <c r="A232" s="74">
        <f t="shared" si="36"/>
        <v>217</v>
      </c>
      <c r="B232" s="75">
        <f t="shared" si="37"/>
        <v>32</v>
      </c>
      <c r="C232" s="65" t="s">
        <v>546</v>
      </c>
      <c r="D232" s="65" t="s">
        <v>72</v>
      </c>
      <c r="E232" s="98" t="s">
        <v>554</v>
      </c>
      <c r="F232" s="76">
        <f t="shared" si="38"/>
        <v>5107063.0709295105</v>
      </c>
      <c r="G232" s="67">
        <v>0</v>
      </c>
      <c r="H232" s="67">
        <v>0</v>
      </c>
      <c r="I232" s="67">
        <v>2132209.3029237217</v>
      </c>
      <c r="J232" s="67">
        <v>2252050.5386283286</v>
      </c>
      <c r="K232" s="67">
        <v>0</v>
      </c>
      <c r="L232" s="67"/>
      <c r="M232" s="67"/>
      <c r="N232" s="67">
        <v>0</v>
      </c>
      <c r="O232" s="67">
        <v>0</v>
      </c>
      <c r="P232" s="67">
        <v>0</v>
      </c>
      <c r="Q232" s="67">
        <v>0</v>
      </c>
      <c r="R232" s="67">
        <v>0</v>
      </c>
      <c r="S232" s="67">
        <v>575687.75556044595</v>
      </c>
      <c r="T232" s="77">
        <v>51240.590709295109</v>
      </c>
      <c r="U232" s="78">
        <v>95874.88310771907</v>
      </c>
      <c r="V232" s="62">
        <f t="shared" si="39"/>
        <v>2</v>
      </c>
    </row>
    <row r="233" spans="1:22" x14ac:dyDescent="0.25">
      <c r="A233" s="74">
        <f t="shared" si="36"/>
        <v>218</v>
      </c>
      <c r="B233" s="75">
        <f t="shared" si="37"/>
        <v>33</v>
      </c>
      <c r="C233" s="65"/>
      <c r="D233" s="65" t="s">
        <v>596</v>
      </c>
      <c r="E233" s="98"/>
      <c r="F233" s="76">
        <f t="shared" si="38"/>
        <v>11280046.000319112</v>
      </c>
      <c r="G233" s="67">
        <v>6799089.6135530761</v>
      </c>
      <c r="H233" s="67"/>
      <c r="I233" s="67">
        <v>2042435.9517245644</v>
      </c>
      <c r="J233" s="67">
        <v>1151848.7610665632</v>
      </c>
      <c r="K233" s="67"/>
      <c r="L233" s="67"/>
      <c r="M233" s="67">
        <v>295198.03432807833</v>
      </c>
      <c r="N233" s="67"/>
      <c r="O233" s="67"/>
      <c r="P233" s="67"/>
      <c r="Q233" s="67"/>
      <c r="R233" s="67"/>
      <c r="S233" s="67">
        <v>766483.4</v>
      </c>
      <c r="T233" s="77"/>
      <c r="U233" s="78">
        <v>224990.239646829</v>
      </c>
      <c r="V233" s="62">
        <f t="shared" si="39"/>
        <v>4</v>
      </c>
    </row>
    <row r="234" spans="1:22" x14ac:dyDescent="0.25">
      <c r="A234" s="74">
        <f t="shared" si="36"/>
        <v>219</v>
      </c>
      <c r="B234" s="75">
        <f t="shared" si="37"/>
        <v>34</v>
      </c>
      <c r="C234" s="65" t="s">
        <v>546</v>
      </c>
      <c r="D234" s="65" t="s">
        <v>308</v>
      </c>
      <c r="E234" s="98" t="s">
        <v>554</v>
      </c>
      <c r="F234" s="76">
        <f t="shared" si="38"/>
        <v>12990067.253717298</v>
      </c>
      <c r="G234" s="67">
        <v>6602013.7682673624</v>
      </c>
      <c r="H234" s="67"/>
      <c r="I234" s="67"/>
      <c r="J234" s="67"/>
      <c r="K234" s="67">
        <v>0</v>
      </c>
      <c r="L234" s="67"/>
      <c r="M234" s="67">
        <v>293318.25704611279</v>
      </c>
      <c r="N234" s="67">
        <v>0</v>
      </c>
      <c r="O234" s="67">
        <v>0</v>
      </c>
      <c r="P234" s="67">
        <v>4590455.6042320197</v>
      </c>
      <c r="Q234" s="67">
        <v>0</v>
      </c>
      <c r="R234" s="67">
        <v>0</v>
      </c>
      <c r="S234" s="67">
        <v>1123208.0388283024</v>
      </c>
      <c r="T234" s="77">
        <v>129900.672537173</v>
      </c>
      <c r="U234" s="78">
        <v>251170.91280632906</v>
      </c>
      <c r="V234" s="62">
        <f t="shared" si="39"/>
        <v>3</v>
      </c>
    </row>
    <row r="235" spans="1:22" x14ac:dyDescent="0.25">
      <c r="A235" s="74">
        <f t="shared" si="36"/>
        <v>220</v>
      </c>
      <c r="B235" s="75">
        <f t="shared" si="37"/>
        <v>35</v>
      </c>
      <c r="C235" s="75" t="s">
        <v>276</v>
      </c>
      <c r="D235" s="65" t="s">
        <v>455</v>
      </c>
      <c r="E235" s="98" t="s">
        <v>554</v>
      </c>
      <c r="F235" s="76">
        <f t="shared" si="38"/>
        <v>10655644.630000001</v>
      </c>
      <c r="G235" s="67">
        <v>0</v>
      </c>
      <c r="H235" s="67">
        <v>0</v>
      </c>
      <c r="I235" s="67">
        <v>0</v>
      </c>
      <c r="J235" s="67">
        <v>0</v>
      </c>
      <c r="K235" s="67">
        <v>0</v>
      </c>
      <c r="L235" s="67"/>
      <c r="M235" s="67"/>
      <c r="N235" s="67">
        <v>0</v>
      </c>
      <c r="O235" s="67">
        <v>0</v>
      </c>
      <c r="P235" s="67">
        <v>0</v>
      </c>
      <c r="Q235" s="67">
        <v>9280576.3130770214</v>
      </c>
      <c r="R235" s="67">
        <v>0</v>
      </c>
      <c r="S235" s="67">
        <v>1065564.4630000002</v>
      </c>
      <c r="T235" s="77">
        <v>106556.44630000001</v>
      </c>
      <c r="U235" s="78">
        <v>202947.40762298004</v>
      </c>
      <c r="V235" s="62">
        <f t="shared" si="39"/>
        <v>1</v>
      </c>
    </row>
    <row r="236" spans="1:22" x14ac:dyDescent="0.25">
      <c r="A236" s="74">
        <f t="shared" si="36"/>
        <v>221</v>
      </c>
      <c r="B236" s="75">
        <f t="shared" si="37"/>
        <v>36</v>
      </c>
      <c r="C236" s="65" t="s">
        <v>276</v>
      </c>
      <c r="D236" s="65" t="s">
        <v>277</v>
      </c>
      <c r="E236" s="98" t="s">
        <v>554</v>
      </c>
      <c r="F236" s="76">
        <f t="shared" si="38"/>
        <v>20908568.739999998</v>
      </c>
      <c r="G236" s="67">
        <v>0</v>
      </c>
      <c r="H236" s="67">
        <v>0</v>
      </c>
      <c r="I236" s="67">
        <v>0</v>
      </c>
      <c r="J236" s="67">
        <v>0</v>
      </c>
      <c r="K236" s="67">
        <v>0</v>
      </c>
      <c r="L236" s="67"/>
      <c r="M236" s="67"/>
      <c r="N236" s="67">
        <v>0</v>
      </c>
      <c r="O236" s="67">
        <v>0</v>
      </c>
      <c r="P236" s="67">
        <v>0</v>
      </c>
      <c r="Q236" s="67">
        <v>18210401.578377958</v>
      </c>
      <c r="R236" s="67">
        <v>0</v>
      </c>
      <c r="S236" s="67">
        <v>2090856.8739999998</v>
      </c>
      <c r="T236" s="77">
        <v>209085.6874</v>
      </c>
      <c r="U236" s="78">
        <v>398224.60022203997</v>
      </c>
      <c r="V236" s="62">
        <f t="shared" si="39"/>
        <v>1</v>
      </c>
    </row>
    <row r="237" spans="1:22" x14ac:dyDescent="0.25">
      <c r="A237" s="74">
        <f t="shared" si="36"/>
        <v>222</v>
      </c>
      <c r="B237" s="75">
        <f t="shared" si="37"/>
        <v>37</v>
      </c>
      <c r="C237" s="65" t="s">
        <v>546</v>
      </c>
      <c r="D237" s="65" t="s">
        <v>458</v>
      </c>
      <c r="E237" s="98" t="s">
        <v>554</v>
      </c>
      <c r="F237" s="76">
        <f t="shared" si="38"/>
        <v>3712081.5291589973</v>
      </c>
      <c r="G237" s="67"/>
      <c r="H237" s="67"/>
      <c r="I237" s="67">
        <v>878254.94</v>
      </c>
      <c r="J237" s="67"/>
      <c r="K237" s="67">
        <v>0</v>
      </c>
      <c r="L237" s="67"/>
      <c r="M237" s="67"/>
      <c r="N237" s="67">
        <v>0</v>
      </c>
      <c r="O237" s="67">
        <v>0</v>
      </c>
      <c r="P237" s="67">
        <v>0</v>
      </c>
      <c r="Q237" s="67">
        <v>0</v>
      </c>
      <c r="R237" s="67">
        <v>0</v>
      </c>
      <c r="S237" s="67">
        <f>2191683.42279663-27761</f>
        <v>2163922.4227966298</v>
      </c>
      <c r="T237" s="77">
        <v>229848.71147637241</v>
      </c>
      <c r="U237" s="78">
        <v>440055.45488599484</v>
      </c>
      <c r="V237" s="62">
        <f t="shared" si="39"/>
        <v>1</v>
      </c>
    </row>
    <row r="238" spans="1:22" x14ac:dyDescent="0.25">
      <c r="A238" s="74">
        <f t="shared" si="36"/>
        <v>223</v>
      </c>
      <c r="B238" s="75">
        <f t="shared" si="37"/>
        <v>38</v>
      </c>
      <c r="C238" s="65" t="s">
        <v>546</v>
      </c>
      <c r="D238" s="65" t="s">
        <v>127</v>
      </c>
      <c r="E238" s="98" t="s">
        <v>554</v>
      </c>
      <c r="F238" s="76">
        <f t="shared" si="38"/>
        <v>4056060.9503231999</v>
      </c>
      <c r="G238" s="67"/>
      <c r="H238" s="67"/>
      <c r="I238" s="67">
        <v>3532642.5089277923</v>
      </c>
      <c r="J238" s="67"/>
      <c r="K238" s="67"/>
      <c r="L238" s="67"/>
      <c r="M238" s="67"/>
      <c r="N238" s="67">
        <v>0</v>
      </c>
      <c r="O238" s="67"/>
      <c r="P238" s="67">
        <v>0</v>
      </c>
      <c r="Q238" s="67">
        <v>0</v>
      </c>
      <c r="R238" s="67">
        <v>0</v>
      </c>
      <c r="S238" s="67">
        <v>405606.09503232001</v>
      </c>
      <c r="T238" s="77">
        <v>40560.609503232001</v>
      </c>
      <c r="U238" s="78">
        <v>77251.736859855664</v>
      </c>
      <c r="V238" s="62">
        <f t="shared" si="39"/>
        <v>1</v>
      </c>
    </row>
    <row r="239" spans="1:22" x14ac:dyDescent="0.25">
      <c r="A239" s="74">
        <f t="shared" si="36"/>
        <v>224</v>
      </c>
      <c r="B239" s="75">
        <f t="shared" si="37"/>
        <v>39</v>
      </c>
      <c r="C239" s="65" t="s">
        <v>546</v>
      </c>
      <c r="D239" s="65" t="s">
        <v>140</v>
      </c>
      <c r="E239" s="98" t="s">
        <v>554</v>
      </c>
      <c r="F239" s="76">
        <f t="shared" si="38"/>
        <v>2801050.0959745566</v>
      </c>
      <c r="G239" s="67"/>
      <c r="H239" s="67">
        <v>0</v>
      </c>
      <c r="I239" s="67">
        <v>1897284.4391391145</v>
      </c>
      <c r="J239" s="67">
        <v>0</v>
      </c>
      <c r="K239" s="67">
        <v>0</v>
      </c>
      <c r="L239" s="67"/>
      <c r="M239" s="67"/>
      <c r="N239" s="67">
        <v>0</v>
      </c>
      <c r="O239" s="67">
        <v>0</v>
      </c>
      <c r="P239" s="67">
        <v>0</v>
      </c>
      <c r="Q239" s="67">
        <v>0</v>
      </c>
      <c r="R239" s="67">
        <v>0</v>
      </c>
      <c r="S239" s="67">
        <f>797586.233676591-178803.74</f>
        <v>618782.49367659097</v>
      </c>
      <c r="T239" s="77">
        <v>96854.841454348236</v>
      </c>
      <c r="U239" s="78">
        <v>188128.32170450315</v>
      </c>
      <c r="V239" s="62">
        <f t="shared" si="39"/>
        <v>1</v>
      </c>
    </row>
    <row r="240" spans="1:22" x14ac:dyDescent="0.25">
      <c r="A240" s="74">
        <f t="shared" si="36"/>
        <v>225</v>
      </c>
      <c r="B240" s="75">
        <f t="shared" si="37"/>
        <v>40</v>
      </c>
      <c r="C240" s="65" t="s">
        <v>546</v>
      </c>
      <c r="D240" s="65" t="s">
        <v>145</v>
      </c>
      <c r="E240" s="98" t="s">
        <v>554</v>
      </c>
      <c r="F240" s="76">
        <f t="shared" si="38"/>
        <v>19818033.247476179</v>
      </c>
      <c r="G240" s="67">
        <v>0</v>
      </c>
      <c r="H240" s="67">
        <v>0</v>
      </c>
      <c r="I240" s="67">
        <v>0</v>
      </c>
      <c r="J240" s="67">
        <v>0</v>
      </c>
      <c r="K240" s="67">
        <v>0</v>
      </c>
      <c r="L240" s="67"/>
      <c r="M240" s="67"/>
      <c r="N240" s="67">
        <v>0</v>
      </c>
      <c r="O240" s="67">
        <v>0</v>
      </c>
      <c r="P240" s="67">
        <v>0</v>
      </c>
      <c r="Q240" s="67">
        <v>19281360.680744186</v>
      </c>
      <c r="R240" s="67">
        <v>0</v>
      </c>
      <c r="S240" s="67">
        <v>106194.98</v>
      </c>
      <c r="T240" s="67">
        <v>8833.2800000000007</v>
      </c>
      <c r="U240" s="78">
        <v>421644.30673199019</v>
      </c>
      <c r="V240" s="62">
        <f t="shared" si="39"/>
        <v>1</v>
      </c>
    </row>
    <row r="241" spans="1:22" x14ac:dyDescent="0.25">
      <c r="A241" s="74">
        <f t="shared" ref="A241:A248" si="40">+A240+1</f>
        <v>226</v>
      </c>
      <c r="B241" s="75">
        <f t="shared" ref="B241:B248" si="41">+B240+1</f>
        <v>41</v>
      </c>
      <c r="C241" s="65" t="s">
        <v>546</v>
      </c>
      <c r="D241" s="65" t="s">
        <v>151</v>
      </c>
      <c r="E241" s="98" t="s">
        <v>554</v>
      </c>
      <c r="F241" s="76">
        <f t="shared" si="38"/>
        <v>9303059.0606830567</v>
      </c>
      <c r="G241" s="67">
        <v>6414391.2079975698</v>
      </c>
      <c r="H241" s="67">
        <v>0</v>
      </c>
      <c r="I241" s="67">
        <v>0</v>
      </c>
      <c r="J241" s="67">
        <v>1211320.4642977021</v>
      </c>
      <c r="K241" s="67">
        <v>0</v>
      </c>
      <c r="L241" s="67"/>
      <c r="M241" s="67"/>
      <c r="N241" s="67">
        <v>0</v>
      </c>
      <c r="O241" s="67">
        <v>0</v>
      </c>
      <c r="P241" s="67"/>
      <c r="Q241" s="67">
        <v>0</v>
      </c>
      <c r="R241" s="67">
        <v>0</v>
      </c>
      <c r="S241" s="67">
        <v>1275426.7773237173</v>
      </c>
      <c r="T241" s="77">
        <v>137630.58555082261</v>
      </c>
      <c r="U241" s="78">
        <v>264290.02551324526</v>
      </c>
      <c r="V241" s="62">
        <f t="shared" si="39"/>
        <v>2</v>
      </c>
    </row>
    <row r="242" spans="1:22" x14ac:dyDescent="0.25">
      <c r="A242" s="74">
        <f t="shared" si="40"/>
        <v>227</v>
      </c>
      <c r="B242" s="75">
        <f t="shared" si="41"/>
        <v>42</v>
      </c>
      <c r="C242" s="65" t="s">
        <v>546</v>
      </c>
      <c r="D242" s="65" t="s">
        <v>66</v>
      </c>
      <c r="E242" s="98" t="s">
        <v>554</v>
      </c>
      <c r="F242" s="76">
        <f t="shared" si="38"/>
        <v>12482547.809364174</v>
      </c>
      <c r="G242" s="67">
        <v>7789654.8248060504</v>
      </c>
      <c r="H242" s="67">
        <v>0</v>
      </c>
      <c r="I242" s="67">
        <v>0</v>
      </c>
      <c r="J242" s="67">
        <v>3143610.4937155819</v>
      </c>
      <c r="K242" s="67">
        <v>0</v>
      </c>
      <c r="L242" s="67"/>
      <c r="M242" s="67"/>
      <c r="N242" s="67">
        <v>0</v>
      </c>
      <c r="O242" s="67">
        <v>0</v>
      </c>
      <c r="P242" s="67">
        <v>0</v>
      </c>
      <c r="Q242" s="67">
        <v>0</v>
      </c>
      <c r="R242" s="67">
        <v>0</v>
      </c>
      <c r="S242" s="67">
        <v>1185368.6438378405</v>
      </c>
      <c r="T242" s="77">
        <v>124825.47809364174</v>
      </c>
      <c r="U242" s="78">
        <v>239088.3689110596</v>
      </c>
      <c r="V242" s="62">
        <f t="shared" si="39"/>
        <v>2</v>
      </c>
    </row>
    <row r="243" spans="1:22" x14ac:dyDescent="0.25">
      <c r="A243" s="74">
        <f t="shared" si="40"/>
        <v>228</v>
      </c>
      <c r="B243" s="75">
        <f t="shared" si="41"/>
        <v>43</v>
      </c>
      <c r="C243" s="65" t="s">
        <v>546</v>
      </c>
      <c r="D243" s="65" t="s">
        <v>159</v>
      </c>
      <c r="E243" s="98" t="s">
        <v>554</v>
      </c>
      <c r="F243" s="76">
        <f t="shared" si="38"/>
        <v>13740614.36632535</v>
      </c>
      <c r="G243" s="67">
        <v>8574743.2839111742</v>
      </c>
      <c r="H243" s="67">
        <v>0</v>
      </c>
      <c r="I243" s="67">
        <v>0</v>
      </c>
      <c r="J243" s="67">
        <v>3460442.5452050162</v>
      </c>
      <c r="K243" s="67">
        <v>0</v>
      </c>
      <c r="L243" s="67"/>
      <c r="M243" s="67"/>
      <c r="N243" s="67">
        <v>0</v>
      </c>
      <c r="O243" s="67">
        <v>0</v>
      </c>
      <c r="P243" s="67">
        <v>0</v>
      </c>
      <c r="Q243" s="67">
        <v>0</v>
      </c>
      <c r="R243" s="67">
        <v>0</v>
      </c>
      <c r="S243" s="67">
        <v>1304837.2548343944</v>
      </c>
      <c r="T243" s="77">
        <v>137406.14366325352</v>
      </c>
      <c r="U243" s="78">
        <v>263185.13871151285</v>
      </c>
      <c r="V243" s="62">
        <f t="shared" si="39"/>
        <v>2</v>
      </c>
    </row>
    <row r="244" spans="1:22" x14ac:dyDescent="0.25">
      <c r="A244" s="74">
        <f t="shared" si="40"/>
        <v>229</v>
      </c>
      <c r="B244" s="75">
        <f t="shared" si="41"/>
        <v>44</v>
      </c>
      <c r="C244" s="65" t="s">
        <v>546</v>
      </c>
      <c r="D244" s="65" t="s">
        <v>157</v>
      </c>
      <c r="E244" s="98" t="s">
        <v>554</v>
      </c>
      <c r="F244" s="76">
        <f t="shared" si="38"/>
        <v>16411893.353984796</v>
      </c>
      <c r="G244" s="67">
        <v>11159574.199489523</v>
      </c>
      <c r="H244" s="67">
        <v>0</v>
      </c>
      <c r="I244" s="67">
        <v>3907208.0564832622</v>
      </c>
      <c r="J244" s="67">
        <v>0</v>
      </c>
      <c r="K244" s="67">
        <v>0</v>
      </c>
      <c r="L244" s="67"/>
      <c r="M244" s="67">
        <v>424568.12411291135</v>
      </c>
      <c r="N244" s="67">
        <v>0</v>
      </c>
      <c r="O244" s="67">
        <v>0</v>
      </c>
      <c r="P244" s="67">
        <v>0</v>
      </c>
      <c r="Q244" s="67">
        <v>0</v>
      </c>
      <c r="R244" s="67">
        <v>0</v>
      </c>
      <c r="S244" s="67">
        <v>527490.20458712976</v>
      </c>
      <c r="T244" s="77">
        <v>54288.311787104009</v>
      </c>
      <c r="U244" s="78">
        <v>338764.45752486604</v>
      </c>
      <c r="V244" s="62">
        <f t="shared" si="39"/>
        <v>3</v>
      </c>
    </row>
    <row r="245" spans="1:22" x14ac:dyDescent="0.25">
      <c r="A245" s="74">
        <f t="shared" si="40"/>
        <v>230</v>
      </c>
      <c r="B245" s="75">
        <f t="shared" si="41"/>
        <v>45</v>
      </c>
      <c r="C245" s="65" t="s">
        <v>73</v>
      </c>
      <c r="D245" s="65" t="s">
        <v>74</v>
      </c>
      <c r="E245" s="98" t="s">
        <v>554</v>
      </c>
      <c r="F245" s="76">
        <f t="shared" si="38"/>
        <v>2529788.92</v>
      </c>
      <c r="G245" s="67">
        <v>0</v>
      </c>
      <c r="H245" s="67">
        <v>0</v>
      </c>
      <c r="I245" s="67">
        <v>2203329.77902968</v>
      </c>
      <c r="J245" s="67">
        <v>0</v>
      </c>
      <c r="K245" s="67">
        <v>0</v>
      </c>
      <c r="L245" s="67"/>
      <c r="M245" s="67"/>
      <c r="N245" s="67">
        <v>0</v>
      </c>
      <c r="O245" s="67">
        <v>0</v>
      </c>
      <c r="P245" s="67">
        <v>0</v>
      </c>
      <c r="Q245" s="67">
        <v>0</v>
      </c>
      <c r="R245" s="67">
        <v>0</v>
      </c>
      <c r="S245" s="67">
        <v>252978.89199999999</v>
      </c>
      <c r="T245" s="77">
        <v>25297.889200000001</v>
      </c>
      <c r="U245" s="78">
        <v>48182.359770319999</v>
      </c>
      <c r="V245" s="62">
        <f t="shared" si="39"/>
        <v>1</v>
      </c>
    </row>
    <row r="246" spans="1:22" x14ac:dyDescent="0.25">
      <c r="A246" s="74">
        <f t="shared" si="40"/>
        <v>231</v>
      </c>
      <c r="B246" s="75">
        <f t="shared" si="41"/>
        <v>46</v>
      </c>
      <c r="C246" s="65" t="s">
        <v>73</v>
      </c>
      <c r="D246" s="65" t="s">
        <v>309</v>
      </c>
      <c r="E246" s="98" t="s">
        <v>554</v>
      </c>
      <c r="F246" s="76">
        <f t="shared" si="38"/>
        <v>10502881.829971401</v>
      </c>
      <c r="G246" s="67">
        <v>1764456.72</v>
      </c>
      <c r="H246" s="67">
        <v>0</v>
      </c>
      <c r="I246" s="67">
        <v>648476.07999999996</v>
      </c>
      <c r="J246" s="67">
        <v>865313.25</v>
      </c>
      <c r="K246" s="67">
        <v>0</v>
      </c>
      <c r="L246" s="67"/>
      <c r="M246" s="67"/>
      <c r="N246" s="67">
        <v>0</v>
      </c>
      <c r="O246" s="67">
        <v>2793669.6</v>
      </c>
      <c r="P246" s="67">
        <v>0</v>
      </c>
      <c r="Q246" s="67">
        <v>3993202.98</v>
      </c>
      <c r="R246" s="67"/>
      <c r="S246" s="67">
        <v>118987.5845</v>
      </c>
      <c r="T246" s="77">
        <v>24854.014500000001</v>
      </c>
      <c r="U246" s="78">
        <v>293921.60097140004</v>
      </c>
      <c r="V246" s="62">
        <f t="shared" si="39"/>
        <v>5</v>
      </c>
    </row>
    <row r="247" spans="1:22" x14ac:dyDescent="0.25">
      <c r="A247" s="74">
        <f t="shared" si="40"/>
        <v>232</v>
      </c>
      <c r="B247" s="75">
        <f t="shared" si="41"/>
        <v>47</v>
      </c>
      <c r="C247" s="65" t="s">
        <v>73</v>
      </c>
      <c r="D247" s="65" t="s">
        <v>310</v>
      </c>
      <c r="E247" s="98" t="s">
        <v>554</v>
      </c>
      <c r="F247" s="76">
        <f t="shared" si="38"/>
        <v>6432607.9699999997</v>
      </c>
      <c r="G247" s="67">
        <v>3426623.9</v>
      </c>
      <c r="H247" s="67">
        <v>0</v>
      </c>
      <c r="I247" s="67">
        <v>1574746.94</v>
      </c>
      <c r="J247" s="67">
        <v>1020106.99</v>
      </c>
      <c r="K247" s="67">
        <v>0</v>
      </c>
      <c r="L247" s="67"/>
      <c r="M247" s="67">
        <v>147492.51</v>
      </c>
      <c r="N247" s="67">
        <v>0</v>
      </c>
      <c r="O247" s="67"/>
      <c r="P247" s="67">
        <v>0</v>
      </c>
      <c r="Q247" s="67">
        <v>0</v>
      </c>
      <c r="R247" s="67">
        <v>0</v>
      </c>
      <c r="S247" s="67">
        <v>86907.22</v>
      </c>
      <c r="T247" s="77">
        <v>25537.94</v>
      </c>
      <c r="U247" s="78">
        <v>151192.47</v>
      </c>
      <c r="V247" s="62">
        <f t="shared" si="39"/>
        <v>4</v>
      </c>
    </row>
    <row r="248" spans="1:22" x14ac:dyDescent="0.25">
      <c r="A248" s="74">
        <f t="shared" si="40"/>
        <v>233</v>
      </c>
      <c r="B248" s="75">
        <f t="shared" si="41"/>
        <v>48</v>
      </c>
      <c r="C248" s="65" t="s">
        <v>73</v>
      </c>
      <c r="D248" s="65" t="s">
        <v>312</v>
      </c>
      <c r="E248" s="98" t="s">
        <v>554</v>
      </c>
      <c r="F248" s="76">
        <f t="shared" si="38"/>
        <v>5085507.83</v>
      </c>
      <c r="G248" s="67"/>
      <c r="H248" s="67"/>
      <c r="I248" s="67">
        <v>4429243.3865698203</v>
      </c>
      <c r="J248" s="67"/>
      <c r="K248" s="67"/>
      <c r="L248" s="67"/>
      <c r="M248" s="67"/>
      <c r="N248" s="67"/>
      <c r="O248" s="67"/>
      <c r="P248" s="67"/>
      <c r="Q248" s="67"/>
      <c r="R248" s="67"/>
      <c r="S248" s="67">
        <v>508550.78300000005</v>
      </c>
      <c r="T248" s="77">
        <v>50855.078300000001</v>
      </c>
      <c r="U248" s="78">
        <v>96858.582130180002</v>
      </c>
      <c r="V248" s="62">
        <f t="shared" si="39"/>
        <v>1</v>
      </c>
    </row>
    <row r="249" spans="1:22" x14ac:dyDescent="0.25">
      <c r="A249" s="74">
        <f t="shared" si="36"/>
        <v>234</v>
      </c>
      <c r="B249" s="75">
        <f t="shared" si="37"/>
        <v>49</v>
      </c>
      <c r="C249" s="65" t="s">
        <v>73</v>
      </c>
      <c r="D249" s="65" t="s">
        <v>311</v>
      </c>
      <c r="E249" s="98" t="s">
        <v>554</v>
      </c>
      <c r="F249" s="76">
        <f t="shared" si="38"/>
        <v>61941090.552599996</v>
      </c>
      <c r="G249" s="67">
        <v>6361806.6043980001</v>
      </c>
      <c r="H249" s="67">
        <v>3744858.18609</v>
      </c>
      <c r="I249" s="67">
        <v>3975562.529358</v>
      </c>
      <c r="J249" s="67">
        <v>3126609.7374959998</v>
      </c>
      <c r="K249" s="67"/>
      <c r="L249" s="67"/>
      <c r="M249" s="67">
        <v>289142.86613099999</v>
      </c>
      <c r="N249" s="67">
        <v>0</v>
      </c>
      <c r="O249" s="67">
        <v>11468877.184379999</v>
      </c>
      <c r="P249" s="67">
        <v>0</v>
      </c>
      <c r="Q249" s="67">
        <v>22521903.847422</v>
      </c>
      <c r="R249" s="67">
        <v>8812365.2793959994</v>
      </c>
      <c r="S249" s="67">
        <v>276792.45750000002</v>
      </c>
      <c r="T249" s="77">
        <v>44508.167499999996</v>
      </c>
      <c r="U249" s="78">
        <v>1318663.6929290001</v>
      </c>
      <c r="V249" s="62">
        <f t="shared" si="39"/>
        <v>8</v>
      </c>
    </row>
    <row r="250" spans="1:22" x14ac:dyDescent="0.25">
      <c r="A250" s="74">
        <f t="shared" si="36"/>
        <v>235</v>
      </c>
      <c r="B250" s="75">
        <f t="shared" si="37"/>
        <v>50</v>
      </c>
      <c r="C250" s="65" t="s">
        <v>73</v>
      </c>
      <c r="D250" s="65" t="s">
        <v>313</v>
      </c>
      <c r="E250" s="98" t="s">
        <v>554</v>
      </c>
      <c r="F250" s="76">
        <f t="shared" si="38"/>
        <v>14420090.425719999</v>
      </c>
      <c r="G250" s="67">
        <v>2123241.2442780002</v>
      </c>
      <c r="H250" s="67">
        <v>0</v>
      </c>
      <c r="I250" s="67">
        <v>617530.67485199997</v>
      </c>
      <c r="J250" s="67"/>
      <c r="K250" s="67">
        <v>0</v>
      </c>
      <c r="L250" s="67"/>
      <c r="M250" s="67">
        <v>198888.25194671997</v>
      </c>
      <c r="N250" s="67">
        <v>0</v>
      </c>
      <c r="O250" s="67">
        <v>6221591.2110660002</v>
      </c>
      <c r="P250" s="67">
        <v>0</v>
      </c>
      <c r="Q250" s="67"/>
      <c r="R250" s="67">
        <v>4824793.899282</v>
      </c>
      <c r="S250" s="67">
        <v>96265.752399999998</v>
      </c>
      <c r="T250" s="77">
        <v>31932.912400000001</v>
      </c>
      <c r="U250" s="78">
        <v>305846.47949528007</v>
      </c>
      <c r="V250" s="62">
        <f t="shared" si="39"/>
        <v>5</v>
      </c>
    </row>
    <row r="251" spans="1:22" x14ac:dyDescent="0.25">
      <c r="A251" s="74">
        <f t="shared" si="36"/>
        <v>236</v>
      </c>
      <c r="B251" s="75">
        <f t="shared" si="37"/>
        <v>51</v>
      </c>
      <c r="C251" s="65" t="s">
        <v>73</v>
      </c>
      <c r="D251" s="65" t="s">
        <v>465</v>
      </c>
      <c r="E251" s="98" t="s">
        <v>554</v>
      </c>
      <c r="F251" s="76">
        <f t="shared" si="38"/>
        <v>1267334.6483668801</v>
      </c>
      <c r="G251" s="67"/>
      <c r="H251" s="67"/>
      <c r="I251" s="67"/>
      <c r="J251" s="67"/>
      <c r="K251" s="67">
        <v>1117005.0322620003</v>
      </c>
      <c r="L251" s="67"/>
      <c r="M251" s="67"/>
      <c r="N251" s="67"/>
      <c r="O251" s="67"/>
      <c r="P251" s="67">
        <v>0</v>
      </c>
      <c r="Q251" s="67">
        <v>0</v>
      </c>
      <c r="R251" s="67">
        <v>0</v>
      </c>
      <c r="S251" s="67">
        <v>113112.41</v>
      </c>
      <c r="T251" s="77">
        <v>12545.4408</v>
      </c>
      <c r="U251" s="78">
        <v>24671.765304880006</v>
      </c>
      <c r="V251" s="62">
        <f t="shared" si="39"/>
        <v>1</v>
      </c>
    </row>
    <row r="252" spans="1:22" x14ac:dyDescent="0.25">
      <c r="A252" s="74">
        <f t="shared" si="36"/>
        <v>237</v>
      </c>
      <c r="B252" s="75">
        <f t="shared" si="37"/>
        <v>52</v>
      </c>
      <c r="C252" s="65" t="s">
        <v>73</v>
      </c>
      <c r="D252" s="65" t="s">
        <v>466</v>
      </c>
      <c r="E252" s="98" t="s">
        <v>554</v>
      </c>
      <c r="F252" s="76">
        <f t="shared" si="38"/>
        <v>968714.3753040001</v>
      </c>
      <c r="G252" s="67"/>
      <c r="H252" s="67"/>
      <c r="I252" s="67"/>
      <c r="J252" s="67"/>
      <c r="K252" s="67">
        <v>770419.87764000008</v>
      </c>
      <c r="L252" s="67"/>
      <c r="M252" s="67"/>
      <c r="N252" s="67"/>
      <c r="O252" s="67"/>
      <c r="P252" s="67">
        <v>0</v>
      </c>
      <c r="Q252" s="67">
        <v>0</v>
      </c>
      <c r="R252" s="67">
        <v>0</v>
      </c>
      <c r="S252" s="67">
        <v>94043.27</v>
      </c>
      <c r="T252" s="77">
        <v>34000</v>
      </c>
      <c r="U252" s="78">
        <v>70251.227664000005</v>
      </c>
      <c r="V252" s="62">
        <f t="shared" si="39"/>
        <v>1</v>
      </c>
    </row>
    <row r="253" spans="1:22" x14ac:dyDescent="0.25">
      <c r="A253" s="74">
        <f t="shared" si="36"/>
        <v>238</v>
      </c>
      <c r="B253" s="75">
        <f t="shared" si="37"/>
        <v>53</v>
      </c>
      <c r="C253" s="65" t="s">
        <v>73</v>
      </c>
      <c r="D253" s="65" t="s">
        <v>467</v>
      </c>
      <c r="E253" s="98" t="s">
        <v>554</v>
      </c>
      <c r="F253" s="76">
        <f t="shared" si="38"/>
        <v>1010849.93</v>
      </c>
      <c r="G253" s="67"/>
      <c r="H253" s="67"/>
      <c r="I253" s="67"/>
      <c r="J253" s="67"/>
      <c r="K253" s="67">
        <v>894502.68789000006</v>
      </c>
      <c r="L253" s="67"/>
      <c r="M253" s="67"/>
      <c r="N253" s="67"/>
      <c r="O253" s="67"/>
      <c r="P253" s="67">
        <v>0</v>
      </c>
      <c r="Q253" s="67">
        <v>0</v>
      </c>
      <c r="R253" s="67">
        <v>0</v>
      </c>
      <c r="S253" s="67">
        <v>72786.28</v>
      </c>
      <c r="T253" s="77">
        <v>24000</v>
      </c>
      <c r="U253" s="78">
        <v>19560.96211</v>
      </c>
      <c r="V253" s="62">
        <f t="shared" si="39"/>
        <v>1</v>
      </c>
    </row>
    <row r="254" spans="1:22" x14ac:dyDescent="0.25">
      <c r="A254" s="74">
        <f t="shared" si="36"/>
        <v>239</v>
      </c>
      <c r="B254" s="75">
        <f t="shared" si="37"/>
        <v>54</v>
      </c>
      <c r="C254" s="65" t="s">
        <v>73</v>
      </c>
      <c r="D254" s="65" t="s">
        <v>177</v>
      </c>
      <c r="E254" s="98" t="s">
        <v>554</v>
      </c>
      <c r="F254" s="76">
        <f t="shared" si="38"/>
        <v>20424271.120000001</v>
      </c>
      <c r="G254" s="67">
        <v>4117906.8278459995</v>
      </c>
      <c r="H254" s="67">
        <v>2560767.9513359996</v>
      </c>
      <c r="I254" s="67">
        <v>1139559.3646920002</v>
      </c>
      <c r="J254" s="67">
        <v>1029815.1777899999</v>
      </c>
      <c r="K254" s="67">
        <v>0</v>
      </c>
      <c r="L254" s="67"/>
      <c r="M254" s="67">
        <v>395993.45985528</v>
      </c>
      <c r="N254" s="67">
        <v>0</v>
      </c>
      <c r="O254" s="67">
        <v>0</v>
      </c>
      <c r="P254" s="67">
        <v>0</v>
      </c>
      <c r="Q254" s="67">
        <v>10094573.551398</v>
      </c>
      <c r="R254" s="67">
        <v>0</v>
      </c>
      <c r="S254" s="67">
        <v>649962.66260000004</v>
      </c>
      <c r="T254" s="77">
        <v>12795.7526</v>
      </c>
      <c r="U254" s="78">
        <v>422896.37188271998</v>
      </c>
      <c r="V254" s="62">
        <f t="shared" si="39"/>
        <v>6</v>
      </c>
    </row>
    <row r="255" spans="1:22" x14ac:dyDescent="0.25">
      <c r="A255" s="74">
        <f t="shared" si="36"/>
        <v>240</v>
      </c>
      <c r="B255" s="75">
        <f t="shared" si="37"/>
        <v>55</v>
      </c>
      <c r="C255" s="65" t="s">
        <v>73</v>
      </c>
      <c r="D255" s="65" t="s">
        <v>324</v>
      </c>
      <c r="E255" s="98" t="s">
        <v>554</v>
      </c>
      <c r="F255" s="76">
        <f t="shared" si="38"/>
        <v>53567677.879999988</v>
      </c>
      <c r="G255" s="67">
        <v>10608604.270655999</v>
      </c>
      <c r="H255" s="67">
        <v>3836629.7870459999</v>
      </c>
      <c r="I255" s="67">
        <v>4029175.9523820002</v>
      </c>
      <c r="J255" s="67">
        <v>2593959.5189760001</v>
      </c>
      <c r="K255" s="67">
        <v>0</v>
      </c>
      <c r="L255" s="67"/>
      <c r="M255" s="67">
        <v>371861.79313164001</v>
      </c>
      <c r="N255" s="67">
        <v>0</v>
      </c>
      <c r="O255" s="67">
        <v>19569396.972929996</v>
      </c>
      <c r="P255" s="67">
        <v>0</v>
      </c>
      <c r="Q255" s="67"/>
      <c r="R255" s="67">
        <v>11047039.098941999</v>
      </c>
      <c r="S255" s="67">
        <v>328083.39630000002</v>
      </c>
      <c r="T255" s="77">
        <v>44553.206300000005</v>
      </c>
      <c r="U255" s="78">
        <v>1138373.8833363601</v>
      </c>
      <c r="V255" s="62">
        <f t="shared" si="39"/>
        <v>7</v>
      </c>
    </row>
    <row r="256" spans="1:22" x14ac:dyDescent="0.25">
      <c r="A256" s="74">
        <f t="shared" si="36"/>
        <v>241</v>
      </c>
      <c r="B256" s="75">
        <f t="shared" si="37"/>
        <v>56</v>
      </c>
      <c r="C256" s="65" t="s">
        <v>73</v>
      </c>
      <c r="D256" s="65" t="s">
        <v>326</v>
      </c>
      <c r="E256" s="98" t="s">
        <v>554</v>
      </c>
      <c r="F256" s="76">
        <f t="shared" si="38"/>
        <v>38521703.889999993</v>
      </c>
      <c r="G256" s="67">
        <v>8974184.3344020005</v>
      </c>
      <c r="H256" s="67">
        <v>5296029.6087300004</v>
      </c>
      <c r="I256" s="67">
        <v>5601388.9092840003</v>
      </c>
      <c r="J256" s="67">
        <v>4382858.5111499997</v>
      </c>
      <c r="K256" s="67"/>
      <c r="L256" s="67"/>
      <c r="M256" s="67">
        <v>411179.32298520009</v>
      </c>
      <c r="N256" s="67">
        <v>0</v>
      </c>
      <c r="O256" s="67">
        <v>0</v>
      </c>
      <c r="P256" s="67">
        <v>0</v>
      </c>
      <c r="Q256" s="67">
        <v>0</v>
      </c>
      <c r="R256" s="67">
        <v>12451315.645020001</v>
      </c>
      <c r="S256" s="67">
        <v>504570.49899999995</v>
      </c>
      <c r="T256" s="77">
        <v>88504.399000000005</v>
      </c>
      <c r="U256" s="78">
        <v>811672.66042880015</v>
      </c>
      <c r="V256" s="62">
        <f t="shared" si="39"/>
        <v>6</v>
      </c>
    </row>
    <row r="257" spans="1:22" x14ac:dyDescent="0.25">
      <c r="A257" s="74">
        <f t="shared" si="36"/>
        <v>242</v>
      </c>
      <c r="B257" s="75">
        <f t="shared" si="37"/>
        <v>57</v>
      </c>
      <c r="C257" s="65" t="s">
        <v>73</v>
      </c>
      <c r="D257" s="65" t="s">
        <v>178</v>
      </c>
      <c r="E257" s="98" t="s">
        <v>554</v>
      </c>
      <c r="F257" s="76">
        <f t="shared" si="38"/>
        <v>1607552.02651576</v>
      </c>
      <c r="G257" s="67">
        <v>0</v>
      </c>
      <c r="H257" s="67">
        <v>0</v>
      </c>
      <c r="I257" s="67">
        <v>0</v>
      </c>
      <c r="J257" s="67">
        <v>0</v>
      </c>
      <c r="K257" s="67">
        <v>1043888.04</v>
      </c>
      <c r="L257" s="67"/>
      <c r="M257" s="67"/>
      <c r="N257" s="67">
        <v>0</v>
      </c>
      <c r="O257" s="67">
        <v>0</v>
      </c>
      <c r="P257" s="67">
        <v>0</v>
      </c>
      <c r="Q257" s="67">
        <v>0</v>
      </c>
      <c r="R257" s="67">
        <v>0</v>
      </c>
      <c r="S257" s="67">
        <v>520680.10800000001</v>
      </c>
      <c r="T257" s="77">
        <v>17356.0036</v>
      </c>
      <c r="U257" s="78">
        <v>25627.874915760007</v>
      </c>
      <c r="V257" s="62">
        <f t="shared" si="39"/>
        <v>1</v>
      </c>
    </row>
    <row r="258" spans="1:22" x14ac:dyDescent="0.25">
      <c r="A258" s="74">
        <f t="shared" si="36"/>
        <v>243</v>
      </c>
      <c r="B258" s="75">
        <f t="shared" si="37"/>
        <v>58</v>
      </c>
      <c r="C258" s="65" t="s">
        <v>73</v>
      </c>
      <c r="D258" s="65" t="s">
        <v>179</v>
      </c>
      <c r="E258" s="98" t="s">
        <v>554</v>
      </c>
      <c r="F258" s="76">
        <f t="shared" si="38"/>
        <v>1670550.2771286198</v>
      </c>
      <c r="G258" s="67">
        <v>0</v>
      </c>
      <c r="H258" s="67">
        <v>0</v>
      </c>
      <c r="I258" s="67">
        <v>0</v>
      </c>
      <c r="J258" s="67">
        <v>0</v>
      </c>
      <c r="K258" s="67">
        <v>1112510.52</v>
      </c>
      <c r="L258" s="67"/>
      <c r="M258" s="67"/>
      <c r="N258" s="67">
        <v>0</v>
      </c>
      <c r="O258" s="67">
        <v>0</v>
      </c>
      <c r="P258" s="67">
        <v>0</v>
      </c>
      <c r="Q258" s="67">
        <v>0</v>
      </c>
      <c r="R258" s="67">
        <v>0</v>
      </c>
      <c r="S258" s="67">
        <v>515484.77100000001</v>
      </c>
      <c r="T258" s="77">
        <v>17182.825700000001</v>
      </c>
      <c r="U258" s="78">
        <v>25372.160428620005</v>
      </c>
      <c r="V258" s="62">
        <f t="shared" si="39"/>
        <v>1</v>
      </c>
    </row>
    <row r="259" spans="1:22" x14ac:dyDescent="0.25">
      <c r="A259" s="74">
        <f t="shared" si="36"/>
        <v>244</v>
      </c>
      <c r="B259" s="75">
        <f t="shared" si="37"/>
        <v>59</v>
      </c>
      <c r="C259" s="65" t="s">
        <v>73</v>
      </c>
      <c r="D259" s="65" t="s">
        <v>181</v>
      </c>
      <c r="E259" s="98" t="s">
        <v>554</v>
      </c>
      <c r="F259" s="76">
        <f t="shared" si="38"/>
        <v>1531912.9964199997</v>
      </c>
      <c r="G259" s="67">
        <v>0</v>
      </c>
      <c r="H259" s="67">
        <v>0</v>
      </c>
      <c r="I259" s="67">
        <v>0</v>
      </c>
      <c r="J259" s="67">
        <v>0</v>
      </c>
      <c r="K259" s="67">
        <v>1314097.3999999999</v>
      </c>
      <c r="L259" s="67"/>
      <c r="M259" s="67"/>
      <c r="N259" s="67">
        <v>0</v>
      </c>
      <c r="O259" s="67">
        <v>0</v>
      </c>
      <c r="P259" s="67">
        <v>0</v>
      </c>
      <c r="Q259" s="67">
        <v>0</v>
      </c>
      <c r="R259" s="67"/>
      <c r="S259" s="67">
        <v>210399.7</v>
      </c>
      <c r="T259" s="77">
        <v>2500</v>
      </c>
      <c r="U259" s="78">
        <v>4915.89642</v>
      </c>
      <c r="V259" s="62">
        <f t="shared" si="39"/>
        <v>1</v>
      </c>
    </row>
    <row r="260" spans="1:22" x14ac:dyDescent="0.25">
      <c r="A260" s="74">
        <f t="shared" si="36"/>
        <v>245</v>
      </c>
      <c r="B260" s="75">
        <f t="shared" si="37"/>
        <v>60</v>
      </c>
      <c r="C260" s="65"/>
      <c r="D260" s="65" t="s">
        <v>656</v>
      </c>
      <c r="E260" s="98"/>
      <c r="F260" s="76">
        <f t="shared" si="38"/>
        <v>5459436.29</v>
      </c>
      <c r="G260" s="67"/>
      <c r="H260" s="67">
        <v>5131838.1197179221</v>
      </c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>
        <v>191375.2643328</v>
      </c>
      <c r="T260" s="77">
        <v>24000</v>
      </c>
      <c r="U260" s="78">
        <v>112222.90594927808</v>
      </c>
      <c r="V260" s="62">
        <f t="shared" si="39"/>
        <v>1</v>
      </c>
    </row>
    <row r="261" spans="1:22" x14ac:dyDescent="0.25">
      <c r="A261" s="74">
        <f t="shared" si="36"/>
        <v>246</v>
      </c>
      <c r="B261" s="75">
        <f t="shared" si="37"/>
        <v>61</v>
      </c>
      <c r="C261" s="65"/>
      <c r="D261" s="65" t="s">
        <v>657</v>
      </c>
      <c r="E261" s="98"/>
      <c r="F261" s="76">
        <f t="shared" si="38"/>
        <v>3841382.1100000003</v>
      </c>
      <c r="G261" s="67"/>
      <c r="H261" s="67">
        <v>3569615.4462360675</v>
      </c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>
        <v>169706.40364800001</v>
      </c>
      <c r="T261" s="77">
        <v>24000</v>
      </c>
      <c r="U261" s="78">
        <v>78060.26011593279</v>
      </c>
      <c r="V261" s="62">
        <f t="shared" si="39"/>
        <v>1</v>
      </c>
    </row>
    <row r="262" spans="1:22" x14ac:dyDescent="0.25">
      <c r="A262" s="74">
        <f t="shared" si="36"/>
        <v>247</v>
      </c>
      <c r="B262" s="75">
        <f t="shared" si="37"/>
        <v>62</v>
      </c>
      <c r="C262" s="65" t="s">
        <v>73</v>
      </c>
      <c r="D262" s="65" t="s">
        <v>182</v>
      </c>
      <c r="E262" s="98" t="s">
        <v>554</v>
      </c>
      <c r="F262" s="76">
        <f t="shared" si="38"/>
        <v>2271905.8249559999</v>
      </c>
      <c r="G262" s="67">
        <v>0</v>
      </c>
      <c r="H262" s="67">
        <v>0</v>
      </c>
      <c r="I262" s="67">
        <v>0</v>
      </c>
      <c r="J262" s="67">
        <v>0</v>
      </c>
      <c r="K262" s="67">
        <v>1990543.04</v>
      </c>
      <c r="L262" s="67"/>
      <c r="M262" s="67"/>
      <c r="N262" s="67">
        <v>0</v>
      </c>
      <c r="O262" s="67">
        <v>0</v>
      </c>
      <c r="P262" s="67">
        <v>0</v>
      </c>
      <c r="Q262" s="67"/>
      <c r="R262" s="67"/>
      <c r="S262" s="67">
        <v>268068.46000000002</v>
      </c>
      <c r="T262" s="77">
        <v>5000</v>
      </c>
      <c r="U262" s="78">
        <v>8294.3249559999986</v>
      </c>
      <c r="V262" s="62">
        <f t="shared" si="39"/>
        <v>1</v>
      </c>
    </row>
    <row r="263" spans="1:22" x14ac:dyDescent="0.25">
      <c r="A263" s="74">
        <f t="shared" si="36"/>
        <v>248</v>
      </c>
      <c r="B263" s="75">
        <f t="shared" si="37"/>
        <v>63</v>
      </c>
      <c r="C263" s="65" t="s">
        <v>73</v>
      </c>
      <c r="D263" s="65" t="s">
        <v>183</v>
      </c>
      <c r="E263" s="98" t="s">
        <v>554</v>
      </c>
      <c r="F263" s="76">
        <f t="shared" si="38"/>
        <v>10822475.559999999</v>
      </c>
      <c r="G263" s="67">
        <v>9306102.4321519788</v>
      </c>
      <c r="H263" s="67">
        <v>0</v>
      </c>
      <c r="I263" s="67">
        <v>0</v>
      </c>
      <c r="J263" s="67">
        <v>0</v>
      </c>
      <c r="K263" s="67">
        <v>0</v>
      </c>
      <c r="L263" s="67"/>
      <c r="M263" s="67">
        <v>357100.62596124003</v>
      </c>
      <c r="N263" s="67">
        <v>0</v>
      </c>
      <c r="O263" s="67"/>
      <c r="P263" s="67">
        <v>0</v>
      </c>
      <c r="Q263" s="67"/>
      <c r="R263" s="67">
        <v>0</v>
      </c>
      <c r="S263" s="67">
        <v>839733.06670000008</v>
      </c>
      <c r="T263" s="77">
        <v>108224.7556</v>
      </c>
      <c r="U263" s="78">
        <v>211314.67958678002</v>
      </c>
      <c r="V263" s="62">
        <f t="shared" si="39"/>
        <v>2</v>
      </c>
    </row>
    <row r="264" spans="1:22" x14ac:dyDescent="0.25">
      <c r="A264" s="74">
        <f t="shared" si="36"/>
        <v>249</v>
      </c>
      <c r="B264" s="75">
        <f t="shared" si="37"/>
        <v>64</v>
      </c>
      <c r="C264" s="65" t="s">
        <v>73</v>
      </c>
      <c r="D264" s="65" t="s">
        <v>187</v>
      </c>
      <c r="E264" s="98" t="s">
        <v>554</v>
      </c>
      <c r="F264" s="76">
        <f t="shared" si="38"/>
        <v>2266972.17</v>
      </c>
      <c r="G264" s="67">
        <v>0</v>
      </c>
      <c r="H264" s="67">
        <v>0</v>
      </c>
      <c r="I264" s="67">
        <v>0</v>
      </c>
      <c r="J264" s="67">
        <v>0</v>
      </c>
      <c r="K264" s="67">
        <v>1990601.96</v>
      </c>
      <c r="L264" s="67"/>
      <c r="M264" s="67"/>
      <c r="N264" s="67">
        <v>0</v>
      </c>
      <c r="O264" s="67">
        <v>0</v>
      </c>
      <c r="P264" s="67">
        <v>0</v>
      </c>
      <c r="Q264" s="67">
        <v>0</v>
      </c>
      <c r="R264" s="67">
        <v>0</v>
      </c>
      <c r="S264" s="67">
        <v>251970.89</v>
      </c>
      <c r="T264" s="77">
        <v>10000</v>
      </c>
      <c r="U264" s="78">
        <v>14399.32</v>
      </c>
      <c r="V264" s="62">
        <f t="shared" si="39"/>
        <v>1</v>
      </c>
    </row>
    <row r="265" spans="1:22" x14ac:dyDescent="0.25">
      <c r="A265" s="74">
        <f t="shared" si="36"/>
        <v>250</v>
      </c>
      <c r="B265" s="75">
        <f t="shared" si="37"/>
        <v>65</v>
      </c>
      <c r="C265" s="65" t="s">
        <v>73</v>
      </c>
      <c r="D265" s="65" t="s">
        <v>188</v>
      </c>
      <c r="E265" s="98" t="s">
        <v>554</v>
      </c>
      <c r="F265" s="76">
        <f t="shared" si="38"/>
        <v>1549134.06189</v>
      </c>
      <c r="G265" s="67">
        <v>0</v>
      </c>
      <c r="H265" s="67">
        <v>0</v>
      </c>
      <c r="I265" s="67">
        <v>0</v>
      </c>
      <c r="J265" s="67">
        <v>0</v>
      </c>
      <c r="K265" s="67">
        <v>1356671.24</v>
      </c>
      <c r="L265" s="67"/>
      <c r="M265" s="67"/>
      <c r="N265" s="67">
        <v>0</v>
      </c>
      <c r="O265" s="67">
        <v>0</v>
      </c>
      <c r="P265" s="67">
        <v>0</v>
      </c>
      <c r="Q265" s="67"/>
      <c r="R265" s="67">
        <v>0</v>
      </c>
      <c r="S265" s="67">
        <v>184053.65</v>
      </c>
      <c r="T265" s="77">
        <v>2000</v>
      </c>
      <c r="U265" s="78">
        <v>6409.1718899999996</v>
      </c>
      <c r="V265" s="62">
        <f t="shared" si="39"/>
        <v>1</v>
      </c>
    </row>
    <row r="266" spans="1:22" x14ac:dyDescent="0.25">
      <c r="A266" s="74">
        <f t="shared" ref="A266:A306" si="42">+A265+1</f>
        <v>251</v>
      </c>
      <c r="B266" s="75">
        <f t="shared" ref="B266:B306" si="43">+B265+1</f>
        <v>66</v>
      </c>
      <c r="C266" s="65" t="s">
        <v>73</v>
      </c>
      <c r="D266" s="65" t="s">
        <v>333</v>
      </c>
      <c r="E266" s="98" t="s">
        <v>554</v>
      </c>
      <c r="F266" s="76">
        <f t="shared" si="38"/>
        <v>8668788.5955857802</v>
      </c>
      <c r="G266" s="67">
        <v>7149539.5285750804</v>
      </c>
      <c r="H266" s="67">
        <v>0</v>
      </c>
      <c r="I266" s="67">
        <v>0</v>
      </c>
      <c r="J266" s="67">
        <v>0</v>
      </c>
      <c r="K266" s="67"/>
      <c r="L266" s="67"/>
      <c r="M266" s="67"/>
      <c r="N266" s="67">
        <v>0</v>
      </c>
      <c r="O266" s="67">
        <v>0</v>
      </c>
      <c r="P266" s="67">
        <v>0</v>
      </c>
      <c r="Q266" s="67">
        <v>0</v>
      </c>
      <c r="R266" s="67">
        <v>0</v>
      </c>
      <c r="S266" s="67">
        <v>1233787.3953999998</v>
      </c>
      <c r="T266" s="77">
        <v>100001.5141</v>
      </c>
      <c r="U266" s="78">
        <v>185460.15751070005</v>
      </c>
      <c r="V266" s="62">
        <f t="shared" si="39"/>
        <v>1</v>
      </c>
    </row>
    <row r="267" spans="1:22" x14ac:dyDescent="0.25">
      <c r="A267" s="74">
        <f t="shared" si="42"/>
        <v>252</v>
      </c>
      <c r="B267" s="75">
        <f t="shared" si="43"/>
        <v>67</v>
      </c>
      <c r="C267" s="65" t="s">
        <v>73</v>
      </c>
      <c r="D267" s="65" t="s">
        <v>189</v>
      </c>
      <c r="E267" s="98" t="s">
        <v>554</v>
      </c>
      <c r="F267" s="76">
        <f t="shared" si="38"/>
        <v>30521318.279929999</v>
      </c>
      <c r="G267" s="67">
        <v>0</v>
      </c>
      <c r="H267" s="67"/>
      <c r="I267" s="67"/>
      <c r="J267" s="67"/>
      <c r="K267" s="67">
        <v>1471946.54</v>
      </c>
      <c r="L267" s="67"/>
      <c r="M267" s="67"/>
      <c r="N267" s="67">
        <v>0</v>
      </c>
      <c r="O267" s="67">
        <v>0</v>
      </c>
      <c r="P267" s="67">
        <v>0</v>
      </c>
      <c r="Q267" s="67">
        <v>25094924.378064241</v>
      </c>
      <c r="R267" s="67">
        <v>0</v>
      </c>
      <c r="S267" s="67">
        <v>3108677.3859999999</v>
      </c>
      <c r="T267" s="77">
        <v>290353.67559999996</v>
      </c>
      <c r="U267" s="78">
        <v>555416.30026575993</v>
      </c>
      <c r="V267" s="62">
        <f t="shared" si="39"/>
        <v>2</v>
      </c>
    </row>
    <row r="268" spans="1:22" x14ac:dyDescent="0.25">
      <c r="A268" s="74">
        <f t="shared" si="42"/>
        <v>253</v>
      </c>
      <c r="B268" s="75">
        <f t="shared" si="43"/>
        <v>68</v>
      </c>
      <c r="C268" s="65" t="s">
        <v>73</v>
      </c>
      <c r="D268" s="65" t="s">
        <v>336</v>
      </c>
      <c r="E268" s="98" t="s">
        <v>554</v>
      </c>
      <c r="F268" s="76">
        <f t="shared" si="38"/>
        <v>12818538.9</v>
      </c>
      <c r="G268" s="67">
        <v>0</v>
      </c>
      <c r="H268" s="67">
        <v>0</v>
      </c>
      <c r="I268" s="67">
        <v>0</v>
      </c>
      <c r="J268" s="67">
        <v>0</v>
      </c>
      <c r="K268" s="67">
        <v>0</v>
      </c>
      <c r="L268" s="67"/>
      <c r="M268" s="67"/>
      <c r="N268" s="67">
        <v>0</v>
      </c>
      <c r="O268" s="67">
        <v>0</v>
      </c>
      <c r="P268" s="67">
        <v>0</v>
      </c>
      <c r="Q268" s="67">
        <v>0</v>
      </c>
      <c r="R268" s="67">
        <v>12345202.504488003</v>
      </c>
      <c r="S268" s="67">
        <v>155875.03</v>
      </c>
      <c r="T268" s="67">
        <v>47496.79</v>
      </c>
      <c r="U268" s="78">
        <v>269964.57551200007</v>
      </c>
      <c r="V268" s="62">
        <f t="shared" si="39"/>
        <v>1</v>
      </c>
    </row>
    <row r="269" spans="1:22" x14ac:dyDescent="0.25">
      <c r="A269" s="74">
        <f t="shared" si="42"/>
        <v>254</v>
      </c>
      <c r="B269" s="75">
        <f t="shared" si="43"/>
        <v>69</v>
      </c>
      <c r="C269" s="65"/>
      <c r="D269" s="65" t="s">
        <v>82</v>
      </c>
      <c r="E269" s="98"/>
      <c r="F269" s="76">
        <f t="shared" si="38"/>
        <v>13862335.789999999</v>
      </c>
      <c r="G269" s="67"/>
      <c r="H269" s="67"/>
      <c r="I269" s="67"/>
      <c r="J269" s="67"/>
      <c r="K269" s="67"/>
      <c r="L269" s="67"/>
      <c r="M269" s="67"/>
      <c r="N269" s="67"/>
      <c r="O269" s="67">
        <v>12209113.6236846</v>
      </c>
      <c r="P269" s="67">
        <v>0</v>
      </c>
      <c r="Q269" s="67">
        <v>0</v>
      </c>
      <c r="R269" s="67">
        <v>0</v>
      </c>
      <c r="S269" s="67">
        <v>1247610.2211</v>
      </c>
      <c r="T269" s="67">
        <v>138623.3579</v>
      </c>
      <c r="U269" s="78">
        <v>266988.58731539996</v>
      </c>
      <c r="V269" s="62">
        <f t="shared" si="39"/>
        <v>1</v>
      </c>
    </row>
    <row r="270" spans="1:22" x14ac:dyDescent="0.25">
      <c r="A270" s="74">
        <f t="shared" si="42"/>
        <v>255</v>
      </c>
      <c r="B270" s="75">
        <f t="shared" si="43"/>
        <v>70</v>
      </c>
      <c r="C270" s="65"/>
      <c r="D270" s="65" t="s">
        <v>83</v>
      </c>
      <c r="E270" s="98"/>
      <c r="F270" s="76">
        <f t="shared" si="38"/>
        <v>13726547.140000001</v>
      </c>
      <c r="G270" s="67"/>
      <c r="H270" s="67"/>
      <c r="I270" s="67"/>
      <c r="J270" s="67"/>
      <c r="K270" s="67"/>
      <c r="L270" s="67"/>
      <c r="M270" s="67"/>
      <c r="N270" s="67"/>
      <c r="O270" s="67">
        <v>12089519.128083602</v>
      </c>
      <c r="P270" s="67">
        <v>0</v>
      </c>
      <c r="Q270" s="67">
        <v>0</v>
      </c>
      <c r="R270" s="67">
        <v>0</v>
      </c>
      <c r="S270" s="67">
        <v>1235389.2426</v>
      </c>
      <c r="T270" s="67">
        <v>137265.47140000001</v>
      </c>
      <c r="U270" s="78">
        <v>264373.29791640001</v>
      </c>
      <c r="V270" s="62">
        <f t="shared" si="39"/>
        <v>1</v>
      </c>
    </row>
    <row r="271" spans="1:22" x14ac:dyDescent="0.25">
      <c r="A271" s="74">
        <f t="shared" si="42"/>
        <v>256</v>
      </c>
      <c r="B271" s="75">
        <f t="shared" si="43"/>
        <v>71</v>
      </c>
      <c r="C271" s="65" t="s">
        <v>73</v>
      </c>
      <c r="D271" s="65" t="s">
        <v>192</v>
      </c>
      <c r="E271" s="98" t="s">
        <v>554</v>
      </c>
      <c r="F271" s="76">
        <f t="shared" si="38"/>
        <v>2235547.3011860005</v>
      </c>
      <c r="G271" s="67">
        <v>0</v>
      </c>
      <c r="H271" s="67">
        <v>0</v>
      </c>
      <c r="I271" s="67"/>
      <c r="J271" s="67">
        <v>0</v>
      </c>
      <c r="K271" s="67">
        <v>2022198.06</v>
      </c>
      <c r="L271" s="67"/>
      <c r="M271" s="67"/>
      <c r="N271" s="67">
        <v>0</v>
      </c>
      <c r="O271" s="67">
        <v>0</v>
      </c>
      <c r="P271" s="67">
        <v>0</v>
      </c>
      <c r="Q271" s="67">
        <v>0</v>
      </c>
      <c r="R271" s="67">
        <v>0</v>
      </c>
      <c r="S271" s="67">
        <v>199499.01</v>
      </c>
      <c r="T271" s="77">
        <v>2000</v>
      </c>
      <c r="U271" s="78">
        <v>11850.231185999999</v>
      </c>
      <c r="V271" s="62">
        <f t="shared" si="39"/>
        <v>1</v>
      </c>
    </row>
    <row r="272" spans="1:22" x14ac:dyDescent="0.25">
      <c r="A272" s="74">
        <f t="shared" si="42"/>
        <v>257</v>
      </c>
      <c r="B272" s="75">
        <f t="shared" si="43"/>
        <v>72</v>
      </c>
      <c r="C272" s="65"/>
      <c r="D272" s="65" t="s">
        <v>594</v>
      </c>
      <c r="E272" s="98"/>
      <c r="F272" s="76">
        <f t="shared" ref="F272:F335" si="44">SUBTOTAL(9,G272:U272)</f>
        <v>51371541.62148384</v>
      </c>
      <c r="G272" s="67">
        <v>6144729.9015154075</v>
      </c>
      <c r="H272" s="67">
        <v>3579457.7618007269</v>
      </c>
      <c r="I272" s="67">
        <v>3887139.10374681</v>
      </c>
      <c r="J272" s="67">
        <v>2975701.9584087268</v>
      </c>
      <c r="K272" s="67">
        <v>1375468.2230831808</v>
      </c>
      <c r="L272" s="67"/>
      <c r="M272" s="67">
        <v>292698.95808608586</v>
      </c>
      <c r="N272" s="67"/>
      <c r="O272" s="67"/>
      <c r="P272" s="67"/>
      <c r="Q272" s="67">
        <v>22115449.1287481</v>
      </c>
      <c r="R272" s="67">
        <v>8607388.0582517814</v>
      </c>
      <c r="S272" s="67">
        <v>1276671.7732853526</v>
      </c>
      <c r="T272" s="77">
        <v>45786.368083199995</v>
      </c>
      <c r="U272" s="78">
        <v>1071050.3864744671</v>
      </c>
      <c r="V272" s="62">
        <f t="shared" ref="V272:V335" si="45">COUNTIF(G272:R272,"&gt;0")</f>
        <v>8</v>
      </c>
    </row>
    <row r="273" spans="1:22" x14ac:dyDescent="0.25">
      <c r="A273" s="74">
        <f t="shared" si="42"/>
        <v>258</v>
      </c>
      <c r="B273" s="75">
        <f t="shared" si="43"/>
        <v>73</v>
      </c>
      <c r="C273" s="65" t="s">
        <v>73</v>
      </c>
      <c r="D273" s="65" t="s">
        <v>193</v>
      </c>
      <c r="E273" s="98" t="s">
        <v>554</v>
      </c>
      <c r="F273" s="76">
        <f t="shared" si="44"/>
        <v>1550298.52</v>
      </c>
      <c r="G273" s="67">
        <v>0</v>
      </c>
      <c r="H273" s="67">
        <v>0</v>
      </c>
      <c r="I273" s="67">
        <v>0</v>
      </c>
      <c r="J273" s="67">
        <v>0</v>
      </c>
      <c r="K273" s="67">
        <v>1350771.93</v>
      </c>
      <c r="L273" s="67"/>
      <c r="M273" s="67"/>
      <c r="N273" s="67">
        <v>0</v>
      </c>
      <c r="O273" s="67">
        <v>0</v>
      </c>
      <c r="P273" s="67">
        <v>0</v>
      </c>
      <c r="Q273" s="67">
        <v>0</v>
      </c>
      <c r="R273" s="67">
        <v>0</v>
      </c>
      <c r="S273" s="67">
        <v>183829.5</v>
      </c>
      <c r="T273" s="77">
        <v>5000</v>
      </c>
      <c r="U273" s="78">
        <v>10697.09</v>
      </c>
      <c r="V273" s="62">
        <f t="shared" si="45"/>
        <v>1</v>
      </c>
    </row>
    <row r="274" spans="1:22" x14ac:dyDescent="0.25">
      <c r="A274" s="74">
        <f t="shared" si="42"/>
        <v>259</v>
      </c>
      <c r="B274" s="75">
        <f t="shared" si="43"/>
        <v>74</v>
      </c>
      <c r="C274" s="65" t="s">
        <v>73</v>
      </c>
      <c r="D274" s="65" t="s">
        <v>346</v>
      </c>
      <c r="E274" s="98" t="s">
        <v>554</v>
      </c>
      <c r="F274" s="76">
        <f t="shared" si="44"/>
        <v>80675776.888119638</v>
      </c>
      <c r="G274" s="67">
        <v>12940969.379562</v>
      </c>
      <c r="H274" s="67">
        <v>4683661.9785479996</v>
      </c>
      <c r="I274" s="67">
        <v>4913333.9575319998</v>
      </c>
      <c r="J274" s="67">
        <v>3167052.5843460001</v>
      </c>
      <c r="K274" s="67">
        <v>1684797.1438548602</v>
      </c>
      <c r="L274" s="67"/>
      <c r="M274" s="67">
        <v>453343.1808108</v>
      </c>
      <c r="N274" s="67">
        <v>0</v>
      </c>
      <c r="O274" s="67">
        <v>23720691.238029338</v>
      </c>
      <c r="P274" s="67">
        <v>0</v>
      </c>
      <c r="Q274" s="67">
        <v>12262218.115820052</v>
      </c>
      <c r="R274" s="67">
        <v>13351798.375892486</v>
      </c>
      <c r="S274" s="67">
        <v>1708317.348</v>
      </c>
      <c r="T274" s="77">
        <v>101869.96890000001</v>
      </c>
      <c r="U274" s="78">
        <v>1687723.6168241003</v>
      </c>
      <c r="V274" s="62">
        <f t="shared" si="45"/>
        <v>9</v>
      </c>
    </row>
    <row r="275" spans="1:22" x14ac:dyDescent="0.25">
      <c r="A275" s="74">
        <f t="shared" si="42"/>
        <v>260</v>
      </c>
      <c r="B275" s="75">
        <f t="shared" si="43"/>
        <v>75</v>
      </c>
      <c r="C275" s="65" t="s">
        <v>73</v>
      </c>
      <c r="D275" s="65" t="s">
        <v>347</v>
      </c>
      <c r="E275" s="98" t="s">
        <v>554</v>
      </c>
      <c r="F275" s="76">
        <f t="shared" si="44"/>
        <v>20464603.039999999</v>
      </c>
      <c r="G275" s="67">
        <v>9211045.8918660004</v>
      </c>
      <c r="H275" s="67"/>
      <c r="I275" s="67">
        <v>5754481.5923699997</v>
      </c>
      <c r="J275" s="67">
        <v>4529120.957676</v>
      </c>
      <c r="K275" s="67"/>
      <c r="L275" s="67"/>
      <c r="M275" s="67">
        <v>418375.75401383999</v>
      </c>
      <c r="N275" s="67">
        <v>0</v>
      </c>
      <c r="O275" s="67">
        <v>0</v>
      </c>
      <c r="P275" s="67">
        <v>0</v>
      </c>
      <c r="Q275" s="67">
        <v>0</v>
      </c>
      <c r="R275" s="67">
        <v>0</v>
      </c>
      <c r="S275" s="67">
        <v>93758.837799999994</v>
      </c>
      <c r="T275" s="77">
        <v>22362.497800000001</v>
      </c>
      <c r="U275" s="78">
        <v>435457.50847415999</v>
      </c>
      <c r="V275" s="62">
        <f t="shared" si="45"/>
        <v>4</v>
      </c>
    </row>
    <row r="276" spans="1:22" x14ac:dyDescent="0.25">
      <c r="A276" s="74">
        <f t="shared" si="42"/>
        <v>261</v>
      </c>
      <c r="B276" s="75">
        <f t="shared" si="43"/>
        <v>76</v>
      </c>
      <c r="C276" s="65" t="s">
        <v>73</v>
      </c>
      <c r="D276" s="65" t="s">
        <v>195</v>
      </c>
      <c r="E276" s="98" t="s">
        <v>554</v>
      </c>
      <c r="F276" s="76">
        <f t="shared" si="44"/>
        <v>18336564.706663836</v>
      </c>
      <c r="G276" s="67"/>
      <c r="H276" s="67"/>
      <c r="I276" s="67">
        <v>0</v>
      </c>
      <c r="J276" s="67">
        <v>0</v>
      </c>
      <c r="K276" s="67">
        <v>924975.13</v>
      </c>
      <c r="L276" s="67"/>
      <c r="M276" s="67"/>
      <c r="N276" s="67">
        <v>0</v>
      </c>
      <c r="O276" s="67">
        <v>14844557.210124599</v>
      </c>
      <c r="P276" s="67">
        <v>0</v>
      </c>
      <c r="Q276" s="67">
        <v>0</v>
      </c>
      <c r="R276" s="67">
        <v>0</v>
      </c>
      <c r="S276" s="67">
        <v>2031393.8330999997</v>
      </c>
      <c r="T276" s="77">
        <v>185695.62029999998</v>
      </c>
      <c r="U276" s="78">
        <v>349942.91313923994</v>
      </c>
      <c r="V276" s="62">
        <f t="shared" si="45"/>
        <v>2</v>
      </c>
    </row>
    <row r="277" spans="1:22" x14ac:dyDescent="0.25">
      <c r="A277" s="74">
        <f t="shared" si="42"/>
        <v>262</v>
      </c>
      <c r="B277" s="75">
        <f t="shared" si="43"/>
        <v>77</v>
      </c>
      <c r="C277" s="65" t="s">
        <v>73</v>
      </c>
      <c r="D277" s="65" t="s">
        <v>349</v>
      </c>
      <c r="E277" s="98" t="s">
        <v>554</v>
      </c>
      <c r="F277" s="76">
        <f t="shared" si="44"/>
        <v>18438304.043463718</v>
      </c>
      <c r="G277" s="67">
        <v>0</v>
      </c>
      <c r="H277" s="67">
        <v>4852018.6895581791</v>
      </c>
      <c r="I277" s="67">
        <v>5731819.56501</v>
      </c>
      <c r="J277" s="67">
        <v>4510734.7664399995</v>
      </c>
      <c r="K277" s="67">
        <v>1562309.5679603999</v>
      </c>
      <c r="L277" s="67"/>
      <c r="M277" s="67"/>
      <c r="N277" s="67">
        <v>0</v>
      </c>
      <c r="O277" s="67">
        <v>0</v>
      </c>
      <c r="P277" s="67">
        <v>0</v>
      </c>
      <c r="Q277" s="67">
        <v>0</v>
      </c>
      <c r="R277" s="67">
        <v>0</v>
      </c>
      <c r="S277" s="67">
        <v>1308859.2620999999</v>
      </c>
      <c r="T277" s="77">
        <v>99193.492799999993</v>
      </c>
      <c r="U277" s="78">
        <v>373368.69959514006</v>
      </c>
      <c r="V277" s="62">
        <f t="shared" si="45"/>
        <v>4</v>
      </c>
    </row>
    <row r="278" spans="1:22" x14ac:dyDescent="0.25">
      <c r="A278" s="74">
        <f t="shared" si="42"/>
        <v>263</v>
      </c>
      <c r="B278" s="75">
        <f t="shared" si="43"/>
        <v>78</v>
      </c>
      <c r="C278" s="65" t="s">
        <v>73</v>
      </c>
      <c r="D278" s="65" t="s">
        <v>354</v>
      </c>
      <c r="E278" s="98" t="s">
        <v>554</v>
      </c>
      <c r="F278" s="76">
        <f t="shared" si="44"/>
        <v>28603135.280000001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>
        <v>0</v>
      </c>
      <c r="Q278" s="67">
        <v>24912015.084657121</v>
      </c>
      <c r="R278" s="67"/>
      <c r="S278" s="67">
        <v>2860313.5280000004</v>
      </c>
      <c r="T278" s="77">
        <v>286031.35279999999</v>
      </c>
      <c r="U278" s="78">
        <v>544775.31454288005</v>
      </c>
      <c r="V278" s="62">
        <f t="shared" si="45"/>
        <v>1</v>
      </c>
    </row>
    <row r="279" spans="1:22" x14ac:dyDescent="0.25">
      <c r="A279" s="74">
        <f t="shared" si="42"/>
        <v>264</v>
      </c>
      <c r="B279" s="75">
        <f t="shared" si="43"/>
        <v>79</v>
      </c>
      <c r="C279" s="65" t="s">
        <v>73</v>
      </c>
      <c r="D279" s="65" t="s">
        <v>355</v>
      </c>
      <c r="E279" s="98" t="s">
        <v>554</v>
      </c>
      <c r="F279" s="76">
        <f t="shared" si="44"/>
        <v>6593330.2967739999</v>
      </c>
      <c r="G279" s="67">
        <v>6361592.2127100006</v>
      </c>
      <c r="H279" s="67"/>
      <c r="I279" s="67"/>
      <c r="J279" s="67"/>
      <c r="K279" s="67"/>
      <c r="L279" s="67"/>
      <c r="M279" s="67"/>
      <c r="N279" s="67">
        <v>0</v>
      </c>
      <c r="O279" s="67">
        <v>0</v>
      </c>
      <c r="P279" s="67">
        <v>0</v>
      </c>
      <c r="Q279" s="67">
        <v>0</v>
      </c>
      <c r="R279" s="67">
        <v>0</v>
      </c>
      <c r="S279" s="67">
        <v>75835.89</v>
      </c>
      <c r="T279" s="77">
        <v>18000</v>
      </c>
      <c r="U279" s="78">
        <v>137902.19406400004</v>
      </c>
      <c r="V279" s="62">
        <f t="shared" si="45"/>
        <v>1</v>
      </c>
    </row>
    <row r="280" spans="1:22" x14ac:dyDescent="0.25">
      <c r="A280" s="74">
        <f t="shared" si="42"/>
        <v>265</v>
      </c>
      <c r="B280" s="75">
        <f t="shared" si="43"/>
        <v>80</v>
      </c>
      <c r="C280" s="65" t="s">
        <v>73</v>
      </c>
      <c r="D280" s="65" t="s">
        <v>356</v>
      </c>
      <c r="E280" s="98" t="s">
        <v>554</v>
      </c>
      <c r="F280" s="76">
        <f t="shared" si="44"/>
        <v>6522135.7548120003</v>
      </c>
      <c r="G280" s="67">
        <v>6292096.3759080004</v>
      </c>
      <c r="H280" s="67"/>
      <c r="I280" s="67"/>
      <c r="J280" s="67"/>
      <c r="K280" s="67"/>
      <c r="L280" s="67"/>
      <c r="M280" s="67"/>
      <c r="N280" s="67">
        <v>0</v>
      </c>
      <c r="O280" s="67">
        <v>0</v>
      </c>
      <c r="P280" s="67">
        <v>0</v>
      </c>
      <c r="Q280" s="67">
        <v>0</v>
      </c>
      <c r="R280" s="67">
        <v>0</v>
      </c>
      <c r="S280" s="67">
        <v>75653.789999999994</v>
      </c>
      <c r="T280" s="77">
        <v>18000</v>
      </c>
      <c r="U280" s="78">
        <v>136385.588904</v>
      </c>
      <c r="V280" s="62">
        <f t="shared" si="45"/>
        <v>1</v>
      </c>
    </row>
    <row r="281" spans="1:22" x14ac:dyDescent="0.25">
      <c r="A281" s="74">
        <f t="shared" si="42"/>
        <v>266</v>
      </c>
      <c r="B281" s="75">
        <f t="shared" si="43"/>
        <v>81</v>
      </c>
      <c r="C281" s="65" t="s">
        <v>73</v>
      </c>
      <c r="D281" s="65" t="s">
        <v>357</v>
      </c>
      <c r="E281" s="98" t="s">
        <v>554</v>
      </c>
      <c r="F281" s="76">
        <f t="shared" si="44"/>
        <v>6583794.6028479999</v>
      </c>
      <c r="G281" s="67">
        <v>6352362.6935999999</v>
      </c>
      <c r="H281" s="67"/>
      <c r="I281" s="67"/>
      <c r="J281" s="67"/>
      <c r="K281" s="67"/>
      <c r="L281" s="67"/>
      <c r="M281" s="67"/>
      <c r="N281" s="67">
        <v>0</v>
      </c>
      <c r="O281" s="67">
        <v>0</v>
      </c>
      <c r="P281" s="67">
        <v>0</v>
      </c>
      <c r="Q281" s="67">
        <v>0</v>
      </c>
      <c r="R281" s="67">
        <v>0</v>
      </c>
      <c r="S281" s="67">
        <v>75730.05</v>
      </c>
      <c r="T281" s="77">
        <v>18000</v>
      </c>
      <c r="U281" s="78">
        <v>137701.85924800002</v>
      </c>
      <c r="V281" s="62">
        <f t="shared" si="45"/>
        <v>1</v>
      </c>
    </row>
    <row r="282" spans="1:22" x14ac:dyDescent="0.25">
      <c r="A282" s="74">
        <f t="shared" si="42"/>
        <v>267</v>
      </c>
      <c r="B282" s="75">
        <f t="shared" si="43"/>
        <v>82</v>
      </c>
      <c r="C282" s="65" t="s">
        <v>73</v>
      </c>
      <c r="D282" s="65" t="s">
        <v>474</v>
      </c>
      <c r="E282" s="98" t="s">
        <v>554</v>
      </c>
      <c r="F282" s="76">
        <f t="shared" si="44"/>
        <v>1454838.25</v>
      </c>
      <c r="G282" s="67"/>
      <c r="H282" s="67"/>
      <c r="I282" s="67"/>
      <c r="J282" s="67">
        <v>1224386.0518469999</v>
      </c>
      <c r="K282" s="67"/>
      <c r="L282" s="67"/>
      <c r="M282" s="67"/>
      <c r="N282" s="67">
        <v>0</v>
      </c>
      <c r="O282" s="67">
        <v>0</v>
      </c>
      <c r="P282" s="67">
        <v>0</v>
      </c>
      <c r="Q282" s="67">
        <v>0</v>
      </c>
      <c r="R282" s="67">
        <v>0</v>
      </c>
      <c r="S282" s="67">
        <v>189128.9725</v>
      </c>
      <c r="T282" s="77">
        <v>14548.3825</v>
      </c>
      <c r="U282" s="78">
        <v>26774.843153000005</v>
      </c>
      <c r="V282" s="62">
        <f t="shared" si="45"/>
        <v>1</v>
      </c>
    </row>
    <row r="283" spans="1:22" x14ac:dyDescent="0.25">
      <c r="A283" s="74">
        <f t="shared" si="42"/>
        <v>268</v>
      </c>
      <c r="B283" s="75">
        <f t="shared" si="43"/>
        <v>83</v>
      </c>
      <c r="C283" s="65"/>
      <c r="D283" s="65" t="s">
        <v>658</v>
      </c>
      <c r="E283" s="98"/>
      <c r="F283" s="76">
        <f t="shared" si="44"/>
        <v>28649224.581331842</v>
      </c>
      <c r="G283" s="67">
        <v>4576911.5816813763</v>
      </c>
      <c r="H283" s="67">
        <v>1579170.278889101</v>
      </c>
      <c r="I283" s="67">
        <v>1749764.9776173774</v>
      </c>
      <c r="J283" s="67">
        <v>1033837.3260811009</v>
      </c>
      <c r="K283" s="67"/>
      <c r="L283" s="67"/>
      <c r="M283" s="67">
        <v>169508.96361133867</v>
      </c>
      <c r="N283" s="67"/>
      <c r="O283" s="67">
        <v>8581326.8504877668</v>
      </c>
      <c r="P283" s="67"/>
      <c r="Q283" s="67">
        <v>4351256.1518796822</v>
      </c>
      <c r="R283" s="67">
        <v>4796312.227541185</v>
      </c>
      <c r="S283" s="67">
        <v>1182055.9529919669</v>
      </c>
      <c r="T283" s="77">
        <v>42185.634482399997</v>
      </c>
      <c r="U283" s="78">
        <v>586894.63606854994</v>
      </c>
      <c r="V283" s="62">
        <f t="shared" si="45"/>
        <v>8</v>
      </c>
    </row>
    <row r="284" spans="1:22" x14ac:dyDescent="0.25">
      <c r="A284" s="74">
        <f t="shared" si="42"/>
        <v>269</v>
      </c>
      <c r="B284" s="75">
        <f t="shared" si="43"/>
        <v>84</v>
      </c>
      <c r="C284" s="65" t="s">
        <v>73</v>
      </c>
      <c r="D284" s="65" t="s">
        <v>360</v>
      </c>
      <c r="E284" s="98" t="s">
        <v>554</v>
      </c>
      <c r="F284" s="76">
        <f t="shared" si="44"/>
        <v>10211018.497546</v>
      </c>
      <c r="G284" s="67">
        <v>5740166.195995139</v>
      </c>
      <c r="H284" s="67"/>
      <c r="I284" s="67"/>
      <c r="J284" s="67">
        <v>2675766.9644319597</v>
      </c>
      <c r="K284" s="67"/>
      <c r="L284" s="67"/>
      <c r="M284" s="67">
        <v>285227.34661260003</v>
      </c>
      <c r="N284" s="67"/>
      <c r="O284" s="67"/>
      <c r="P284" s="67"/>
      <c r="Q284" s="67"/>
      <c r="R284" s="67"/>
      <c r="S284" s="67">
        <v>1065595.152</v>
      </c>
      <c r="T284" s="77">
        <v>110213.54349999999</v>
      </c>
      <c r="U284" s="78">
        <v>334049.29500629997</v>
      </c>
      <c r="V284" s="62">
        <f t="shared" si="45"/>
        <v>3</v>
      </c>
    </row>
    <row r="285" spans="1:22" x14ac:dyDescent="0.25">
      <c r="A285" s="74">
        <f t="shared" si="42"/>
        <v>270</v>
      </c>
      <c r="B285" s="75">
        <f t="shared" si="43"/>
        <v>85</v>
      </c>
      <c r="C285" s="65" t="s">
        <v>73</v>
      </c>
      <c r="D285" s="65" t="s">
        <v>197</v>
      </c>
      <c r="E285" s="98" t="s">
        <v>554</v>
      </c>
      <c r="F285" s="76">
        <f t="shared" si="44"/>
        <v>2740374.6446093</v>
      </c>
      <c r="G285" s="67">
        <v>0</v>
      </c>
      <c r="H285" s="67">
        <v>0</v>
      </c>
      <c r="I285" s="67">
        <v>0</v>
      </c>
      <c r="J285" s="67">
        <v>0</v>
      </c>
      <c r="K285" s="67">
        <v>1356649.13</v>
      </c>
      <c r="L285" s="67"/>
      <c r="M285" s="67"/>
      <c r="N285" s="67">
        <v>0</v>
      </c>
      <c r="O285" s="67">
        <v>0</v>
      </c>
      <c r="P285" s="67">
        <v>0</v>
      </c>
      <c r="Q285" s="67">
        <v>0</v>
      </c>
      <c r="R285" s="67"/>
      <c r="S285" s="67">
        <v>1112408.5150000001</v>
      </c>
      <c r="T285" s="77">
        <v>92809.23550000001</v>
      </c>
      <c r="U285" s="78">
        <v>178507.76410930001</v>
      </c>
      <c r="V285" s="62">
        <f t="shared" si="45"/>
        <v>1</v>
      </c>
    </row>
    <row r="286" spans="1:22" x14ac:dyDescent="0.25">
      <c r="A286" s="74">
        <f t="shared" si="42"/>
        <v>271</v>
      </c>
      <c r="B286" s="75">
        <f t="shared" si="43"/>
        <v>86</v>
      </c>
      <c r="C286" s="65" t="s">
        <v>73</v>
      </c>
      <c r="D286" s="65" t="s">
        <v>198</v>
      </c>
      <c r="E286" s="98" t="s">
        <v>554</v>
      </c>
      <c r="F286" s="76">
        <f t="shared" si="44"/>
        <v>2790814.3390765996</v>
      </c>
      <c r="G286" s="67">
        <v>0</v>
      </c>
      <c r="H286" s="67">
        <v>0</v>
      </c>
      <c r="I286" s="67">
        <v>0</v>
      </c>
      <c r="J286" s="67">
        <v>0</v>
      </c>
      <c r="K286" s="67">
        <v>1392786.91</v>
      </c>
      <c r="L286" s="67"/>
      <c r="M286" s="67"/>
      <c r="N286" s="67">
        <v>0</v>
      </c>
      <c r="O286" s="67">
        <v>0</v>
      </c>
      <c r="P286" s="67">
        <v>0</v>
      </c>
      <c r="Q286" s="67">
        <v>0</v>
      </c>
      <c r="R286" s="67"/>
      <c r="S286" s="67">
        <v>1123898.77</v>
      </c>
      <c r="T286" s="77">
        <v>93958.260999999999</v>
      </c>
      <c r="U286" s="78">
        <v>180170.39807660005</v>
      </c>
      <c r="V286" s="62">
        <f t="shared" si="45"/>
        <v>1</v>
      </c>
    </row>
    <row r="287" spans="1:22" x14ac:dyDescent="0.25">
      <c r="A287" s="74">
        <f t="shared" si="42"/>
        <v>272</v>
      </c>
      <c r="B287" s="75">
        <f t="shared" si="43"/>
        <v>87</v>
      </c>
      <c r="C287" s="65" t="s">
        <v>73</v>
      </c>
      <c r="D287" s="65" t="s">
        <v>199</v>
      </c>
      <c r="E287" s="98" t="s">
        <v>554</v>
      </c>
      <c r="F287" s="76">
        <f t="shared" si="44"/>
        <v>1564470.0341759999</v>
      </c>
      <c r="G287" s="67">
        <v>0</v>
      </c>
      <c r="H287" s="67">
        <v>0</v>
      </c>
      <c r="I287" s="67">
        <v>0</v>
      </c>
      <c r="J287" s="67">
        <v>0</v>
      </c>
      <c r="K287" s="67">
        <v>1346427.66</v>
      </c>
      <c r="L287" s="67"/>
      <c r="M287" s="67"/>
      <c r="N287" s="67">
        <v>0</v>
      </c>
      <c r="O287" s="67">
        <v>0</v>
      </c>
      <c r="P287" s="67">
        <v>0</v>
      </c>
      <c r="Q287" s="67">
        <v>0</v>
      </c>
      <c r="R287" s="67"/>
      <c r="S287" s="67">
        <v>209316.16</v>
      </c>
      <c r="T287" s="77">
        <v>2500</v>
      </c>
      <c r="U287" s="78">
        <v>6226.2141759999995</v>
      </c>
      <c r="V287" s="62">
        <f t="shared" si="45"/>
        <v>1</v>
      </c>
    </row>
    <row r="288" spans="1:22" x14ac:dyDescent="0.25">
      <c r="A288" s="74">
        <f t="shared" si="42"/>
        <v>273</v>
      </c>
      <c r="B288" s="75">
        <f t="shared" si="43"/>
        <v>88</v>
      </c>
      <c r="C288" s="65" t="s">
        <v>73</v>
      </c>
      <c r="D288" s="65" t="s">
        <v>200</v>
      </c>
      <c r="E288" s="98" t="s">
        <v>554</v>
      </c>
      <c r="F288" s="76">
        <f t="shared" si="44"/>
        <v>1564615.0541759999</v>
      </c>
      <c r="G288" s="67">
        <v>0</v>
      </c>
      <c r="H288" s="67">
        <v>0</v>
      </c>
      <c r="I288" s="67">
        <v>0</v>
      </c>
      <c r="J288" s="67">
        <v>0</v>
      </c>
      <c r="K288" s="67">
        <v>1346569.54</v>
      </c>
      <c r="L288" s="67"/>
      <c r="M288" s="67"/>
      <c r="N288" s="67">
        <v>0</v>
      </c>
      <c r="O288" s="67">
        <v>0</v>
      </c>
      <c r="P288" s="67">
        <v>0</v>
      </c>
      <c r="Q288" s="67">
        <v>0</v>
      </c>
      <c r="R288" s="67"/>
      <c r="S288" s="67">
        <v>209316.16</v>
      </c>
      <c r="T288" s="77">
        <v>2500</v>
      </c>
      <c r="U288" s="78">
        <v>6229.3541759999989</v>
      </c>
      <c r="V288" s="62">
        <f t="shared" si="45"/>
        <v>1</v>
      </c>
    </row>
    <row r="289" spans="1:16188" x14ac:dyDescent="0.25">
      <c r="A289" s="74">
        <f t="shared" si="42"/>
        <v>274</v>
      </c>
      <c r="B289" s="75">
        <f t="shared" si="43"/>
        <v>89</v>
      </c>
      <c r="C289" s="65" t="s">
        <v>73</v>
      </c>
      <c r="D289" s="65" t="s">
        <v>477</v>
      </c>
      <c r="E289" s="98" t="s">
        <v>554</v>
      </c>
      <c r="F289" s="76">
        <f t="shared" si="44"/>
        <v>25224103.98</v>
      </c>
      <c r="G289" s="67">
        <v>6334618.4835359994</v>
      </c>
      <c r="H289" s="67">
        <v>2285255.0308980001</v>
      </c>
      <c r="I289" s="67">
        <v>2403367.4221200002</v>
      </c>
      <c r="J289" s="67">
        <v>1543119.658416</v>
      </c>
      <c r="K289" s="67"/>
      <c r="L289" s="67"/>
      <c r="M289" s="67">
        <v>222397.71089423998</v>
      </c>
      <c r="N289" s="67">
        <v>0</v>
      </c>
      <c r="O289" s="67">
        <v>11696963.74329</v>
      </c>
      <c r="P289" s="67">
        <v>0</v>
      </c>
      <c r="Q289" s="67">
        <v>0</v>
      </c>
      <c r="R289" s="67"/>
      <c r="S289" s="67">
        <v>176609.79080000002</v>
      </c>
      <c r="T289" s="77">
        <v>26318.9908</v>
      </c>
      <c r="U289" s="78">
        <v>535453.14924575994</v>
      </c>
      <c r="V289" s="62">
        <f t="shared" si="45"/>
        <v>6</v>
      </c>
    </row>
    <row r="290" spans="1:16188" x14ac:dyDescent="0.25">
      <c r="A290" s="74">
        <f t="shared" si="42"/>
        <v>275</v>
      </c>
      <c r="B290" s="75">
        <f t="shared" si="43"/>
        <v>90</v>
      </c>
      <c r="C290" s="65" t="s">
        <v>73</v>
      </c>
      <c r="D290" s="65" t="s">
        <v>478</v>
      </c>
      <c r="E290" s="98" t="s">
        <v>554</v>
      </c>
      <c r="F290" s="76">
        <f t="shared" si="44"/>
        <v>25634547.659999996</v>
      </c>
      <c r="G290" s="67">
        <v>6438393.5627339995</v>
      </c>
      <c r="H290" s="67">
        <v>2323154.7703559999</v>
      </c>
      <c r="I290" s="67">
        <v>2442854.4997079996</v>
      </c>
      <c r="J290" s="67">
        <v>1568819.974554</v>
      </c>
      <c r="K290" s="67"/>
      <c r="L290" s="67"/>
      <c r="M290" s="67">
        <v>226016.53592027997</v>
      </c>
      <c r="N290" s="67">
        <v>0</v>
      </c>
      <c r="O290" s="67">
        <v>11889999.423917999</v>
      </c>
      <c r="P290" s="67">
        <v>0</v>
      </c>
      <c r="Q290" s="67">
        <v>0</v>
      </c>
      <c r="R290" s="67">
        <v>0</v>
      </c>
      <c r="S290" s="67">
        <v>174674.92509999999</v>
      </c>
      <c r="T290" s="77">
        <v>26356.7251</v>
      </c>
      <c r="U290" s="78">
        <v>544277.24260971998</v>
      </c>
      <c r="V290" s="62">
        <f t="shared" si="45"/>
        <v>6</v>
      </c>
    </row>
    <row r="291" spans="1:16188" x14ac:dyDescent="0.25">
      <c r="A291" s="74">
        <f t="shared" si="42"/>
        <v>276</v>
      </c>
      <c r="B291" s="75">
        <f t="shared" si="43"/>
        <v>91</v>
      </c>
      <c r="C291" s="65" t="s">
        <v>73</v>
      </c>
      <c r="D291" s="65" t="s">
        <v>364</v>
      </c>
      <c r="E291" s="98" t="s">
        <v>554</v>
      </c>
      <c r="F291" s="76">
        <f t="shared" si="44"/>
        <v>35972480.260000005</v>
      </c>
      <c r="G291" s="67">
        <v>7094689.9108260004</v>
      </c>
      <c r="H291" s="67">
        <v>2547296.6905259998</v>
      </c>
      <c r="I291" s="67">
        <v>2688117.7002540003</v>
      </c>
      <c r="J291" s="67">
        <v>1716680.7293160001</v>
      </c>
      <c r="K291" s="67"/>
      <c r="L291" s="67"/>
      <c r="M291" s="67">
        <v>249717.57989135996</v>
      </c>
      <c r="N291" s="67">
        <v>0</v>
      </c>
      <c r="O291" s="67">
        <v>13087063.849398002</v>
      </c>
      <c r="P291" s="67">
        <v>0</v>
      </c>
      <c r="Q291" s="67">
        <v>0</v>
      </c>
      <c r="R291" s="67">
        <v>7353384.3865860002</v>
      </c>
      <c r="S291" s="67">
        <v>406589.85119999998</v>
      </c>
      <c r="T291" s="77">
        <v>69312.801200000002</v>
      </c>
      <c r="U291" s="78">
        <v>759626.76080264</v>
      </c>
      <c r="V291" s="62">
        <f t="shared" si="45"/>
        <v>7</v>
      </c>
    </row>
    <row r="292" spans="1:16188" x14ac:dyDescent="0.25">
      <c r="A292" s="74">
        <f t="shared" si="42"/>
        <v>277</v>
      </c>
      <c r="B292" s="75">
        <f t="shared" si="43"/>
        <v>92</v>
      </c>
      <c r="C292" s="65" t="s">
        <v>73</v>
      </c>
      <c r="D292" s="65" t="s">
        <v>365</v>
      </c>
      <c r="E292" s="98" t="s">
        <v>554</v>
      </c>
      <c r="F292" s="76">
        <f t="shared" si="44"/>
        <v>24823216.017108921</v>
      </c>
      <c r="G292" s="67">
        <v>5873059.1900000004</v>
      </c>
      <c r="H292" s="67">
        <v>2586516.65</v>
      </c>
      <c r="I292" s="67">
        <v>2734513.52</v>
      </c>
      <c r="J292" s="67">
        <v>1749661.57</v>
      </c>
      <c r="K292" s="67">
        <v>0</v>
      </c>
      <c r="L292" s="67"/>
      <c r="M292" s="67"/>
      <c r="N292" s="67">
        <v>0</v>
      </c>
      <c r="O292" s="67">
        <v>9356498.1500000004</v>
      </c>
      <c r="P292" s="67">
        <v>0</v>
      </c>
      <c r="Q292" s="67"/>
      <c r="R292" s="67">
        <v>1381241.93</v>
      </c>
      <c r="S292" s="67">
        <v>311041.28110000002</v>
      </c>
      <c r="T292" s="77">
        <v>45051.6011</v>
      </c>
      <c r="U292" s="78">
        <v>785632.12490892003</v>
      </c>
      <c r="V292" s="62">
        <f t="shared" si="45"/>
        <v>6</v>
      </c>
    </row>
    <row r="293" spans="1:16188" x14ac:dyDescent="0.25">
      <c r="A293" s="74">
        <f t="shared" si="42"/>
        <v>278</v>
      </c>
      <c r="B293" s="75">
        <f t="shared" si="43"/>
        <v>93</v>
      </c>
      <c r="C293" s="65" t="s">
        <v>73</v>
      </c>
      <c r="D293" s="65" t="s">
        <v>202</v>
      </c>
      <c r="E293" s="98" t="s">
        <v>554</v>
      </c>
      <c r="F293" s="76">
        <f t="shared" si="44"/>
        <v>1454339.57</v>
      </c>
      <c r="G293" s="67">
        <v>0</v>
      </c>
      <c r="H293" s="67">
        <v>0</v>
      </c>
      <c r="I293" s="67">
        <v>0</v>
      </c>
      <c r="J293" s="67">
        <v>0</v>
      </c>
      <c r="K293" s="67">
        <v>1256015.48</v>
      </c>
      <c r="L293" s="67"/>
      <c r="M293" s="67"/>
      <c r="N293" s="67">
        <v>0</v>
      </c>
      <c r="O293" s="67">
        <v>0</v>
      </c>
      <c r="P293" s="67">
        <v>0</v>
      </c>
      <c r="Q293" s="67">
        <v>0</v>
      </c>
      <c r="R293" s="67">
        <v>0</v>
      </c>
      <c r="S293" s="67">
        <v>189224.09</v>
      </c>
      <c r="T293" s="77">
        <v>2000</v>
      </c>
      <c r="U293" s="78">
        <v>7100</v>
      </c>
      <c r="V293" s="62">
        <f t="shared" si="45"/>
        <v>1</v>
      </c>
    </row>
    <row r="294" spans="1:16188" x14ac:dyDescent="0.25">
      <c r="A294" s="74">
        <f t="shared" si="42"/>
        <v>279</v>
      </c>
      <c r="B294" s="75">
        <f t="shared" si="43"/>
        <v>94</v>
      </c>
      <c r="C294" s="65" t="s">
        <v>73</v>
      </c>
      <c r="D294" s="65" t="s">
        <v>203</v>
      </c>
      <c r="E294" s="98" t="s">
        <v>554</v>
      </c>
      <c r="F294" s="76">
        <f t="shared" si="44"/>
        <v>1494080.68</v>
      </c>
      <c r="G294" s="67">
        <v>0</v>
      </c>
      <c r="H294" s="67">
        <v>0</v>
      </c>
      <c r="I294" s="67">
        <v>0</v>
      </c>
      <c r="J294" s="67">
        <v>0</v>
      </c>
      <c r="K294" s="67">
        <v>1274871.31</v>
      </c>
      <c r="L294" s="67"/>
      <c r="M294" s="67"/>
      <c r="N294" s="67">
        <v>0</v>
      </c>
      <c r="O294" s="67">
        <v>0</v>
      </c>
      <c r="P294" s="67">
        <v>0</v>
      </c>
      <c r="Q294" s="67">
        <v>0</v>
      </c>
      <c r="R294" s="67">
        <v>0</v>
      </c>
      <c r="S294" s="67">
        <v>209316.16</v>
      </c>
      <c r="T294" s="77">
        <v>2500</v>
      </c>
      <c r="U294" s="78">
        <v>7393.21</v>
      </c>
      <c r="V294" s="62">
        <f t="shared" si="45"/>
        <v>1</v>
      </c>
    </row>
    <row r="295" spans="1:16188" x14ac:dyDescent="0.25">
      <c r="A295" s="74">
        <f t="shared" si="42"/>
        <v>280</v>
      </c>
      <c r="B295" s="75">
        <f t="shared" si="43"/>
        <v>95</v>
      </c>
      <c r="C295" s="65" t="s">
        <v>73</v>
      </c>
      <c r="D295" s="65" t="s">
        <v>542</v>
      </c>
      <c r="E295" s="98" t="s">
        <v>554</v>
      </c>
      <c r="F295" s="76">
        <f t="shared" si="44"/>
        <v>4018667.23</v>
      </c>
      <c r="G295" s="67">
        <v>0</v>
      </c>
      <c r="H295" s="67">
        <v>0</v>
      </c>
      <c r="I295" s="67">
        <v>0</v>
      </c>
      <c r="J295" s="67">
        <v>0</v>
      </c>
      <c r="K295" s="67">
        <v>0</v>
      </c>
      <c r="L295" s="67"/>
      <c r="M295" s="67"/>
      <c r="N295" s="67">
        <v>0</v>
      </c>
      <c r="O295" s="67">
        <v>3789709.0289940001</v>
      </c>
      <c r="P295" s="67">
        <v>0</v>
      </c>
      <c r="Q295" s="67">
        <v>0</v>
      </c>
      <c r="R295" s="67">
        <v>0</v>
      </c>
      <c r="S295" s="67">
        <v>122084.94</v>
      </c>
      <c r="T295" s="67">
        <v>24000</v>
      </c>
      <c r="U295" s="78">
        <v>82873.261006000001</v>
      </c>
      <c r="V295" s="62">
        <f t="shared" si="45"/>
        <v>1</v>
      </c>
    </row>
    <row r="296" spans="1:16188" x14ac:dyDescent="0.25">
      <c r="A296" s="74">
        <f t="shared" si="42"/>
        <v>281</v>
      </c>
      <c r="B296" s="75">
        <f t="shared" si="43"/>
        <v>96</v>
      </c>
      <c r="C296" s="65" t="s">
        <v>367</v>
      </c>
      <c r="D296" s="65" t="s">
        <v>367</v>
      </c>
      <c r="E296" s="65" t="s">
        <v>367</v>
      </c>
      <c r="F296" s="76">
        <f t="shared" si="44"/>
        <v>28171426.872074001</v>
      </c>
      <c r="G296" s="65">
        <v>10489330.258041179</v>
      </c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>
        <v>14257827.475101</v>
      </c>
      <c r="S296" s="67">
        <v>2584774.6794000003</v>
      </c>
      <c r="T296" s="67">
        <v>286926.38929999998</v>
      </c>
      <c r="U296" s="78">
        <v>552568.07023181999</v>
      </c>
      <c r="V296" s="62">
        <f t="shared" si="45"/>
        <v>2</v>
      </c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5"/>
      <c r="BS296" s="65"/>
      <c r="BT296" s="65" t="s">
        <v>367</v>
      </c>
      <c r="BU296" s="65" t="s">
        <v>367</v>
      </c>
      <c r="BV296" s="65" t="s">
        <v>367</v>
      </c>
      <c r="BW296" s="65" t="s">
        <v>367</v>
      </c>
      <c r="BX296" s="65" t="s">
        <v>367</v>
      </c>
      <c r="BY296" s="65" t="s">
        <v>367</v>
      </c>
      <c r="BZ296" s="65" t="s">
        <v>367</v>
      </c>
      <c r="CA296" s="65" t="s">
        <v>367</v>
      </c>
      <c r="CB296" s="65" t="s">
        <v>367</v>
      </c>
      <c r="CC296" s="65" t="s">
        <v>367</v>
      </c>
      <c r="CD296" s="65" t="s">
        <v>367</v>
      </c>
      <c r="CE296" s="65" t="s">
        <v>367</v>
      </c>
      <c r="CF296" s="65" t="s">
        <v>367</v>
      </c>
      <c r="CG296" s="65" t="s">
        <v>367</v>
      </c>
      <c r="CH296" s="65" t="s">
        <v>367</v>
      </c>
      <c r="CI296" s="65" t="s">
        <v>367</v>
      </c>
      <c r="CJ296" s="65" t="s">
        <v>367</v>
      </c>
      <c r="CK296" s="65" t="s">
        <v>367</v>
      </c>
      <c r="CL296" s="65" t="s">
        <v>367</v>
      </c>
      <c r="CM296" s="65" t="s">
        <v>367</v>
      </c>
      <c r="CN296" s="65" t="s">
        <v>367</v>
      </c>
      <c r="CO296" s="65" t="s">
        <v>367</v>
      </c>
      <c r="CP296" s="65" t="s">
        <v>367</v>
      </c>
      <c r="CQ296" s="65" t="s">
        <v>367</v>
      </c>
      <c r="CR296" s="65" t="s">
        <v>367</v>
      </c>
      <c r="CS296" s="65" t="s">
        <v>367</v>
      </c>
      <c r="CT296" s="65" t="s">
        <v>367</v>
      </c>
      <c r="CU296" s="65" t="s">
        <v>367</v>
      </c>
      <c r="CV296" s="65" t="s">
        <v>367</v>
      </c>
      <c r="CW296" s="65" t="s">
        <v>367</v>
      </c>
      <c r="CX296" s="65" t="s">
        <v>367</v>
      </c>
      <c r="CY296" s="65" t="s">
        <v>367</v>
      </c>
      <c r="CZ296" s="65" t="s">
        <v>367</v>
      </c>
      <c r="DA296" s="65" t="s">
        <v>367</v>
      </c>
      <c r="DB296" s="65" t="s">
        <v>367</v>
      </c>
      <c r="DC296" s="65" t="s">
        <v>367</v>
      </c>
      <c r="DD296" s="65" t="s">
        <v>367</v>
      </c>
      <c r="DE296" s="65" t="s">
        <v>367</v>
      </c>
      <c r="DF296" s="65" t="s">
        <v>367</v>
      </c>
      <c r="DG296" s="65" t="s">
        <v>367</v>
      </c>
      <c r="DH296" s="65" t="s">
        <v>367</v>
      </c>
      <c r="DI296" s="65" t="s">
        <v>367</v>
      </c>
      <c r="DJ296" s="65" t="s">
        <v>367</v>
      </c>
      <c r="DK296" s="65" t="s">
        <v>367</v>
      </c>
      <c r="DL296" s="65" t="s">
        <v>367</v>
      </c>
      <c r="DM296" s="65" t="s">
        <v>367</v>
      </c>
      <c r="DN296" s="65" t="s">
        <v>367</v>
      </c>
      <c r="DO296" s="65" t="s">
        <v>367</v>
      </c>
      <c r="DP296" s="65" t="s">
        <v>367</v>
      </c>
      <c r="DQ296" s="65" t="s">
        <v>367</v>
      </c>
      <c r="DR296" s="65" t="s">
        <v>367</v>
      </c>
      <c r="DS296" s="65" t="s">
        <v>367</v>
      </c>
      <c r="DT296" s="65" t="s">
        <v>367</v>
      </c>
      <c r="DU296" s="65" t="s">
        <v>367</v>
      </c>
      <c r="DV296" s="65" t="s">
        <v>367</v>
      </c>
      <c r="DW296" s="65" t="s">
        <v>367</v>
      </c>
      <c r="DX296" s="65" t="s">
        <v>367</v>
      </c>
      <c r="DY296" s="65" t="s">
        <v>367</v>
      </c>
      <c r="DZ296" s="65" t="s">
        <v>367</v>
      </c>
      <c r="EA296" s="65" t="s">
        <v>367</v>
      </c>
      <c r="EB296" s="65" t="s">
        <v>367</v>
      </c>
      <c r="EC296" s="65" t="s">
        <v>367</v>
      </c>
      <c r="ED296" s="65" t="s">
        <v>367</v>
      </c>
      <c r="EE296" s="65" t="s">
        <v>367</v>
      </c>
      <c r="EF296" s="65" t="s">
        <v>367</v>
      </c>
      <c r="EG296" s="65" t="s">
        <v>367</v>
      </c>
      <c r="EH296" s="65" t="s">
        <v>367</v>
      </c>
      <c r="EI296" s="65" t="s">
        <v>367</v>
      </c>
      <c r="EJ296" s="65" t="s">
        <v>367</v>
      </c>
      <c r="EK296" s="65" t="s">
        <v>367</v>
      </c>
      <c r="EL296" s="65" t="s">
        <v>367</v>
      </c>
      <c r="EM296" s="65" t="s">
        <v>367</v>
      </c>
      <c r="EN296" s="65" t="s">
        <v>367</v>
      </c>
      <c r="EO296" s="65" t="s">
        <v>367</v>
      </c>
      <c r="EP296" s="65" t="s">
        <v>367</v>
      </c>
      <c r="EQ296" s="65" t="s">
        <v>367</v>
      </c>
      <c r="ER296" s="65" t="s">
        <v>367</v>
      </c>
      <c r="ES296" s="65" t="s">
        <v>367</v>
      </c>
      <c r="ET296" s="65" t="s">
        <v>367</v>
      </c>
      <c r="EU296" s="65" t="s">
        <v>367</v>
      </c>
      <c r="EV296" s="65" t="s">
        <v>367</v>
      </c>
      <c r="EW296" s="65" t="s">
        <v>367</v>
      </c>
      <c r="EX296" s="65" t="s">
        <v>367</v>
      </c>
      <c r="EY296" s="65" t="s">
        <v>367</v>
      </c>
      <c r="EZ296" s="65" t="s">
        <v>367</v>
      </c>
      <c r="FA296" s="65" t="s">
        <v>367</v>
      </c>
      <c r="FB296" s="65" t="s">
        <v>367</v>
      </c>
      <c r="FC296" s="65" t="s">
        <v>367</v>
      </c>
      <c r="FD296" s="65" t="s">
        <v>367</v>
      </c>
      <c r="FE296" s="65" t="s">
        <v>367</v>
      </c>
      <c r="FF296" s="65" t="s">
        <v>367</v>
      </c>
      <c r="FG296" s="65" t="s">
        <v>367</v>
      </c>
      <c r="FH296" s="65" t="s">
        <v>367</v>
      </c>
      <c r="FI296" s="65" t="s">
        <v>367</v>
      </c>
      <c r="FJ296" s="65" t="s">
        <v>367</v>
      </c>
      <c r="FK296" s="65" t="s">
        <v>367</v>
      </c>
      <c r="FL296" s="65" t="s">
        <v>367</v>
      </c>
      <c r="FM296" s="65" t="s">
        <v>367</v>
      </c>
      <c r="FN296" s="65" t="s">
        <v>367</v>
      </c>
      <c r="FO296" s="65" t="s">
        <v>367</v>
      </c>
      <c r="FP296" s="65" t="s">
        <v>367</v>
      </c>
      <c r="FQ296" s="65" t="s">
        <v>367</v>
      </c>
      <c r="FR296" s="65" t="s">
        <v>367</v>
      </c>
      <c r="FS296" s="65" t="s">
        <v>367</v>
      </c>
      <c r="FT296" s="65" t="s">
        <v>367</v>
      </c>
      <c r="FU296" s="65" t="s">
        <v>367</v>
      </c>
      <c r="FV296" s="65" t="s">
        <v>367</v>
      </c>
      <c r="FW296" s="65" t="s">
        <v>367</v>
      </c>
      <c r="FX296" s="65" t="s">
        <v>367</v>
      </c>
      <c r="FY296" s="65" t="s">
        <v>367</v>
      </c>
      <c r="FZ296" s="65" t="s">
        <v>367</v>
      </c>
      <c r="GA296" s="65" t="s">
        <v>367</v>
      </c>
      <c r="GB296" s="65" t="s">
        <v>367</v>
      </c>
      <c r="GC296" s="65" t="s">
        <v>367</v>
      </c>
      <c r="GD296" s="65" t="s">
        <v>367</v>
      </c>
      <c r="GE296" s="65" t="s">
        <v>367</v>
      </c>
      <c r="GF296" s="65" t="s">
        <v>367</v>
      </c>
      <c r="GG296" s="65" t="s">
        <v>367</v>
      </c>
      <c r="GH296" s="65" t="s">
        <v>367</v>
      </c>
      <c r="GI296" s="65" t="s">
        <v>367</v>
      </c>
      <c r="GJ296" s="65" t="s">
        <v>367</v>
      </c>
      <c r="GK296" s="65" t="s">
        <v>367</v>
      </c>
      <c r="GL296" s="65" t="s">
        <v>367</v>
      </c>
      <c r="GM296" s="65" t="s">
        <v>367</v>
      </c>
      <c r="GN296" s="65" t="s">
        <v>367</v>
      </c>
      <c r="GO296" s="65" t="s">
        <v>367</v>
      </c>
      <c r="GP296" s="65" t="s">
        <v>367</v>
      </c>
      <c r="GQ296" s="65" t="s">
        <v>367</v>
      </c>
      <c r="GR296" s="65" t="s">
        <v>367</v>
      </c>
      <c r="GS296" s="65" t="s">
        <v>367</v>
      </c>
      <c r="GT296" s="65" t="s">
        <v>367</v>
      </c>
      <c r="GU296" s="65" t="s">
        <v>367</v>
      </c>
      <c r="GV296" s="65" t="s">
        <v>367</v>
      </c>
      <c r="GW296" s="65" t="s">
        <v>367</v>
      </c>
      <c r="GX296" s="65" t="s">
        <v>367</v>
      </c>
      <c r="GY296" s="65" t="s">
        <v>367</v>
      </c>
      <c r="GZ296" s="65" t="s">
        <v>367</v>
      </c>
      <c r="HA296" s="65" t="s">
        <v>367</v>
      </c>
      <c r="HB296" s="65" t="s">
        <v>367</v>
      </c>
      <c r="HC296" s="65" t="s">
        <v>367</v>
      </c>
      <c r="HD296" s="65" t="s">
        <v>367</v>
      </c>
      <c r="HE296" s="65" t="s">
        <v>367</v>
      </c>
      <c r="HF296" s="65" t="s">
        <v>367</v>
      </c>
      <c r="HG296" s="65" t="s">
        <v>367</v>
      </c>
      <c r="HH296" s="65" t="s">
        <v>367</v>
      </c>
      <c r="HI296" s="65" t="s">
        <v>367</v>
      </c>
      <c r="HJ296" s="65" t="s">
        <v>367</v>
      </c>
      <c r="HK296" s="65" t="s">
        <v>367</v>
      </c>
      <c r="HL296" s="65" t="s">
        <v>367</v>
      </c>
      <c r="HM296" s="65" t="s">
        <v>367</v>
      </c>
      <c r="HN296" s="65" t="s">
        <v>367</v>
      </c>
      <c r="HO296" s="65" t="s">
        <v>367</v>
      </c>
      <c r="HP296" s="65" t="s">
        <v>367</v>
      </c>
      <c r="HQ296" s="65" t="s">
        <v>367</v>
      </c>
      <c r="HR296" s="65" t="s">
        <v>367</v>
      </c>
      <c r="HS296" s="65" t="s">
        <v>367</v>
      </c>
      <c r="HT296" s="65" t="s">
        <v>367</v>
      </c>
      <c r="HU296" s="65" t="s">
        <v>367</v>
      </c>
      <c r="HV296" s="65" t="s">
        <v>367</v>
      </c>
      <c r="HW296" s="65" t="s">
        <v>367</v>
      </c>
      <c r="HX296" s="65" t="s">
        <v>367</v>
      </c>
      <c r="HY296" s="65" t="s">
        <v>367</v>
      </c>
      <c r="HZ296" s="65" t="s">
        <v>367</v>
      </c>
      <c r="IA296" s="65" t="s">
        <v>367</v>
      </c>
      <c r="IB296" s="65" t="s">
        <v>367</v>
      </c>
      <c r="IC296" s="65" t="s">
        <v>367</v>
      </c>
      <c r="ID296" s="65" t="s">
        <v>367</v>
      </c>
      <c r="IE296" s="65" t="s">
        <v>367</v>
      </c>
      <c r="IF296" s="65" t="s">
        <v>367</v>
      </c>
      <c r="IG296" s="65" t="s">
        <v>367</v>
      </c>
      <c r="IH296" s="65" t="s">
        <v>367</v>
      </c>
      <c r="II296" s="65" t="s">
        <v>367</v>
      </c>
      <c r="IJ296" s="65" t="s">
        <v>367</v>
      </c>
      <c r="IK296" s="65" t="s">
        <v>367</v>
      </c>
      <c r="IL296" s="65" t="s">
        <v>367</v>
      </c>
      <c r="IM296" s="65" t="s">
        <v>367</v>
      </c>
      <c r="IN296" s="65" t="s">
        <v>367</v>
      </c>
      <c r="IO296" s="65" t="s">
        <v>367</v>
      </c>
      <c r="IP296" s="65" t="s">
        <v>367</v>
      </c>
      <c r="IQ296" s="65" t="s">
        <v>367</v>
      </c>
      <c r="IR296" s="65" t="s">
        <v>367</v>
      </c>
      <c r="IS296" s="65" t="s">
        <v>367</v>
      </c>
      <c r="IT296" s="65" t="s">
        <v>367</v>
      </c>
      <c r="IU296" s="65" t="s">
        <v>367</v>
      </c>
      <c r="IV296" s="65" t="s">
        <v>367</v>
      </c>
      <c r="IW296" s="65" t="s">
        <v>367</v>
      </c>
      <c r="IX296" s="65" t="s">
        <v>367</v>
      </c>
      <c r="IY296" s="65" t="s">
        <v>367</v>
      </c>
      <c r="IZ296" s="65" t="s">
        <v>367</v>
      </c>
      <c r="JA296" s="65" t="s">
        <v>367</v>
      </c>
      <c r="JB296" s="65" t="s">
        <v>367</v>
      </c>
      <c r="JC296" s="65" t="s">
        <v>367</v>
      </c>
      <c r="JD296" s="65" t="s">
        <v>367</v>
      </c>
      <c r="JE296" s="65" t="s">
        <v>367</v>
      </c>
      <c r="JF296" s="65" t="s">
        <v>367</v>
      </c>
      <c r="JG296" s="65" t="s">
        <v>367</v>
      </c>
      <c r="JH296" s="65" t="s">
        <v>367</v>
      </c>
      <c r="JI296" s="65" t="s">
        <v>367</v>
      </c>
      <c r="JJ296" s="65" t="s">
        <v>367</v>
      </c>
      <c r="JK296" s="65" t="s">
        <v>367</v>
      </c>
      <c r="JL296" s="65" t="s">
        <v>367</v>
      </c>
      <c r="JM296" s="65" t="s">
        <v>367</v>
      </c>
      <c r="JN296" s="65" t="s">
        <v>367</v>
      </c>
      <c r="JO296" s="65" t="s">
        <v>367</v>
      </c>
      <c r="JP296" s="65" t="s">
        <v>367</v>
      </c>
      <c r="JQ296" s="65" t="s">
        <v>367</v>
      </c>
      <c r="JR296" s="65" t="s">
        <v>367</v>
      </c>
      <c r="JS296" s="65" t="s">
        <v>367</v>
      </c>
      <c r="JT296" s="65" t="s">
        <v>367</v>
      </c>
      <c r="JU296" s="65" t="s">
        <v>367</v>
      </c>
      <c r="JV296" s="65" t="s">
        <v>367</v>
      </c>
      <c r="JW296" s="65" t="s">
        <v>367</v>
      </c>
      <c r="JX296" s="65" t="s">
        <v>367</v>
      </c>
      <c r="JY296" s="65" t="s">
        <v>367</v>
      </c>
      <c r="JZ296" s="65" t="s">
        <v>367</v>
      </c>
      <c r="KA296" s="65" t="s">
        <v>367</v>
      </c>
      <c r="KB296" s="65" t="s">
        <v>367</v>
      </c>
      <c r="KC296" s="65" t="s">
        <v>367</v>
      </c>
      <c r="KD296" s="65" t="s">
        <v>367</v>
      </c>
      <c r="KE296" s="65" t="s">
        <v>367</v>
      </c>
      <c r="KF296" s="65" t="s">
        <v>367</v>
      </c>
      <c r="KG296" s="65" t="s">
        <v>367</v>
      </c>
      <c r="KH296" s="65" t="s">
        <v>367</v>
      </c>
      <c r="KI296" s="65" t="s">
        <v>367</v>
      </c>
      <c r="KJ296" s="65" t="s">
        <v>367</v>
      </c>
      <c r="KK296" s="65" t="s">
        <v>367</v>
      </c>
      <c r="KL296" s="65" t="s">
        <v>367</v>
      </c>
      <c r="KM296" s="65" t="s">
        <v>367</v>
      </c>
      <c r="KN296" s="65" t="s">
        <v>367</v>
      </c>
      <c r="KO296" s="65" t="s">
        <v>367</v>
      </c>
      <c r="KP296" s="65" t="s">
        <v>367</v>
      </c>
      <c r="KQ296" s="65" t="s">
        <v>367</v>
      </c>
      <c r="KR296" s="65" t="s">
        <v>367</v>
      </c>
      <c r="KS296" s="65" t="s">
        <v>367</v>
      </c>
      <c r="KT296" s="65" t="s">
        <v>367</v>
      </c>
      <c r="KU296" s="65" t="s">
        <v>367</v>
      </c>
      <c r="KV296" s="65" t="s">
        <v>367</v>
      </c>
      <c r="KW296" s="65" t="s">
        <v>367</v>
      </c>
      <c r="KX296" s="65" t="s">
        <v>367</v>
      </c>
      <c r="KY296" s="65" t="s">
        <v>367</v>
      </c>
      <c r="KZ296" s="65" t="s">
        <v>367</v>
      </c>
      <c r="LA296" s="65" t="s">
        <v>367</v>
      </c>
      <c r="LB296" s="65" t="s">
        <v>367</v>
      </c>
      <c r="LC296" s="65" t="s">
        <v>367</v>
      </c>
      <c r="LD296" s="65" t="s">
        <v>367</v>
      </c>
      <c r="LE296" s="65" t="s">
        <v>367</v>
      </c>
      <c r="LF296" s="65" t="s">
        <v>367</v>
      </c>
      <c r="LG296" s="65" t="s">
        <v>367</v>
      </c>
      <c r="LH296" s="65" t="s">
        <v>367</v>
      </c>
      <c r="LI296" s="65" t="s">
        <v>367</v>
      </c>
      <c r="LJ296" s="65" t="s">
        <v>367</v>
      </c>
      <c r="LK296" s="65" t="s">
        <v>367</v>
      </c>
      <c r="LL296" s="65" t="s">
        <v>367</v>
      </c>
      <c r="LM296" s="65" t="s">
        <v>367</v>
      </c>
      <c r="LN296" s="65" t="s">
        <v>367</v>
      </c>
      <c r="LO296" s="65" t="s">
        <v>367</v>
      </c>
      <c r="LP296" s="65" t="s">
        <v>367</v>
      </c>
      <c r="LQ296" s="65" t="s">
        <v>367</v>
      </c>
      <c r="LR296" s="65" t="s">
        <v>367</v>
      </c>
      <c r="LS296" s="65" t="s">
        <v>367</v>
      </c>
      <c r="LT296" s="65" t="s">
        <v>367</v>
      </c>
      <c r="LU296" s="65" t="s">
        <v>367</v>
      </c>
      <c r="LV296" s="65" t="s">
        <v>367</v>
      </c>
      <c r="LW296" s="65" t="s">
        <v>367</v>
      </c>
      <c r="LX296" s="65" t="s">
        <v>367</v>
      </c>
      <c r="LY296" s="65" t="s">
        <v>367</v>
      </c>
      <c r="LZ296" s="65" t="s">
        <v>367</v>
      </c>
      <c r="MA296" s="65" t="s">
        <v>367</v>
      </c>
      <c r="MB296" s="65" t="s">
        <v>367</v>
      </c>
      <c r="MC296" s="65" t="s">
        <v>367</v>
      </c>
      <c r="MD296" s="65" t="s">
        <v>367</v>
      </c>
      <c r="ME296" s="65" t="s">
        <v>367</v>
      </c>
      <c r="MF296" s="65" t="s">
        <v>367</v>
      </c>
      <c r="MG296" s="65" t="s">
        <v>367</v>
      </c>
      <c r="MH296" s="65" t="s">
        <v>367</v>
      </c>
      <c r="MI296" s="65" t="s">
        <v>367</v>
      </c>
      <c r="MJ296" s="65" t="s">
        <v>367</v>
      </c>
      <c r="MK296" s="65" t="s">
        <v>367</v>
      </c>
      <c r="ML296" s="65" t="s">
        <v>367</v>
      </c>
      <c r="MM296" s="65" t="s">
        <v>367</v>
      </c>
      <c r="MN296" s="65" t="s">
        <v>367</v>
      </c>
      <c r="MO296" s="65" t="s">
        <v>367</v>
      </c>
      <c r="MP296" s="65" t="s">
        <v>367</v>
      </c>
      <c r="MQ296" s="65" t="s">
        <v>367</v>
      </c>
      <c r="MR296" s="65" t="s">
        <v>367</v>
      </c>
      <c r="MS296" s="65" t="s">
        <v>367</v>
      </c>
      <c r="MT296" s="65" t="s">
        <v>367</v>
      </c>
      <c r="MU296" s="65" t="s">
        <v>367</v>
      </c>
      <c r="MV296" s="65" t="s">
        <v>367</v>
      </c>
      <c r="MW296" s="65" t="s">
        <v>367</v>
      </c>
      <c r="MX296" s="65" t="s">
        <v>367</v>
      </c>
      <c r="MY296" s="65" t="s">
        <v>367</v>
      </c>
      <c r="MZ296" s="65" t="s">
        <v>367</v>
      </c>
      <c r="NA296" s="65" t="s">
        <v>367</v>
      </c>
      <c r="NB296" s="65" t="s">
        <v>367</v>
      </c>
      <c r="NC296" s="65" t="s">
        <v>367</v>
      </c>
      <c r="ND296" s="65" t="s">
        <v>367</v>
      </c>
      <c r="NE296" s="65" t="s">
        <v>367</v>
      </c>
      <c r="NF296" s="65" t="s">
        <v>367</v>
      </c>
      <c r="NG296" s="65" t="s">
        <v>367</v>
      </c>
      <c r="NH296" s="65" t="s">
        <v>367</v>
      </c>
      <c r="NI296" s="65" t="s">
        <v>367</v>
      </c>
      <c r="NJ296" s="65" t="s">
        <v>367</v>
      </c>
      <c r="NK296" s="65" t="s">
        <v>367</v>
      </c>
      <c r="NL296" s="65" t="s">
        <v>367</v>
      </c>
      <c r="NM296" s="65" t="s">
        <v>367</v>
      </c>
      <c r="NN296" s="65" t="s">
        <v>367</v>
      </c>
      <c r="NO296" s="65" t="s">
        <v>367</v>
      </c>
      <c r="NP296" s="65" t="s">
        <v>367</v>
      </c>
      <c r="NQ296" s="65" t="s">
        <v>367</v>
      </c>
      <c r="NR296" s="65" t="s">
        <v>367</v>
      </c>
      <c r="NS296" s="65" t="s">
        <v>367</v>
      </c>
      <c r="NT296" s="65" t="s">
        <v>367</v>
      </c>
      <c r="NU296" s="65" t="s">
        <v>367</v>
      </c>
      <c r="NV296" s="65" t="s">
        <v>367</v>
      </c>
      <c r="NW296" s="65" t="s">
        <v>367</v>
      </c>
      <c r="NX296" s="65" t="s">
        <v>367</v>
      </c>
      <c r="NY296" s="65" t="s">
        <v>367</v>
      </c>
      <c r="NZ296" s="65" t="s">
        <v>367</v>
      </c>
      <c r="OA296" s="65" t="s">
        <v>367</v>
      </c>
      <c r="OB296" s="65" t="s">
        <v>367</v>
      </c>
      <c r="OC296" s="65" t="s">
        <v>367</v>
      </c>
      <c r="OD296" s="65" t="s">
        <v>367</v>
      </c>
      <c r="OE296" s="65" t="s">
        <v>367</v>
      </c>
      <c r="OF296" s="65" t="s">
        <v>367</v>
      </c>
      <c r="OG296" s="65" t="s">
        <v>367</v>
      </c>
      <c r="OH296" s="65" t="s">
        <v>367</v>
      </c>
      <c r="OI296" s="65" t="s">
        <v>367</v>
      </c>
      <c r="OJ296" s="65" t="s">
        <v>367</v>
      </c>
      <c r="OK296" s="65" t="s">
        <v>367</v>
      </c>
      <c r="OL296" s="65" t="s">
        <v>367</v>
      </c>
      <c r="OM296" s="65" t="s">
        <v>367</v>
      </c>
      <c r="ON296" s="65" t="s">
        <v>367</v>
      </c>
      <c r="OO296" s="65" t="s">
        <v>367</v>
      </c>
      <c r="OP296" s="65" t="s">
        <v>367</v>
      </c>
      <c r="OQ296" s="65" t="s">
        <v>367</v>
      </c>
      <c r="OR296" s="65" t="s">
        <v>367</v>
      </c>
      <c r="OS296" s="65" t="s">
        <v>367</v>
      </c>
      <c r="OT296" s="65" t="s">
        <v>367</v>
      </c>
      <c r="OU296" s="65" t="s">
        <v>367</v>
      </c>
      <c r="OV296" s="65" t="s">
        <v>367</v>
      </c>
      <c r="OW296" s="65" t="s">
        <v>367</v>
      </c>
      <c r="OX296" s="65" t="s">
        <v>367</v>
      </c>
      <c r="OY296" s="65" t="s">
        <v>367</v>
      </c>
      <c r="OZ296" s="65" t="s">
        <v>367</v>
      </c>
      <c r="PA296" s="65" t="s">
        <v>367</v>
      </c>
      <c r="PB296" s="65" t="s">
        <v>367</v>
      </c>
      <c r="PC296" s="65" t="s">
        <v>367</v>
      </c>
      <c r="PD296" s="65" t="s">
        <v>367</v>
      </c>
      <c r="PE296" s="65" t="s">
        <v>367</v>
      </c>
      <c r="PF296" s="65" t="s">
        <v>367</v>
      </c>
      <c r="PG296" s="65" t="s">
        <v>367</v>
      </c>
      <c r="PH296" s="65" t="s">
        <v>367</v>
      </c>
      <c r="PI296" s="65" t="s">
        <v>367</v>
      </c>
      <c r="PJ296" s="65" t="s">
        <v>367</v>
      </c>
      <c r="PK296" s="65" t="s">
        <v>367</v>
      </c>
      <c r="PL296" s="65" t="s">
        <v>367</v>
      </c>
      <c r="PM296" s="65" t="s">
        <v>367</v>
      </c>
      <c r="PN296" s="65" t="s">
        <v>367</v>
      </c>
      <c r="PO296" s="65" t="s">
        <v>367</v>
      </c>
      <c r="PP296" s="65" t="s">
        <v>367</v>
      </c>
      <c r="PQ296" s="65" t="s">
        <v>367</v>
      </c>
      <c r="PR296" s="65" t="s">
        <v>367</v>
      </c>
      <c r="PS296" s="65" t="s">
        <v>367</v>
      </c>
      <c r="PT296" s="65" t="s">
        <v>367</v>
      </c>
      <c r="PU296" s="65" t="s">
        <v>367</v>
      </c>
      <c r="PV296" s="65" t="s">
        <v>367</v>
      </c>
      <c r="PW296" s="65" t="s">
        <v>367</v>
      </c>
      <c r="PX296" s="65" t="s">
        <v>367</v>
      </c>
      <c r="PY296" s="65" t="s">
        <v>367</v>
      </c>
      <c r="PZ296" s="65" t="s">
        <v>367</v>
      </c>
      <c r="QA296" s="65" t="s">
        <v>367</v>
      </c>
      <c r="QB296" s="65" t="s">
        <v>367</v>
      </c>
      <c r="QC296" s="65" t="s">
        <v>367</v>
      </c>
      <c r="QD296" s="65" t="s">
        <v>367</v>
      </c>
      <c r="QE296" s="65" t="s">
        <v>367</v>
      </c>
      <c r="QF296" s="65" t="s">
        <v>367</v>
      </c>
      <c r="QG296" s="65" t="s">
        <v>367</v>
      </c>
      <c r="QH296" s="65" t="s">
        <v>367</v>
      </c>
      <c r="QI296" s="65" t="s">
        <v>367</v>
      </c>
      <c r="QJ296" s="65" t="s">
        <v>367</v>
      </c>
      <c r="QK296" s="65" t="s">
        <v>367</v>
      </c>
      <c r="QL296" s="65" t="s">
        <v>367</v>
      </c>
      <c r="QM296" s="65" t="s">
        <v>367</v>
      </c>
      <c r="QN296" s="65" t="s">
        <v>367</v>
      </c>
      <c r="QO296" s="65" t="s">
        <v>367</v>
      </c>
      <c r="QP296" s="65" t="s">
        <v>367</v>
      </c>
      <c r="QQ296" s="65" t="s">
        <v>367</v>
      </c>
      <c r="QR296" s="65" t="s">
        <v>367</v>
      </c>
      <c r="QS296" s="65" t="s">
        <v>367</v>
      </c>
      <c r="QT296" s="65" t="s">
        <v>367</v>
      </c>
      <c r="QU296" s="65" t="s">
        <v>367</v>
      </c>
      <c r="QV296" s="65" t="s">
        <v>367</v>
      </c>
      <c r="QW296" s="65" t="s">
        <v>367</v>
      </c>
      <c r="QX296" s="65" t="s">
        <v>367</v>
      </c>
      <c r="QY296" s="65" t="s">
        <v>367</v>
      </c>
      <c r="QZ296" s="65" t="s">
        <v>367</v>
      </c>
      <c r="RA296" s="65" t="s">
        <v>367</v>
      </c>
      <c r="RB296" s="65" t="s">
        <v>367</v>
      </c>
      <c r="RC296" s="65" t="s">
        <v>367</v>
      </c>
      <c r="RD296" s="65" t="s">
        <v>367</v>
      </c>
      <c r="RE296" s="65" t="s">
        <v>367</v>
      </c>
      <c r="RF296" s="65" t="s">
        <v>367</v>
      </c>
      <c r="RG296" s="65" t="s">
        <v>367</v>
      </c>
      <c r="RH296" s="65" t="s">
        <v>367</v>
      </c>
      <c r="RI296" s="65" t="s">
        <v>367</v>
      </c>
      <c r="RJ296" s="65" t="s">
        <v>367</v>
      </c>
      <c r="RK296" s="65" t="s">
        <v>367</v>
      </c>
      <c r="RL296" s="65" t="s">
        <v>367</v>
      </c>
      <c r="RM296" s="65" t="s">
        <v>367</v>
      </c>
      <c r="RN296" s="65" t="s">
        <v>367</v>
      </c>
      <c r="RO296" s="65" t="s">
        <v>367</v>
      </c>
      <c r="RP296" s="65" t="s">
        <v>367</v>
      </c>
      <c r="RQ296" s="65" t="s">
        <v>367</v>
      </c>
      <c r="RR296" s="65" t="s">
        <v>367</v>
      </c>
      <c r="RS296" s="65" t="s">
        <v>367</v>
      </c>
      <c r="RT296" s="65" t="s">
        <v>367</v>
      </c>
      <c r="RU296" s="65" t="s">
        <v>367</v>
      </c>
      <c r="RV296" s="65" t="s">
        <v>367</v>
      </c>
      <c r="RW296" s="65" t="s">
        <v>367</v>
      </c>
      <c r="RX296" s="65" t="s">
        <v>367</v>
      </c>
      <c r="RY296" s="65" t="s">
        <v>367</v>
      </c>
      <c r="RZ296" s="65" t="s">
        <v>367</v>
      </c>
      <c r="SA296" s="65" t="s">
        <v>367</v>
      </c>
      <c r="SB296" s="65" t="s">
        <v>367</v>
      </c>
      <c r="SC296" s="65" t="s">
        <v>367</v>
      </c>
      <c r="SD296" s="65" t="s">
        <v>367</v>
      </c>
      <c r="SE296" s="65" t="s">
        <v>367</v>
      </c>
      <c r="SF296" s="65" t="s">
        <v>367</v>
      </c>
      <c r="SG296" s="65" t="s">
        <v>367</v>
      </c>
      <c r="SH296" s="65" t="s">
        <v>367</v>
      </c>
      <c r="SI296" s="65" t="s">
        <v>367</v>
      </c>
      <c r="SJ296" s="65" t="s">
        <v>367</v>
      </c>
      <c r="SK296" s="65" t="s">
        <v>367</v>
      </c>
      <c r="SL296" s="65" t="s">
        <v>367</v>
      </c>
      <c r="SM296" s="65" t="s">
        <v>367</v>
      </c>
      <c r="SN296" s="65" t="s">
        <v>367</v>
      </c>
      <c r="SO296" s="65" t="s">
        <v>367</v>
      </c>
      <c r="SP296" s="65" t="s">
        <v>367</v>
      </c>
      <c r="SQ296" s="65" t="s">
        <v>367</v>
      </c>
      <c r="SR296" s="65" t="s">
        <v>367</v>
      </c>
      <c r="SS296" s="65" t="s">
        <v>367</v>
      </c>
      <c r="ST296" s="65" t="s">
        <v>367</v>
      </c>
      <c r="SU296" s="65" t="s">
        <v>367</v>
      </c>
      <c r="SV296" s="65" t="s">
        <v>367</v>
      </c>
      <c r="SW296" s="65" t="s">
        <v>367</v>
      </c>
      <c r="SX296" s="65" t="s">
        <v>367</v>
      </c>
      <c r="SY296" s="65" t="s">
        <v>367</v>
      </c>
      <c r="SZ296" s="65" t="s">
        <v>367</v>
      </c>
      <c r="TA296" s="65" t="s">
        <v>367</v>
      </c>
      <c r="TB296" s="65" t="s">
        <v>367</v>
      </c>
      <c r="TC296" s="65" t="s">
        <v>367</v>
      </c>
      <c r="TD296" s="65" t="s">
        <v>367</v>
      </c>
      <c r="TE296" s="65" t="s">
        <v>367</v>
      </c>
      <c r="TF296" s="65" t="s">
        <v>367</v>
      </c>
      <c r="TG296" s="65" t="s">
        <v>367</v>
      </c>
      <c r="TH296" s="65" t="s">
        <v>367</v>
      </c>
      <c r="TI296" s="65" t="s">
        <v>367</v>
      </c>
      <c r="TJ296" s="65" t="s">
        <v>367</v>
      </c>
      <c r="TK296" s="65" t="s">
        <v>367</v>
      </c>
      <c r="TL296" s="65" t="s">
        <v>367</v>
      </c>
      <c r="TM296" s="65" t="s">
        <v>367</v>
      </c>
      <c r="TN296" s="65" t="s">
        <v>367</v>
      </c>
      <c r="TO296" s="65" t="s">
        <v>367</v>
      </c>
      <c r="TP296" s="65" t="s">
        <v>367</v>
      </c>
      <c r="TQ296" s="65" t="s">
        <v>367</v>
      </c>
      <c r="TR296" s="65" t="s">
        <v>367</v>
      </c>
      <c r="TS296" s="65" t="s">
        <v>367</v>
      </c>
      <c r="TT296" s="65" t="s">
        <v>367</v>
      </c>
      <c r="TU296" s="65" t="s">
        <v>367</v>
      </c>
      <c r="TV296" s="65" t="s">
        <v>367</v>
      </c>
      <c r="TW296" s="65" t="s">
        <v>367</v>
      </c>
      <c r="TX296" s="65" t="s">
        <v>367</v>
      </c>
      <c r="TY296" s="65" t="s">
        <v>367</v>
      </c>
      <c r="TZ296" s="65" t="s">
        <v>367</v>
      </c>
      <c r="UA296" s="65" t="s">
        <v>367</v>
      </c>
      <c r="UB296" s="65" t="s">
        <v>367</v>
      </c>
      <c r="UC296" s="65" t="s">
        <v>367</v>
      </c>
      <c r="UD296" s="65" t="s">
        <v>367</v>
      </c>
      <c r="UE296" s="65" t="s">
        <v>367</v>
      </c>
      <c r="UF296" s="65" t="s">
        <v>367</v>
      </c>
      <c r="UG296" s="65" t="s">
        <v>367</v>
      </c>
      <c r="UH296" s="65" t="s">
        <v>367</v>
      </c>
      <c r="UI296" s="65" t="s">
        <v>367</v>
      </c>
      <c r="UJ296" s="65" t="s">
        <v>367</v>
      </c>
      <c r="UK296" s="65" t="s">
        <v>367</v>
      </c>
      <c r="UL296" s="65" t="s">
        <v>367</v>
      </c>
      <c r="UM296" s="65" t="s">
        <v>367</v>
      </c>
      <c r="UN296" s="65" t="s">
        <v>367</v>
      </c>
      <c r="UO296" s="65" t="s">
        <v>367</v>
      </c>
      <c r="UP296" s="65" t="s">
        <v>367</v>
      </c>
      <c r="UQ296" s="65" t="s">
        <v>367</v>
      </c>
      <c r="UR296" s="65" t="s">
        <v>367</v>
      </c>
      <c r="US296" s="65" t="s">
        <v>367</v>
      </c>
      <c r="UT296" s="65" t="s">
        <v>367</v>
      </c>
      <c r="UU296" s="65" t="s">
        <v>367</v>
      </c>
      <c r="UV296" s="65" t="s">
        <v>367</v>
      </c>
      <c r="UW296" s="65" t="s">
        <v>367</v>
      </c>
      <c r="UX296" s="65" t="s">
        <v>367</v>
      </c>
      <c r="UY296" s="65" t="s">
        <v>367</v>
      </c>
      <c r="UZ296" s="65" t="s">
        <v>367</v>
      </c>
      <c r="VA296" s="65" t="s">
        <v>367</v>
      </c>
      <c r="VB296" s="65" t="s">
        <v>367</v>
      </c>
      <c r="VC296" s="65" t="s">
        <v>367</v>
      </c>
      <c r="VD296" s="65" t="s">
        <v>367</v>
      </c>
      <c r="VE296" s="65" t="s">
        <v>367</v>
      </c>
      <c r="VF296" s="65" t="s">
        <v>367</v>
      </c>
      <c r="VG296" s="65" t="s">
        <v>367</v>
      </c>
      <c r="VH296" s="65" t="s">
        <v>367</v>
      </c>
      <c r="VI296" s="65" t="s">
        <v>367</v>
      </c>
      <c r="VJ296" s="65" t="s">
        <v>367</v>
      </c>
      <c r="VK296" s="65" t="s">
        <v>367</v>
      </c>
      <c r="VL296" s="65" t="s">
        <v>367</v>
      </c>
      <c r="VM296" s="65" t="s">
        <v>367</v>
      </c>
      <c r="VN296" s="65" t="s">
        <v>367</v>
      </c>
      <c r="VO296" s="65" t="s">
        <v>367</v>
      </c>
      <c r="VP296" s="65" t="s">
        <v>367</v>
      </c>
      <c r="VQ296" s="65" t="s">
        <v>367</v>
      </c>
      <c r="VR296" s="65" t="s">
        <v>367</v>
      </c>
      <c r="VS296" s="65" t="s">
        <v>367</v>
      </c>
      <c r="VT296" s="65" t="s">
        <v>367</v>
      </c>
      <c r="VU296" s="65" t="s">
        <v>367</v>
      </c>
      <c r="VV296" s="65" t="s">
        <v>367</v>
      </c>
      <c r="VW296" s="65" t="s">
        <v>367</v>
      </c>
      <c r="VX296" s="65" t="s">
        <v>367</v>
      </c>
      <c r="VY296" s="65" t="s">
        <v>367</v>
      </c>
      <c r="VZ296" s="65" t="s">
        <v>367</v>
      </c>
      <c r="WA296" s="65" t="s">
        <v>367</v>
      </c>
      <c r="WB296" s="65" t="s">
        <v>367</v>
      </c>
      <c r="WC296" s="65" t="s">
        <v>367</v>
      </c>
      <c r="WD296" s="65" t="s">
        <v>367</v>
      </c>
      <c r="WE296" s="65" t="s">
        <v>367</v>
      </c>
      <c r="WF296" s="65" t="s">
        <v>367</v>
      </c>
      <c r="WG296" s="65" t="s">
        <v>367</v>
      </c>
      <c r="WH296" s="65" t="s">
        <v>367</v>
      </c>
      <c r="WI296" s="65" t="s">
        <v>367</v>
      </c>
      <c r="WJ296" s="65" t="s">
        <v>367</v>
      </c>
      <c r="WK296" s="65" t="s">
        <v>367</v>
      </c>
      <c r="WL296" s="65" t="s">
        <v>367</v>
      </c>
      <c r="WM296" s="65" t="s">
        <v>367</v>
      </c>
      <c r="WN296" s="65" t="s">
        <v>367</v>
      </c>
      <c r="WO296" s="65" t="s">
        <v>367</v>
      </c>
      <c r="WP296" s="65" t="s">
        <v>367</v>
      </c>
      <c r="WQ296" s="65" t="s">
        <v>367</v>
      </c>
      <c r="WR296" s="65" t="s">
        <v>367</v>
      </c>
      <c r="WS296" s="65" t="s">
        <v>367</v>
      </c>
      <c r="WT296" s="65" t="s">
        <v>367</v>
      </c>
      <c r="WU296" s="65" t="s">
        <v>367</v>
      </c>
      <c r="WV296" s="65" t="s">
        <v>367</v>
      </c>
      <c r="WW296" s="65" t="s">
        <v>367</v>
      </c>
      <c r="WX296" s="65" t="s">
        <v>367</v>
      </c>
      <c r="WY296" s="65" t="s">
        <v>367</v>
      </c>
      <c r="WZ296" s="65" t="s">
        <v>367</v>
      </c>
      <c r="XA296" s="65" t="s">
        <v>367</v>
      </c>
      <c r="XB296" s="65" t="s">
        <v>367</v>
      </c>
      <c r="XC296" s="65" t="s">
        <v>367</v>
      </c>
      <c r="XD296" s="65" t="s">
        <v>367</v>
      </c>
      <c r="XE296" s="65" t="s">
        <v>367</v>
      </c>
      <c r="XF296" s="65" t="s">
        <v>367</v>
      </c>
      <c r="XG296" s="65" t="s">
        <v>367</v>
      </c>
      <c r="XH296" s="65" t="s">
        <v>367</v>
      </c>
      <c r="XI296" s="65" t="s">
        <v>367</v>
      </c>
      <c r="XJ296" s="65" t="s">
        <v>367</v>
      </c>
      <c r="XK296" s="65" t="s">
        <v>367</v>
      </c>
      <c r="XL296" s="65" t="s">
        <v>367</v>
      </c>
      <c r="XM296" s="65" t="s">
        <v>367</v>
      </c>
      <c r="XN296" s="65" t="s">
        <v>367</v>
      </c>
      <c r="XO296" s="65" t="s">
        <v>367</v>
      </c>
      <c r="XP296" s="65" t="s">
        <v>367</v>
      </c>
      <c r="XQ296" s="65" t="s">
        <v>367</v>
      </c>
      <c r="XR296" s="65" t="s">
        <v>367</v>
      </c>
      <c r="XS296" s="65" t="s">
        <v>367</v>
      </c>
      <c r="XT296" s="65" t="s">
        <v>367</v>
      </c>
      <c r="XU296" s="65" t="s">
        <v>367</v>
      </c>
      <c r="XV296" s="65" t="s">
        <v>367</v>
      </c>
      <c r="XW296" s="65" t="s">
        <v>367</v>
      </c>
      <c r="XX296" s="65" t="s">
        <v>367</v>
      </c>
      <c r="XY296" s="65" t="s">
        <v>367</v>
      </c>
      <c r="XZ296" s="65" t="s">
        <v>367</v>
      </c>
      <c r="YA296" s="65" t="s">
        <v>367</v>
      </c>
      <c r="YB296" s="65" t="s">
        <v>367</v>
      </c>
      <c r="YC296" s="65" t="s">
        <v>367</v>
      </c>
      <c r="YD296" s="65" t="s">
        <v>367</v>
      </c>
      <c r="YE296" s="65" t="s">
        <v>367</v>
      </c>
      <c r="YF296" s="65" t="s">
        <v>367</v>
      </c>
      <c r="YG296" s="65" t="s">
        <v>367</v>
      </c>
      <c r="YH296" s="65" t="s">
        <v>367</v>
      </c>
      <c r="YI296" s="65" t="s">
        <v>367</v>
      </c>
      <c r="YJ296" s="65" t="s">
        <v>367</v>
      </c>
      <c r="YK296" s="65" t="s">
        <v>367</v>
      </c>
      <c r="YL296" s="65" t="s">
        <v>367</v>
      </c>
      <c r="YM296" s="65" t="s">
        <v>367</v>
      </c>
      <c r="YN296" s="65" t="s">
        <v>367</v>
      </c>
      <c r="YO296" s="65" t="s">
        <v>367</v>
      </c>
      <c r="YP296" s="65" t="s">
        <v>367</v>
      </c>
      <c r="YQ296" s="65" t="s">
        <v>367</v>
      </c>
      <c r="YR296" s="65" t="s">
        <v>367</v>
      </c>
      <c r="YS296" s="65" t="s">
        <v>367</v>
      </c>
      <c r="YT296" s="65" t="s">
        <v>367</v>
      </c>
      <c r="YU296" s="65" t="s">
        <v>367</v>
      </c>
      <c r="YV296" s="65" t="s">
        <v>367</v>
      </c>
      <c r="YW296" s="65" t="s">
        <v>367</v>
      </c>
      <c r="YX296" s="65" t="s">
        <v>367</v>
      </c>
      <c r="YY296" s="65" t="s">
        <v>367</v>
      </c>
      <c r="YZ296" s="65" t="s">
        <v>367</v>
      </c>
      <c r="ZA296" s="65" t="s">
        <v>367</v>
      </c>
      <c r="ZB296" s="65" t="s">
        <v>367</v>
      </c>
      <c r="ZC296" s="65" t="s">
        <v>367</v>
      </c>
      <c r="ZD296" s="65" t="s">
        <v>367</v>
      </c>
      <c r="ZE296" s="65" t="s">
        <v>367</v>
      </c>
      <c r="ZF296" s="65" t="s">
        <v>367</v>
      </c>
      <c r="ZG296" s="65" t="s">
        <v>367</v>
      </c>
      <c r="ZH296" s="65" t="s">
        <v>367</v>
      </c>
      <c r="ZI296" s="65" t="s">
        <v>367</v>
      </c>
      <c r="ZJ296" s="65" t="s">
        <v>367</v>
      </c>
      <c r="ZK296" s="65" t="s">
        <v>367</v>
      </c>
      <c r="ZL296" s="65" t="s">
        <v>367</v>
      </c>
      <c r="ZM296" s="65" t="s">
        <v>367</v>
      </c>
      <c r="ZN296" s="65" t="s">
        <v>367</v>
      </c>
      <c r="ZO296" s="65" t="s">
        <v>367</v>
      </c>
      <c r="ZP296" s="65" t="s">
        <v>367</v>
      </c>
      <c r="ZQ296" s="65" t="s">
        <v>367</v>
      </c>
      <c r="ZR296" s="65" t="s">
        <v>367</v>
      </c>
      <c r="ZS296" s="65" t="s">
        <v>367</v>
      </c>
      <c r="ZT296" s="65" t="s">
        <v>367</v>
      </c>
      <c r="ZU296" s="65" t="s">
        <v>367</v>
      </c>
      <c r="ZV296" s="65" t="s">
        <v>367</v>
      </c>
      <c r="ZW296" s="65" t="s">
        <v>367</v>
      </c>
      <c r="ZX296" s="65" t="s">
        <v>367</v>
      </c>
      <c r="ZY296" s="65" t="s">
        <v>367</v>
      </c>
      <c r="ZZ296" s="65" t="s">
        <v>367</v>
      </c>
      <c r="AAA296" s="65" t="s">
        <v>367</v>
      </c>
      <c r="AAB296" s="65" t="s">
        <v>367</v>
      </c>
      <c r="AAC296" s="65" t="s">
        <v>367</v>
      </c>
      <c r="AAD296" s="65" t="s">
        <v>367</v>
      </c>
      <c r="AAE296" s="65" t="s">
        <v>367</v>
      </c>
      <c r="AAF296" s="65" t="s">
        <v>367</v>
      </c>
      <c r="AAG296" s="65" t="s">
        <v>367</v>
      </c>
      <c r="AAH296" s="65" t="s">
        <v>367</v>
      </c>
      <c r="AAI296" s="65" t="s">
        <v>367</v>
      </c>
      <c r="AAJ296" s="65" t="s">
        <v>367</v>
      </c>
      <c r="AAK296" s="65" t="s">
        <v>367</v>
      </c>
      <c r="AAL296" s="65" t="s">
        <v>367</v>
      </c>
      <c r="AAM296" s="65" t="s">
        <v>367</v>
      </c>
      <c r="AAN296" s="65" t="s">
        <v>367</v>
      </c>
      <c r="AAO296" s="65" t="s">
        <v>367</v>
      </c>
      <c r="AAP296" s="65" t="s">
        <v>367</v>
      </c>
      <c r="AAQ296" s="65" t="s">
        <v>367</v>
      </c>
      <c r="AAR296" s="65" t="s">
        <v>367</v>
      </c>
      <c r="AAS296" s="65" t="s">
        <v>367</v>
      </c>
      <c r="AAT296" s="65" t="s">
        <v>367</v>
      </c>
      <c r="AAU296" s="65" t="s">
        <v>367</v>
      </c>
      <c r="AAV296" s="65" t="s">
        <v>367</v>
      </c>
      <c r="AAW296" s="65" t="s">
        <v>367</v>
      </c>
      <c r="AAX296" s="65" t="s">
        <v>367</v>
      </c>
      <c r="AAY296" s="65" t="s">
        <v>367</v>
      </c>
      <c r="AAZ296" s="65" t="s">
        <v>367</v>
      </c>
      <c r="ABA296" s="65" t="s">
        <v>367</v>
      </c>
      <c r="ABB296" s="65" t="s">
        <v>367</v>
      </c>
      <c r="ABC296" s="65" t="s">
        <v>367</v>
      </c>
      <c r="ABD296" s="65" t="s">
        <v>367</v>
      </c>
      <c r="ABE296" s="65" t="s">
        <v>367</v>
      </c>
      <c r="ABF296" s="65" t="s">
        <v>367</v>
      </c>
      <c r="ABG296" s="65" t="s">
        <v>367</v>
      </c>
      <c r="ABH296" s="65" t="s">
        <v>367</v>
      </c>
      <c r="ABI296" s="65" t="s">
        <v>367</v>
      </c>
      <c r="ABJ296" s="65" t="s">
        <v>367</v>
      </c>
      <c r="ABK296" s="65" t="s">
        <v>367</v>
      </c>
      <c r="ABL296" s="65" t="s">
        <v>367</v>
      </c>
      <c r="ABM296" s="65" t="s">
        <v>367</v>
      </c>
      <c r="ABN296" s="65" t="s">
        <v>367</v>
      </c>
      <c r="ABO296" s="65" t="s">
        <v>367</v>
      </c>
      <c r="ABP296" s="65" t="s">
        <v>367</v>
      </c>
      <c r="ABQ296" s="65" t="s">
        <v>367</v>
      </c>
      <c r="ABR296" s="65" t="s">
        <v>367</v>
      </c>
      <c r="ABS296" s="65" t="s">
        <v>367</v>
      </c>
      <c r="ABT296" s="65" t="s">
        <v>367</v>
      </c>
      <c r="ABU296" s="65" t="s">
        <v>367</v>
      </c>
      <c r="ABV296" s="65" t="s">
        <v>367</v>
      </c>
      <c r="ABW296" s="65" t="s">
        <v>367</v>
      </c>
      <c r="ABX296" s="65" t="s">
        <v>367</v>
      </c>
      <c r="ABY296" s="65" t="s">
        <v>367</v>
      </c>
      <c r="ABZ296" s="65" t="s">
        <v>367</v>
      </c>
      <c r="ACA296" s="65" t="s">
        <v>367</v>
      </c>
      <c r="ACB296" s="65" t="s">
        <v>367</v>
      </c>
      <c r="ACC296" s="65" t="s">
        <v>367</v>
      </c>
      <c r="ACD296" s="65" t="s">
        <v>367</v>
      </c>
      <c r="ACE296" s="65" t="s">
        <v>367</v>
      </c>
      <c r="ACF296" s="65" t="s">
        <v>367</v>
      </c>
      <c r="ACG296" s="65" t="s">
        <v>367</v>
      </c>
      <c r="ACH296" s="65" t="s">
        <v>367</v>
      </c>
      <c r="ACI296" s="65" t="s">
        <v>367</v>
      </c>
      <c r="ACJ296" s="65" t="s">
        <v>367</v>
      </c>
      <c r="ACK296" s="65" t="s">
        <v>367</v>
      </c>
      <c r="ACL296" s="65" t="s">
        <v>367</v>
      </c>
      <c r="ACM296" s="65" t="s">
        <v>367</v>
      </c>
      <c r="ACN296" s="65" t="s">
        <v>367</v>
      </c>
      <c r="ACO296" s="65" t="s">
        <v>367</v>
      </c>
      <c r="ACP296" s="65" t="s">
        <v>367</v>
      </c>
      <c r="ACQ296" s="65" t="s">
        <v>367</v>
      </c>
      <c r="ACR296" s="65" t="s">
        <v>367</v>
      </c>
      <c r="ACS296" s="65" t="s">
        <v>367</v>
      </c>
      <c r="ACT296" s="65" t="s">
        <v>367</v>
      </c>
      <c r="ACU296" s="65" t="s">
        <v>367</v>
      </c>
      <c r="ACV296" s="65" t="s">
        <v>367</v>
      </c>
      <c r="ACW296" s="65" t="s">
        <v>367</v>
      </c>
      <c r="ACX296" s="65" t="s">
        <v>367</v>
      </c>
      <c r="ACY296" s="65" t="s">
        <v>367</v>
      </c>
      <c r="ACZ296" s="65" t="s">
        <v>367</v>
      </c>
      <c r="ADA296" s="65" t="s">
        <v>367</v>
      </c>
      <c r="ADB296" s="65" t="s">
        <v>367</v>
      </c>
      <c r="ADC296" s="65" t="s">
        <v>367</v>
      </c>
      <c r="ADD296" s="65" t="s">
        <v>367</v>
      </c>
      <c r="ADE296" s="65" t="s">
        <v>367</v>
      </c>
      <c r="ADF296" s="65" t="s">
        <v>367</v>
      </c>
      <c r="ADG296" s="65" t="s">
        <v>367</v>
      </c>
      <c r="ADH296" s="65" t="s">
        <v>367</v>
      </c>
      <c r="ADI296" s="65" t="s">
        <v>367</v>
      </c>
      <c r="ADJ296" s="65" t="s">
        <v>367</v>
      </c>
      <c r="ADK296" s="65" t="s">
        <v>367</v>
      </c>
      <c r="ADL296" s="65" t="s">
        <v>367</v>
      </c>
      <c r="ADM296" s="65" t="s">
        <v>367</v>
      </c>
      <c r="ADN296" s="65" t="s">
        <v>367</v>
      </c>
      <c r="ADO296" s="65" t="s">
        <v>367</v>
      </c>
      <c r="ADP296" s="65" t="s">
        <v>367</v>
      </c>
      <c r="ADQ296" s="65" t="s">
        <v>367</v>
      </c>
      <c r="ADR296" s="65" t="s">
        <v>367</v>
      </c>
      <c r="ADS296" s="65" t="s">
        <v>367</v>
      </c>
      <c r="ADT296" s="65" t="s">
        <v>367</v>
      </c>
      <c r="ADU296" s="65" t="s">
        <v>367</v>
      </c>
      <c r="ADV296" s="65" t="s">
        <v>367</v>
      </c>
      <c r="ADW296" s="65" t="s">
        <v>367</v>
      </c>
      <c r="ADX296" s="65" t="s">
        <v>367</v>
      </c>
      <c r="ADY296" s="65" t="s">
        <v>367</v>
      </c>
      <c r="ADZ296" s="65" t="s">
        <v>367</v>
      </c>
      <c r="AEA296" s="65" t="s">
        <v>367</v>
      </c>
      <c r="AEB296" s="65" t="s">
        <v>367</v>
      </c>
      <c r="AEC296" s="65" t="s">
        <v>367</v>
      </c>
      <c r="AED296" s="65" t="s">
        <v>367</v>
      </c>
      <c r="AEE296" s="65" t="s">
        <v>367</v>
      </c>
      <c r="AEF296" s="65" t="s">
        <v>367</v>
      </c>
      <c r="AEG296" s="65" t="s">
        <v>367</v>
      </c>
      <c r="AEH296" s="65" t="s">
        <v>367</v>
      </c>
      <c r="AEI296" s="65" t="s">
        <v>367</v>
      </c>
      <c r="AEJ296" s="65" t="s">
        <v>367</v>
      </c>
      <c r="AEK296" s="65" t="s">
        <v>367</v>
      </c>
      <c r="AEL296" s="65" t="s">
        <v>367</v>
      </c>
      <c r="AEM296" s="65" t="s">
        <v>367</v>
      </c>
      <c r="AEN296" s="65" t="s">
        <v>367</v>
      </c>
      <c r="AEO296" s="65" t="s">
        <v>367</v>
      </c>
      <c r="AEP296" s="65" t="s">
        <v>367</v>
      </c>
      <c r="AEQ296" s="65" t="s">
        <v>367</v>
      </c>
      <c r="AER296" s="65" t="s">
        <v>367</v>
      </c>
      <c r="AES296" s="65" t="s">
        <v>367</v>
      </c>
      <c r="AET296" s="65" t="s">
        <v>367</v>
      </c>
      <c r="AEU296" s="65" t="s">
        <v>367</v>
      </c>
      <c r="AEV296" s="65" t="s">
        <v>367</v>
      </c>
      <c r="AEW296" s="65" t="s">
        <v>367</v>
      </c>
      <c r="AEX296" s="65" t="s">
        <v>367</v>
      </c>
      <c r="AEY296" s="65" t="s">
        <v>367</v>
      </c>
      <c r="AEZ296" s="65" t="s">
        <v>367</v>
      </c>
      <c r="AFA296" s="65" t="s">
        <v>367</v>
      </c>
      <c r="AFB296" s="65" t="s">
        <v>367</v>
      </c>
      <c r="AFC296" s="65" t="s">
        <v>367</v>
      </c>
      <c r="AFD296" s="65" t="s">
        <v>367</v>
      </c>
      <c r="AFE296" s="65" t="s">
        <v>367</v>
      </c>
      <c r="AFF296" s="65" t="s">
        <v>367</v>
      </c>
      <c r="AFG296" s="65" t="s">
        <v>367</v>
      </c>
      <c r="AFH296" s="65" t="s">
        <v>367</v>
      </c>
      <c r="AFI296" s="65" t="s">
        <v>367</v>
      </c>
      <c r="AFJ296" s="65" t="s">
        <v>367</v>
      </c>
      <c r="AFK296" s="65" t="s">
        <v>367</v>
      </c>
      <c r="AFL296" s="65" t="s">
        <v>367</v>
      </c>
      <c r="AFM296" s="65" t="s">
        <v>367</v>
      </c>
      <c r="AFN296" s="65" t="s">
        <v>367</v>
      </c>
      <c r="AFO296" s="65" t="s">
        <v>367</v>
      </c>
      <c r="AFP296" s="65" t="s">
        <v>367</v>
      </c>
      <c r="AFQ296" s="65" t="s">
        <v>367</v>
      </c>
      <c r="AFR296" s="65" t="s">
        <v>367</v>
      </c>
      <c r="AFS296" s="65" t="s">
        <v>367</v>
      </c>
      <c r="AFT296" s="65" t="s">
        <v>367</v>
      </c>
      <c r="AFU296" s="65" t="s">
        <v>367</v>
      </c>
      <c r="AFV296" s="65" t="s">
        <v>367</v>
      </c>
      <c r="AFW296" s="65" t="s">
        <v>367</v>
      </c>
      <c r="AFX296" s="65" t="s">
        <v>367</v>
      </c>
      <c r="AFY296" s="65" t="s">
        <v>367</v>
      </c>
      <c r="AFZ296" s="65" t="s">
        <v>367</v>
      </c>
      <c r="AGA296" s="65" t="s">
        <v>367</v>
      </c>
      <c r="AGB296" s="65" t="s">
        <v>367</v>
      </c>
      <c r="AGC296" s="65" t="s">
        <v>367</v>
      </c>
      <c r="AGD296" s="65" t="s">
        <v>367</v>
      </c>
      <c r="AGE296" s="65" t="s">
        <v>367</v>
      </c>
      <c r="AGF296" s="65" t="s">
        <v>367</v>
      </c>
      <c r="AGG296" s="65" t="s">
        <v>367</v>
      </c>
      <c r="AGH296" s="65" t="s">
        <v>367</v>
      </c>
      <c r="AGI296" s="65" t="s">
        <v>367</v>
      </c>
      <c r="AGJ296" s="65" t="s">
        <v>367</v>
      </c>
      <c r="AGK296" s="65" t="s">
        <v>367</v>
      </c>
      <c r="AGL296" s="65" t="s">
        <v>367</v>
      </c>
      <c r="AGM296" s="65" t="s">
        <v>367</v>
      </c>
      <c r="AGN296" s="65" t="s">
        <v>367</v>
      </c>
      <c r="AGO296" s="65" t="s">
        <v>367</v>
      </c>
      <c r="AGP296" s="65" t="s">
        <v>367</v>
      </c>
      <c r="AGQ296" s="65" t="s">
        <v>367</v>
      </c>
      <c r="AGR296" s="65" t="s">
        <v>367</v>
      </c>
      <c r="AGS296" s="65" t="s">
        <v>367</v>
      </c>
      <c r="AGT296" s="65" t="s">
        <v>367</v>
      </c>
      <c r="AGU296" s="65" t="s">
        <v>367</v>
      </c>
      <c r="AGV296" s="65" t="s">
        <v>367</v>
      </c>
      <c r="AGW296" s="65" t="s">
        <v>367</v>
      </c>
      <c r="AGX296" s="65" t="s">
        <v>367</v>
      </c>
      <c r="AGY296" s="65" t="s">
        <v>367</v>
      </c>
      <c r="AGZ296" s="65" t="s">
        <v>367</v>
      </c>
      <c r="AHA296" s="65" t="s">
        <v>367</v>
      </c>
      <c r="AHB296" s="65" t="s">
        <v>367</v>
      </c>
      <c r="AHC296" s="65" t="s">
        <v>367</v>
      </c>
      <c r="AHD296" s="65" t="s">
        <v>367</v>
      </c>
      <c r="AHE296" s="65" t="s">
        <v>367</v>
      </c>
      <c r="AHF296" s="65" t="s">
        <v>367</v>
      </c>
      <c r="AHG296" s="65" t="s">
        <v>367</v>
      </c>
      <c r="AHH296" s="65" t="s">
        <v>367</v>
      </c>
      <c r="AHI296" s="65" t="s">
        <v>367</v>
      </c>
      <c r="AHJ296" s="65" t="s">
        <v>367</v>
      </c>
      <c r="AHK296" s="65" t="s">
        <v>367</v>
      </c>
      <c r="AHL296" s="65" t="s">
        <v>367</v>
      </c>
      <c r="AHM296" s="65" t="s">
        <v>367</v>
      </c>
      <c r="AHN296" s="65" t="s">
        <v>367</v>
      </c>
      <c r="AHO296" s="65" t="s">
        <v>367</v>
      </c>
      <c r="AHP296" s="65" t="s">
        <v>367</v>
      </c>
      <c r="AHQ296" s="65" t="s">
        <v>367</v>
      </c>
      <c r="AHR296" s="65" t="s">
        <v>367</v>
      </c>
      <c r="AHS296" s="65" t="s">
        <v>367</v>
      </c>
      <c r="AHT296" s="65" t="s">
        <v>367</v>
      </c>
      <c r="AHU296" s="65" t="s">
        <v>367</v>
      </c>
      <c r="AHV296" s="65" t="s">
        <v>367</v>
      </c>
      <c r="AHW296" s="65" t="s">
        <v>367</v>
      </c>
      <c r="AHX296" s="65" t="s">
        <v>367</v>
      </c>
      <c r="AHY296" s="65" t="s">
        <v>367</v>
      </c>
      <c r="AHZ296" s="65" t="s">
        <v>367</v>
      </c>
      <c r="AIA296" s="65" t="s">
        <v>367</v>
      </c>
      <c r="AIB296" s="65" t="s">
        <v>367</v>
      </c>
      <c r="AIC296" s="65" t="s">
        <v>367</v>
      </c>
      <c r="AID296" s="65" t="s">
        <v>367</v>
      </c>
      <c r="AIE296" s="65" t="s">
        <v>367</v>
      </c>
      <c r="AIF296" s="65" t="s">
        <v>367</v>
      </c>
      <c r="AIG296" s="65" t="s">
        <v>367</v>
      </c>
      <c r="AIH296" s="65" t="s">
        <v>367</v>
      </c>
      <c r="AII296" s="65" t="s">
        <v>367</v>
      </c>
      <c r="AIJ296" s="65" t="s">
        <v>367</v>
      </c>
      <c r="AIK296" s="65" t="s">
        <v>367</v>
      </c>
      <c r="AIL296" s="65" t="s">
        <v>367</v>
      </c>
      <c r="AIM296" s="65" t="s">
        <v>367</v>
      </c>
      <c r="AIN296" s="65" t="s">
        <v>367</v>
      </c>
      <c r="AIO296" s="65" t="s">
        <v>367</v>
      </c>
      <c r="AIP296" s="65" t="s">
        <v>367</v>
      </c>
      <c r="AIQ296" s="65" t="s">
        <v>367</v>
      </c>
      <c r="AIR296" s="65" t="s">
        <v>367</v>
      </c>
      <c r="AIS296" s="65" t="s">
        <v>367</v>
      </c>
      <c r="AIT296" s="65" t="s">
        <v>367</v>
      </c>
      <c r="AIU296" s="65" t="s">
        <v>367</v>
      </c>
      <c r="AIV296" s="65" t="s">
        <v>367</v>
      </c>
      <c r="AIW296" s="65" t="s">
        <v>367</v>
      </c>
      <c r="AIX296" s="65" t="s">
        <v>367</v>
      </c>
      <c r="AIY296" s="65" t="s">
        <v>367</v>
      </c>
      <c r="AIZ296" s="65" t="s">
        <v>367</v>
      </c>
      <c r="AJA296" s="65" t="s">
        <v>367</v>
      </c>
      <c r="AJB296" s="65" t="s">
        <v>367</v>
      </c>
      <c r="AJC296" s="65" t="s">
        <v>367</v>
      </c>
      <c r="AJD296" s="65" t="s">
        <v>367</v>
      </c>
      <c r="AJE296" s="65" t="s">
        <v>367</v>
      </c>
      <c r="AJF296" s="65" t="s">
        <v>367</v>
      </c>
      <c r="AJG296" s="65" t="s">
        <v>367</v>
      </c>
      <c r="AJH296" s="65" t="s">
        <v>367</v>
      </c>
      <c r="AJI296" s="65" t="s">
        <v>367</v>
      </c>
      <c r="AJJ296" s="65" t="s">
        <v>367</v>
      </c>
      <c r="AJK296" s="65" t="s">
        <v>367</v>
      </c>
      <c r="AJL296" s="65" t="s">
        <v>367</v>
      </c>
      <c r="AJM296" s="65" t="s">
        <v>367</v>
      </c>
      <c r="AJN296" s="65" t="s">
        <v>367</v>
      </c>
      <c r="AJO296" s="65" t="s">
        <v>367</v>
      </c>
      <c r="AJP296" s="65" t="s">
        <v>367</v>
      </c>
      <c r="AJQ296" s="65" t="s">
        <v>367</v>
      </c>
      <c r="AJR296" s="65" t="s">
        <v>367</v>
      </c>
      <c r="AJS296" s="65" t="s">
        <v>367</v>
      </c>
      <c r="AJT296" s="65" t="s">
        <v>367</v>
      </c>
      <c r="AJU296" s="65" t="s">
        <v>367</v>
      </c>
      <c r="AJV296" s="65" t="s">
        <v>367</v>
      </c>
      <c r="AJW296" s="65" t="s">
        <v>367</v>
      </c>
      <c r="AJX296" s="65" t="s">
        <v>367</v>
      </c>
      <c r="AJY296" s="65" t="s">
        <v>367</v>
      </c>
      <c r="AJZ296" s="65" t="s">
        <v>367</v>
      </c>
      <c r="AKA296" s="65" t="s">
        <v>367</v>
      </c>
      <c r="AKB296" s="65" t="s">
        <v>367</v>
      </c>
      <c r="AKC296" s="65" t="s">
        <v>367</v>
      </c>
      <c r="AKD296" s="65" t="s">
        <v>367</v>
      </c>
      <c r="AKE296" s="65" t="s">
        <v>367</v>
      </c>
      <c r="AKF296" s="65" t="s">
        <v>367</v>
      </c>
      <c r="AKG296" s="65" t="s">
        <v>367</v>
      </c>
      <c r="AKH296" s="65" t="s">
        <v>367</v>
      </c>
      <c r="AKI296" s="65" t="s">
        <v>367</v>
      </c>
      <c r="AKJ296" s="65" t="s">
        <v>367</v>
      </c>
      <c r="AKK296" s="65" t="s">
        <v>367</v>
      </c>
      <c r="AKL296" s="65" t="s">
        <v>367</v>
      </c>
      <c r="AKM296" s="65" t="s">
        <v>367</v>
      </c>
      <c r="AKN296" s="65" t="s">
        <v>367</v>
      </c>
      <c r="AKO296" s="65" t="s">
        <v>367</v>
      </c>
      <c r="AKP296" s="65" t="s">
        <v>367</v>
      </c>
      <c r="AKQ296" s="65" t="s">
        <v>367</v>
      </c>
      <c r="AKR296" s="65" t="s">
        <v>367</v>
      </c>
      <c r="AKS296" s="65" t="s">
        <v>367</v>
      </c>
      <c r="AKT296" s="65" t="s">
        <v>367</v>
      </c>
      <c r="AKU296" s="65" t="s">
        <v>367</v>
      </c>
      <c r="AKV296" s="65" t="s">
        <v>367</v>
      </c>
      <c r="AKW296" s="65" t="s">
        <v>367</v>
      </c>
      <c r="AKX296" s="65" t="s">
        <v>367</v>
      </c>
      <c r="AKY296" s="65" t="s">
        <v>367</v>
      </c>
      <c r="AKZ296" s="65" t="s">
        <v>367</v>
      </c>
      <c r="ALA296" s="65" t="s">
        <v>367</v>
      </c>
      <c r="ALB296" s="65" t="s">
        <v>367</v>
      </c>
      <c r="ALC296" s="65" t="s">
        <v>367</v>
      </c>
      <c r="ALD296" s="65" t="s">
        <v>367</v>
      </c>
      <c r="ALE296" s="65" t="s">
        <v>367</v>
      </c>
      <c r="ALF296" s="65" t="s">
        <v>367</v>
      </c>
      <c r="ALG296" s="65" t="s">
        <v>367</v>
      </c>
      <c r="ALH296" s="65" t="s">
        <v>367</v>
      </c>
      <c r="ALI296" s="65" t="s">
        <v>367</v>
      </c>
      <c r="ALJ296" s="65" t="s">
        <v>367</v>
      </c>
      <c r="ALK296" s="65" t="s">
        <v>367</v>
      </c>
      <c r="ALL296" s="65" t="s">
        <v>367</v>
      </c>
      <c r="ALM296" s="65" t="s">
        <v>367</v>
      </c>
      <c r="ALN296" s="65" t="s">
        <v>367</v>
      </c>
      <c r="ALO296" s="65" t="s">
        <v>367</v>
      </c>
      <c r="ALP296" s="65" t="s">
        <v>367</v>
      </c>
      <c r="ALQ296" s="65" t="s">
        <v>367</v>
      </c>
      <c r="ALR296" s="65" t="s">
        <v>367</v>
      </c>
      <c r="ALS296" s="65" t="s">
        <v>367</v>
      </c>
      <c r="ALT296" s="65" t="s">
        <v>367</v>
      </c>
      <c r="ALU296" s="65" t="s">
        <v>367</v>
      </c>
      <c r="ALV296" s="65" t="s">
        <v>367</v>
      </c>
      <c r="ALW296" s="65" t="s">
        <v>367</v>
      </c>
      <c r="ALX296" s="65" t="s">
        <v>367</v>
      </c>
      <c r="ALY296" s="65" t="s">
        <v>367</v>
      </c>
      <c r="ALZ296" s="65" t="s">
        <v>367</v>
      </c>
      <c r="AMA296" s="65" t="s">
        <v>367</v>
      </c>
      <c r="AMB296" s="65" t="s">
        <v>367</v>
      </c>
      <c r="AMC296" s="65" t="s">
        <v>367</v>
      </c>
      <c r="AMD296" s="65" t="s">
        <v>367</v>
      </c>
      <c r="AME296" s="65" t="s">
        <v>367</v>
      </c>
      <c r="AMF296" s="65" t="s">
        <v>367</v>
      </c>
      <c r="AMG296" s="65" t="s">
        <v>367</v>
      </c>
      <c r="AMH296" s="65" t="s">
        <v>367</v>
      </c>
      <c r="AMI296" s="65" t="s">
        <v>367</v>
      </c>
      <c r="AMJ296" s="65" t="s">
        <v>367</v>
      </c>
      <c r="AMK296" s="65" t="s">
        <v>367</v>
      </c>
      <c r="AML296" s="65" t="s">
        <v>367</v>
      </c>
      <c r="AMM296" s="65" t="s">
        <v>367</v>
      </c>
      <c r="AMN296" s="65" t="s">
        <v>367</v>
      </c>
      <c r="AMO296" s="65" t="s">
        <v>367</v>
      </c>
      <c r="AMP296" s="65" t="s">
        <v>367</v>
      </c>
      <c r="AMQ296" s="65" t="s">
        <v>367</v>
      </c>
      <c r="AMR296" s="65" t="s">
        <v>367</v>
      </c>
      <c r="AMS296" s="65" t="s">
        <v>367</v>
      </c>
      <c r="AMT296" s="65" t="s">
        <v>367</v>
      </c>
      <c r="AMU296" s="65" t="s">
        <v>367</v>
      </c>
      <c r="AMV296" s="65" t="s">
        <v>367</v>
      </c>
      <c r="AMW296" s="65" t="s">
        <v>367</v>
      </c>
      <c r="AMX296" s="65" t="s">
        <v>367</v>
      </c>
      <c r="AMY296" s="65" t="s">
        <v>367</v>
      </c>
      <c r="AMZ296" s="65" t="s">
        <v>367</v>
      </c>
      <c r="ANA296" s="65" t="s">
        <v>367</v>
      </c>
      <c r="ANB296" s="65" t="s">
        <v>367</v>
      </c>
      <c r="ANC296" s="65" t="s">
        <v>367</v>
      </c>
      <c r="AND296" s="65" t="s">
        <v>367</v>
      </c>
      <c r="ANE296" s="65" t="s">
        <v>367</v>
      </c>
      <c r="ANF296" s="65" t="s">
        <v>367</v>
      </c>
      <c r="ANG296" s="65" t="s">
        <v>367</v>
      </c>
      <c r="ANH296" s="65" t="s">
        <v>367</v>
      </c>
      <c r="ANI296" s="65" t="s">
        <v>367</v>
      </c>
      <c r="ANJ296" s="65" t="s">
        <v>367</v>
      </c>
      <c r="ANK296" s="65" t="s">
        <v>367</v>
      </c>
      <c r="ANL296" s="65" t="s">
        <v>367</v>
      </c>
      <c r="ANM296" s="65" t="s">
        <v>367</v>
      </c>
      <c r="ANN296" s="65" t="s">
        <v>367</v>
      </c>
      <c r="ANO296" s="65" t="s">
        <v>367</v>
      </c>
      <c r="ANP296" s="65" t="s">
        <v>367</v>
      </c>
      <c r="ANQ296" s="65" t="s">
        <v>367</v>
      </c>
      <c r="ANR296" s="65" t="s">
        <v>367</v>
      </c>
      <c r="ANS296" s="65" t="s">
        <v>367</v>
      </c>
      <c r="ANT296" s="65" t="s">
        <v>367</v>
      </c>
      <c r="ANU296" s="65" t="s">
        <v>367</v>
      </c>
      <c r="ANV296" s="65" t="s">
        <v>367</v>
      </c>
      <c r="ANW296" s="65" t="s">
        <v>367</v>
      </c>
      <c r="ANX296" s="65" t="s">
        <v>367</v>
      </c>
      <c r="ANY296" s="65" t="s">
        <v>367</v>
      </c>
      <c r="ANZ296" s="65" t="s">
        <v>367</v>
      </c>
      <c r="AOA296" s="65" t="s">
        <v>367</v>
      </c>
      <c r="AOB296" s="65" t="s">
        <v>367</v>
      </c>
      <c r="AOC296" s="65" t="s">
        <v>367</v>
      </c>
      <c r="AOD296" s="65" t="s">
        <v>367</v>
      </c>
      <c r="AOE296" s="65" t="s">
        <v>367</v>
      </c>
      <c r="AOF296" s="65" t="s">
        <v>367</v>
      </c>
      <c r="AOG296" s="65" t="s">
        <v>367</v>
      </c>
      <c r="AOH296" s="65" t="s">
        <v>367</v>
      </c>
      <c r="AOI296" s="65" t="s">
        <v>367</v>
      </c>
      <c r="AOJ296" s="65" t="s">
        <v>367</v>
      </c>
      <c r="AOK296" s="65" t="s">
        <v>367</v>
      </c>
      <c r="AOL296" s="65" t="s">
        <v>367</v>
      </c>
      <c r="AOM296" s="65" t="s">
        <v>367</v>
      </c>
      <c r="AON296" s="65" t="s">
        <v>367</v>
      </c>
      <c r="AOO296" s="65" t="s">
        <v>367</v>
      </c>
      <c r="AOP296" s="65" t="s">
        <v>367</v>
      </c>
      <c r="AOQ296" s="65" t="s">
        <v>367</v>
      </c>
      <c r="AOR296" s="65" t="s">
        <v>367</v>
      </c>
      <c r="AOS296" s="65" t="s">
        <v>367</v>
      </c>
      <c r="AOT296" s="65" t="s">
        <v>367</v>
      </c>
      <c r="AOU296" s="65" t="s">
        <v>367</v>
      </c>
      <c r="AOV296" s="65" t="s">
        <v>367</v>
      </c>
      <c r="AOW296" s="65" t="s">
        <v>367</v>
      </c>
      <c r="AOX296" s="65" t="s">
        <v>367</v>
      </c>
      <c r="AOY296" s="65" t="s">
        <v>367</v>
      </c>
      <c r="AOZ296" s="65" t="s">
        <v>367</v>
      </c>
      <c r="APA296" s="65" t="s">
        <v>367</v>
      </c>
      <c r="APB296" s="65" t="s">
        <v>367</v>
      </c>
      <c r="APC296" s="65" t="s">
        <v>367</v>
      </c>
      <c r="APD296" s="65" t="s">
        <v>367</v>
      </c>
      <c r="APE296" s="65" t="s">
        <v>367</v>
      </c>
      <c r="APF296" s="65" t="s">
        <v>367</v>
      </c>
      <c r="APG296" s="65" t="s">
        <v>367</v>
      </c>
      <c r="APH296" s="65" t="s">
        <v>367</v>
      </c>
      <c r="API296" s="65" t="s">
        <v>367</v>
      </c>
      <c r="APJ296" s="65" t="s">
        <v>367</v>
      </c>
      <c r="APK296" s="65" t="s">
        <v>367</v>
      </c>
      <c r="APL296" s="65" t="s">
        <v>367</v>
      </c>
      <c r="APM296" s="65" t="s">
        <v>367</v>
      </c>
      <c r="APN296" s="65" t="s">
        <v>367</v>
      </c>
      <c r="APO296" s="65" t="s">
        <v>367</v>
      </c>
      <c r="APP296" s="65" t="s">
        <v>367</v>
      </c>
      <c r="APQ296" s="65" t="s">
        <v>367</v>
      </c>
      <c r="APR296" s="65" t="s">
        <v>367</v>
      </c>
      <c r="APS296" s="65" t="s">
        <v>367</v>
      </c>
      <c r="APT296" s="65" t="s">
        <v>367</v>
      </c>
      <c r="APU296" s="65" t="s">
        <v>367</v>
      </c>
      <c r="APV296" s="65" t="s">
        <v>367</v>
      </c>
      <c r="APW296" s="65" t="s">
        <v>367</v>
      </c>
      <c r="APX296" s="65" t="s">
        <v>367</v>
      </c>
      <c r="APY296" s="65" t="s">
        <v>367</v>
      </c>
      <c r="APZ296" s="65" t="s">
        <v>367</v>
      </c>
      <c r="AQA296" s="65" t="s">
        <v>367</v>
      </c>
      <c r="AQB296" s="65" t="s">
        <v>367</v>
      </c>
      <c r="AQC296" s="65" t="s">
        <v>367</v>
      </c>
      <c r="AQD296" s="65" t="s">
        <v>367</v>
      </c>
      <c r="AQE296" s="65" t="s">
        <v>367</v>
      </c>
      <c r="AQF296" s="65" t="s">
        <v>367</v>
      </c>
      <c r="AQG296" s="65" t="s">
        <v>367</v>
      </c>
      <c r="AQH296" s="65" t="s">
        <v>367</v>
      </c>
      <c r="AQI296" s="65" t="s">
        <v>367</v>
      </c>
      <c r="AQJ296" s="65" t="s">
        <v>367</v>
      </c>
      <c r="AQK296" s="65" t="s">
        <v>367</v>
      </c>
      <c r="AQL296" s="65" t="s">
        <v>367</v>
      </c>
      <c r="AQM296" s="65" t="s">
        <v>367</v>
      </c>
      <c r="AQN296" s="65" t="s">
        <v>367</v>
      </c>
      <c r="AQO296" s="65" t="s">
        <v>367</v>
      </c>
      <c r="AQP296" s="65" t="s">
        <v>367</v>
      </c>
      <c r="AQQ296" s="65" t="s">
        <v>367</v>
      </c>
      <c r="AQR296" s="65" t="s">
        <v>367</v>
      </c>
      <c r="AQS296" s="65" t="s">
        <v>367</v>
      </c>
      <c r="AQT296" s="65" t="s">
        <v>367</v>
      </c>
      <c r="AQU296" s="65" t="s">
        <v>367</v>
      </c>
      <c r="AQV296" s="65" t="s">
        <v>367</v>
      </c>
      <c r="AQW296" s="65" t="s">
        <v>367</v>
      </c>
      <c r="AQX296" s="65" t="s">
        <v>367</v>
      </c>
      <c r="AQY296" s="65" t="s">
        <v>367</v>
      </c>
      <c r="AQZ296" s="65" t="s">
        <v>367</v>
      </c>
      <c r="ARA296" s="65" t="s">
        <v>367</v>
      </c>
      <c r="ARB296" s="65" t="s">
        <v>367</v>
      </c>
      <c r="ARC296" s="65" t="s">
        <v>367</v>
      </c>
      <c r="ARD296" s="65" t="s">
        <v>367</v>
      </c>
      <c r="ARE296" s="65" t="s">
        <v>367</v>
      </c>
      <c r="ARF296" s="65" t="s">
        <v>367</v>
      </c>
      <c r="ARG296" s="65" t="s">
        <v>367</v>
      </c>
      <c r="ARH296" s="65" t="s">
        <v>367</v>
      </c>
      <c r="ARI296" s="65" t="s">
        <v>367</v>
      </c>
      <c r="ARJ296" s="65" t="s">
        <v>367</v>
      </c>
      <c r="ARK296" s="65" t="s">
        <v>367</v>
      </c>
      <c r="ARL296" s="65" t="s">
        <v>367</v>
      </c>
      <c r="ARM296" s="65" t="s">
        <v>367</v>
      </c>
      <c r="ARN296" s="65" t="s">
        <v>367</v>
      </c>
      <c r="ARO296" s="65" t="s">
        <v>367</v>
      </c>
      <c r="ARP296" s="65" t="s">
        <v>367</v>
      </c>
      <c r="ARQ296" s="65" t="s">
        <v>367</v>
      </c>
      <c r="ARR296" s="65" t="s">
        <v>367</v>
      </c>
      <c r="ARS296" s="65" t="s">
        <v>367</v>
      </c>
      <c r="ART296" s="65" t="s">
        <v>367</v>
      </c>
      <c r="ARU296" s="65" t="s">
        <v>367</v>
      </c>
      <c r="ARV296" s="65" t="s">
        <v>367</v>
      </c>
      <c r="ARW296" s="65" t="s">
        <v>367</v>
      </c>
      <c r="ARX296" s="65" t="s">
        <v>367</v>
      </c>
      <c r="ARY296" s="65" t="s">
        <v>367</v>
      </c>
      <c r="ARZ296" s="65" t="s">
        <v>367</v>
      </c>
      <c r="ASA296" s="65" t="s">
        <v>367</v>
      </c>
      <c r="ASB296" s="65" t="s">
        <v>367</v>
      </c>
      <c r="ASC296" s="65" t="s">
        <v>367</v>
      </c>
      <c r="ASD296" s="65" t="s">
        <v>367</v>
      </c>
      <c r="ASE296" s="65" t="s">
        <v>367</v>
      </c>
      <c r="ASF296" s="65" t="s">
        <v>367</v>
      </c>
      <c r="ASG296" s="65" t="s">
        <v>367</v>
      </c>
      <c r="ASH296" s="65" t="s">
        <v>367</v>
      </c>
      <c r="ASI296" s="65" t="s">
        <v>367</v>
      </c>
      <c r="ASJ296" s="65" t="s">
        <v>367</v>
      </c>
      <c r="ASK296" s="65" t="s">
        <v>367</v>
      </c>
      <c r="ASL296" s="65" t="s">
        <v>367</v>
      </c>
      <c r="ASM296" s="65" t="s">
        <v>367</v>
      </c>
      <c r="ASN296" s="65" t="s">
        <v>367</v>
      </c>
      <c r="ASO296" s="65" t="s">
        <v>367</v>
      </c>
      <c r="ASP296" s="65" t="s">
        <v>367</v>
      </c>
      <c r="ASQ296" s="65" t="s">
        <v>367</v>
      </c>
      <c r="ASR296" s="65" t="s">
        <v>367</v>
      </c>
      <c r="ASS296" s="65" t="s">
        <v>367</v>
      </c>
      <c r="AST296" s="65" t="s">
        <v>367</v>
      </c>
      <c r="ASU296" s="65" t="s">
        <v>367</v>
      </c>
      <c r="ASV296" s="65" t="s">
        <v>367</v>
      </c>
      <c r="ASW296" s="65" t="s">
        <v>367</v>
      </c>
      <c r="ASX296" s="65" t="s">
        <v>367</v>
      </c>
      <c r="ASY296" s="65" t="s">
        <v>367</v>
      </c>
      <c r="ASZ296" s="65" t="s">
        <v>367</v>
      </c>
      <c r="ATA296" s="65" t="s">
        <v>367</v>
      </c>
      <c r="ATB296" s="65" t="s">
        <v>367</v>
      </c>
      <c r="ATC296" s="65" t="s">
        <v>367</v>
      </c>
      <c r="ATD296" s="65" t="s">
        <v>367</v>
      </c>
      <c r="ATE296" s="65" t="s">
        <v>367</v>
      </c>
      <c r="ATF296" s="65" t="s">
        <v>367</v>
      </c>
      <c r="ATG296" s="65" t="s">
        <v>367</v>
      </c>
      <c r="ATH296" s="65" t="s">
        <v>367</v>
      </c>
      <c r="ATI296" s="65" t="s">
        <v>367</v>
      </c>
      <c r="ATJ296" s="65" t="s">
        <v>367</v>
      </c>
      <c r="ATK296" s="65" t="s">
        <v>367</v>
      </c>
      <c r="ATL296" s="65" t="s">
        <v>367</v>
      </c>
      <c r="ATM296" s="65" t="s">
        <v>367</v>
      </c>
      <c r="ATN296" s="65" t="s">
        <v>367</v>
      </c>
      <c r="ATO296" s="65" t="s">
        <v>367</v>
      </c>
      <c r="ATP296" s="65" t="s">
        <v>367</v>
      </c>
      <c r="ATQ296" s="65" t="s">
        <v>367</v>
      </c>
      <c r="ATR296" s="65" t="s">
        <v>367</v>
      </c>
      <c r="ATS296" s="65" t="s">
        <v>367</v>
      </c>
      <c r="ATT296" s="65" t="s">
        <v>367</v>
      </c>
      <c r="ATU296" s="65" t="s">
        <v>367</v>
      </c>
      <c r="ATV296" s="65" t="s">
        <v>367</v>
      </c>
      <c r="ATW296" s="65" t="s">
        <v>367</v>
      </c>
      <c r="ATX296" s="65" t="s">
        <v>367</v>
      </c>
      <c r="ATY296" s="65" t="s">
        <v>367</v>
      </c>
      <c r="ATZ296" s="65" t="s">
        <v>367</v>
      </c>
      <c r="AUA296" s="65" t="s">
        <v>367</v>
      </c>
      <c r="AUB296" s="65" t="s">
        <v>367</v>
      </c>
      <c r="AUC296" s="65" t="s">
        <v>367</v>
      </c>
      <c r="AUD296" s="65" t="s">
        <v>367</v>
      </c>
      <c r="AUE296" s="65" t="s">
        <v>367</v>
      </c>
      <c r="AUF296" s="65" t="s">
        <v>367</v>
      </c>
      <c r="AUG296" s="65" t="s">
        <v>367</v>
      </c>
      <c r="AUH296" s="65" t="s">
        <v>367</v>
      </c>
      <c r="AUI296" s="65" t="s">
        <v>367</v>
      </c>
      <c r="AUJ296" s="65" t="s">
        <v>367</v>
      </c>
      <c r="AUK296" s="65" t="s">
        <v>367</v>
      </c>
      <c r="AUL296" s="65" t="s">
        <v>367</v>
      </c>
      <c r="AUM296" s="65" t="s">
        <v>367</v>
      </c>
      <c r="AUN296" s="65" t="s">
        <v>367</v>
      </c>
      <c r="AUO296" s="65" t="s">
        <v>367</v>
      </c>
      <c r="AUP296" s="65" t="s">
        <v>367</v>
      </c>
      <c r="AUQ296" s="65" t="s">
        <v>367</v>
      </c>
      <c r="AUR296" s="65" t="s">
        <v>367</v>
      </c>
      <c r="AUS296" s="65" t="s">
        <v>367</v>
      </c>
      <c r="AUT296" s="65" t="s">
        <v>367</v>
      </c>
      <c r="AUU296" s="65" t="s">
        <v>367</v>
      </c>
      <c r="AUV296" s="65" t="s">
        <v>367</v>
      </c>
      <c r="AUW296" s="65" t="s">
        <v>367</v>
      </c>
      <c r="AUX296" s="65" t="s">
        <v>367</v>
      </c>
      <c r="AUY296" s="65" t="s">
        <v>367</v>
      </c>
      <c r="AUZ296" s="65" t="s">
        <v>367</v>
      </c>
      <c r="AVA296" s="65" t="s">
        <v>367</v>
      </c>
      <c r="AVB296" s="65" t="s">
        <v>367</v>
      </c>
      <c r="AVC296" s="65" t="s">
        <v>367</v>
      </c>
      <c r="AVD296" s="65" t="s">
        <v>367</v>
      </c>
      <c r="AVE296" s="65" t="s">
        <v>367</v>
      </c>
      <c r="AVF296" s="65" t="s">
        <v>367</v>
      </c>
      <c r="AVG296" s="65" t="s">
        <v>367</v>
      </c>
      <c r="AVH296" s="65" t="s">
        <v>367</v>
      </c>
      <c r="AVI296" s="65" t="s">
        <v>367</v>
      </c>
      <c r="AVJ296" s="65" t="s">
        <v>367</v>
      </c>
      <c r="AVK296" s="65" t="s">
        <v>367</v>
      </c>
      <c r="AVL296" s="65" t="s">
        <v>367</v>
      </c>
      <c r="AVM296" s="65" t="s">
        <v>367</v>
      </c>
      <c r="AVN296" s="65" t="s">
        <v>367</v>
      </c>
      <c r="AVO296" s="65" t="s">
        <v>367</v>
      </c>
      <c r="AVP296" s="65" t="s">
        <v>367</v>
      </c>
      <c r="AVQ296" s="65" t="s">
        <v>367</v>
      </c>
      <c r="AVR296" s="65" t="s">
        <v>367</v>
      </c>
      <c r="AVS296" s="65" t="s">
        <v>367</v>
      </c>
      <c r="AVT296" s="65" t="s">
        <v>367</v>
      </c>
      <c r="AVU296" s="65" t="s">
        <v>367</v>
      </c>
      <c r="AVV296" s="65" t="s">
        <v>367</v>
      </c>
      <c r="AVW296" s="65" t="s">
        <v>367</v>
      </c>
      <c r="AVX296" s="65" t="s">
        <v>367</v>
      </c>
      <c r="AVY296" s="65" t="s">
        <v>367</v>
      </c>
      <c r="AVZ296" s="65" t="s">
        <v>367</v>
      </c>
      <c r="AWA296" s="65" t="s">
        <v>367</v>
      </c>
      <c r="AWB296" s="65" t="s">
        <v>367</v>
      </c>
      <c r="AWC296" s="65" t="s">
        <v>367</v>
      </c>
      <c r="AWD296" s="65" t="s">
        <v>367</v>
      </c>
      <c r="AWE296" s="65" t="s">
        <v>367</v>
      </c>
      <c r="AWF296" s="65" t="s">
        <v>367</v>
      </c>
      <c r="AWG296" s="65" t="s">
        <v>367</v>
      </c>
      <c r="AWH296" s="65" t="s">
        <v>367</v>
      </c>
      <c r="AWI296" s="65" t="s">
        <v>367</v>
      </c>
      <c r="AWJ296" s="65" t="s">
        <v>367</v>
      </c>
      <c r="AWK296" s="65" t="s">
        <v>367</v>
      </c>
      <c r="AWL296" s="65" t="s">
        <v>367</v>
      </c>
      <c r="AWM296" s="65" t="s">
        <v>367</v>
      </c>
      <c r="AWN296" s="65" t="s">
        <v>367</v>
      </c>
      <c r="AWO296" s="65" t="s">
        <v>367</v>
      </c>
      <c r="AWP296" s="65" t="s">
        <v>367</v>
      </c>
      <c r="AWQ296" s="65" t="s">
        <v>367</v>
      </c>
      <c r="AWR296" s="65" t="s">
        <v>367</v>
      </c>
      <c r="AWS296" s="65" t="s">
        <v>367</v>
      </c>
      <c r="AWT296" s="65" t="s">
        <v>367</v>
      </c>
      <c r="AWU296" s="65" t="s">
        <v>367</v>
      </c>
      <c r="AWV296" s="65" t="s">
        <v>367</v>
      </c>
      <c r="AWW296" s="65" t="s">
        <v>367</v>
      </c>
      <c r="AWX296" s="65" t="s">
        <v>367</v>
      </c>
      <c r="AWY296" s="65" t="s">
        <v>367</v>
      </c>
      <c r="AWZ296" s="65" t="s">
        <v>367</v>
      </c>
      <c r="AXA296" s="65" t="s">
        <v>367</v>
      </c>
      <c r="AXB296" s="65" t="s">
        <v>367</v>
      </c>
      <c r="AXC296" s="65" t="s">
        <v>367</v>
      </c>
      <c r="AXD296" s="65" t="s">
        <v>367</v>
      </c>
      <c r="AXE296" s="65" t="s">
        <v>367</v>
      </c>
      <c r="AXF296" s="65" t="s">
        <v>367</v>
      </c>
      <c r="AXG296" s="65" t="s">
        <v>367</v>
      </c>
      <c r="AXH296" s="65" t="s">
        <v>367</v>
      </c>
      <c r="AXI296" s="65" t="s">
        <v>367</v>
      </c>
      <c r="AXJ296" s="65" t="s">
        <v>367</v>
      </c>
      <c r="AXK296" s="65" t="s">
        <v>367</v>
      </c>
      <c r="AXL296" s="65" t="s">
        <v>367</v>
      </c>
      <c r="AXM296" s="65" t="s">
        <v>367</v>
      </c>
      <c r="AXN296" s="65" t="s">
        <v>367</v>
      </c>
      <c r="AXO296" s="65" t="s">
        <v>367</v>
      </c>
      <c r="AXP296" s="65" t="s">
        <v>367</v>
      </c>
      <c r="AXQ296" s="65" t="s">
        <v>367</v>
      </c>
      <c r="AXR296" s="65" t="s">
        <v>367</v>
      </c>
      <c r="AXS296" s="65" t="s">
        <v>367</v>
      </c>
      <c r="AXT296" s="65" t="s">
        <v>367</v>
      </c>
      <c r="AXU296" s="65" t="s">
        <v>367</v>
      </c>
      <c r="AXV296" s="65" t="s">
        <v>367</v>
      </c>
      <c r="AXW296" s="65" t="s">
        <v>367</v>
      </c>
      <c r="AXX296" s="65" t="s">
        <v>367</v>
      </c>
      <c r="AXY296" s="65" t="s">
        <v>367</v>
      </c>
      <c r="AXZ296" s="65" t="s">
        <v>367</v>
      </c>
      <c r="AYA296" s="65" t="s">
        <v>367</v>
      </c>
      <c r="AYB296" s="65" t="s">
        <v>367</v>
      </c>
      <c r="AYC296" s="65" t="s">
        <v>367</v>
      </c>
      <c r="AYD296" s="65" t="s">
        <v>367</v>
      </c>
      <c r="AYE296" s="65" t="s">
        <v>367</v>
      </c>
      <c r="AYF296" s="65" t="s">
        <v>367</v>
      </c>
      <c r="AYG296" s="65" t="s">
        <v>367</v>
      </c>
      <c r="AYH296" s="65" t="s">
        <v>367</v>
      </c>
      <c r="AYI296" s="65" t="s">
        <v>367</v>
      </c>
      <c r="AYJ296" s="65" t="s">
        <v>367</v>
      </c>
      <c r="AYK296" s="65" t="s">
        <v>367</v>
      </c>
      <c r="AYL296" s="65" t="s">
        <v>367</v>
      </c>
      <c r="AYM296" s="65" t="s">
        <v>367</v>
      </c>
      <c r="AYN296" s="65" t="s">
        <v>367</v>
      </c>
      <c r="AYO296" s="65" t="s">
        <v>367</v>
      </c>
      <c r="AYP296" s="65" t="s">
        <v>367</v>
      </c>
      <c r="AYQ296" s="65" t="s">
        <v>367</v>
      </c>
      <c r="AYR296" s="65" t="s">
        <v>367</v>
      </c>
      <c r="AYS296" s="65" t="s">
        <v>367</v>
      </c>
      <c r="AYT296" s="65" t="s">
        <v>367</v>
      </c>
      <c r="AYU296" s="65" t="s">
        <v>367</v>
      </c>
      <c r="AYV296" s="65" t="s">
        <v>367</v>
      </c>
      <c r="AYW296" s="65" t="s">
        <v>367</v>
      </c>
      <c r="AYX296" s="65" t="s">
        <v>367</v>
      </c>
      <c r="AYY296" s="65" t="s">
        <v>367</v>
      </c>
      <c r="AYZ296" s="65" t="s">
        <v>367</v>
      </c>
      <c r="AZA296" s="65" t="s">
        <v>367</v>
      </c>
      <c r="AZB296" s="65" t="s">
        <v>367</v>
      </c>
      <c r="AZC296" s="65" t="s">
        <v>367</v>
      </c>
      <c r="AZD296" s="65" t="s">
        <v>367</v>
      </c>
      <c r="AZE296" s="65" t="s">
        <v>367</v>
      </c>
      <c r="AZF296" s="65" t="s">
        <v>367</v>
      </c>
      <c r="AZG296" s="65" t="s">
        <v>367</v>
      </c>
      <c r="AZH296" s="65" t="s">
        <v>367</v>
      </c>
      <c r="AZI296" s="65" t="s">
        <v>367</v>
      </c>
      <c r="AZJ296" s="65" t="s">
        <v>367</v>
      </c>
      <c r="AZK296" s="65" t="s">
        <v>367</v>
      </c>
      <c r="AZL296" s="65" t="s">
        <v>367</v>
      </c>
      <c r="AZM296" s="65" t="s">
        <v>367</v>
      </c>
      <c r="AZN296" s="65" t="s">
        <v>367</v>
      </c>
      <c r="AZO296" s="65" t="s">
        <v>367</v>
      </c>
      <c r="AZP296" s="65" t="s">
        <v>367</v>
      </c>
      <c r="AZQ296" s="65" t="s">
        <v>367</v>
      </c>
      <c r="AZR296" s="65" t="s">
        <v>367</v>
      </c>
      <c r="AZS296" s="65" t="s">
        <v>367</v>
      </c>
      <c r="AZT296" s="65" t="s">
        <v>367</v>
      </c>
      <c r="AZU296" s="65" t="s">
        <v>367</v>
      </c>
      <c r="AZV296" s="65" t="s">
        <v>367</v>
      </c>
      <c r="AZW296" s="65" t="s">
        <v>367</v>
      </c>
      <c r="AZX296" s="65" t="s">
        <v>367</v>
      </c>
      <c r="AZY296" s="65" t="s">
        <v>367</v>
      </c>
      <c r="AZZ296" s="65" t="s">
        <v>367</v>
      </c>
      <c r="BAA296" s="65" t="s">
        <v>367</v>
      </c>
      <c r="BAB296" s="65" t="s">
        <v>367</v>
      </c>
      <c r="BAC296" s="65" t="s">
        <v>367</v>
      </c>
      <c r="BAD296" s="65" t="s">
        <v>367</v>
      </c>
      <c r="BAE296" s="65" t="s">
        <v>367</v>
      </c>
      <c r="BAF296" s="65" t="s">
        <v>367</v>
      </c>
      <c r="BAG296" s="65" t="s">
        <v>367</v>
      </c>
      <c r="BAH296" s="65" t="s">
        <v>367</v>
      </c>
      <c r="BAI296" s="65" t="s">
        <v>367</v>
      </c>
      <c r="BAJ296" s="65" t="s">
        <v>367</v>
      </c>
      <c r="BAK296" s="65" t="s">
        <v>367</v>
      </c>
      <c r="BAL296" s="65" t="s">
        <v>367</v>
      </c>
      <c r="BAM296" s="65" t="s">
        <v>367</v>
      </c>
      <c r="BAN296" s="65" t="s">
        <v>367</v>
      </c>
      <c r="BAO296" s="65" t="s">
        <v>367</v>
      </c>
      <c r="BAP296" s="65" t="s">
        <v>367</v>
      </c>
      <c r="BAQ296" s="65" t="s">
        <v>367</v>
      </c>
      <c r="BAR296" s="65" t="s">
        <v>367</v>
      </c>
      <c r="BAS296" s="65" t="s">
        <v>367</v>
      </c>
      <c r="BAT296" s="65" t="s">
        <v>367</v>
      </c>
      <c r="BAU296" s="65" t="s">
        <v>367</v>
      </c>
      <c r="BAV296" s="65" t="s">
        <v>367</v>
      </c>
      <c r="BAW296" s="65" t="s">
        <v>367</v>
      </c>
      <c r="BAX296" s="65" t="s">
        <v>367</v>
      </c>
      <c r="BAY296" s="65" t="s">
        <v>367</v>
      </c>
      <c r="BAZ296" s="65" t="s">
        <v>367</v>
      </c>
      <c r="BBA296" s="65" t="s">
        <v>367</v>
      </c>
      <c r="BBB296" s="65" t="s">
        <v>367</v>
      </c>
      <c r="BBC296" s="65" t="s">
        <v>367</v>
      </c>
      <c r="BBD296" s="65" t="s">
        <v>367</v>
      </c>
      <c r="BBE296" s="65" t="s">
        <v>367</v>
      </c>
      <c r="BBF296" s="65" t="s">
        <v>367</v>
      </c>
      <c r="BBG296" s="65" t="s">
        <v>367</v>
      </c>
      <c r="BBH296" s="65" t="s">
        <v>367</v>
      </c>
      <c r="BBI296" s="65" t="s">
        <v>367</v>
      </c>
      <c r="BBJ296" s="65" t="s">
        <v>367</v>
      </c>
      <c r="BBK296" s="65" t="s">
        <v>367</v>
      </c>
      <c r="BBL296" s="65" t="s">
        <v>367</v>
      </c>
      <c r="BBM296" s="65" t="s">
        <v>367</v>
      </c>
      <c r="BBN296" s="65" t="s">
        <v>367</v>
      </c>
      <c r="BBO296" s="65" t="s">
        <v>367</v>
      </c>
      <c r="BBP296" s="65" t="s">
        <v>367</v>
      </c>
      <c r="BBQ296" s="65" t="s">
        <v>367</v>
      </c>
      <c r="BBR296" s="65" t="s">
        <v>367</v>
      </c>
      <c r="BBS296" s="65" t="s">
        <v>367</v>
      </c>
      <c r="BBT296" s="65" t="s">
        <v>367</v>
      </c>
      <c r="BBU296" s="65" t="s">
        <v>367</v>
      </c>
      <c r="BBV296" s="65" t="s">
        <v>367</v>
      </c>
      <c r="BBW296" s="65" t="s">
        <v>367</v>
      </c>
      <c r="BBX296" s="65" t="s">
        <v>367</v>
      </c>
      <c r="BBY296" s="65" t="s">
        <v>367</v>
      </c>
      <c r="BBZ296" s="65" t="s">
        <v>367</v>
      </c>
      <c r="BCA296" s="65" t="s">
        <v>367</v>
      </c>
      <c r="BCB296" s="65" t="s">
        <v>367</v>
      </c>
      <c r="BCC296" s="65" t="s">
        <v>367</v>
      </c>
      <c r="BCD296" s="65" t="s">
        <v>367</v>
      </c>
      <c r="BCE296" s="65" t="s">
        <v>367</v>
      </c>
      <c r="BCF296" s="65" t="s">
        <v>367</v>
      </c>
      <c r="BCG296" s="65" t="s">
        <v>367</v>
      </c>
      <c r="BCH296" s="65" t="s">
        <v>367</v>
      </c>
      <c r="BCI296" s="65" t="s">
        <v>367</v>
      </c>
      <c r="BCJ296" s="65" t="s">
        <v>367</v>
      </c>
      <c r="BCK296" s="65" t="s">
        <v>367</v>
      </c>
      <c r="BCL296" s="65" t="s">
        <v>367</v>
      </c>
      <c r="BCM296" s="65" t="s">
        <v>367</v>
      </c>
      <c r="BCN296" s="65" t="s">
        <v>367</v>
      </c>
      <c r="BCO296" s="65" t="s">
        <v>367</v>
      </c>
      <c r="BCP296" s="65" t="s">
        <v>367</v>
      </c>
      <c r="BCQ296" s="65" t="s">
        <v>367</v>
      </c>
      <c r="BCR296" s="65" t="s">
        <v>367</v>
      </c>
      <c r="BCS296" s="65" t="s">
        <v>367</v>
      </c>
      <c r="BCT296" s="65" t="s">
        <v>367</v>
      </c>
      <c r="BCU296" s="65" t="s">
        <v>367</v>
      </c>
      <c r="BCV296" s="65" t="s">
        <v>367</v>
      </c>
      <c r="BCW296" s="65" t="s">
        <v>367</v>
      </c>
      <c r="BCX296" s="65" t="s">
        <v>367</v>
      </c>
      <c r="BCY296" s="65" t="s">
        <v>367</v>
      </c>
      <c r="BCZ296" s="65" t="s">
        <v>367</v>
      </c>
      <c r="BDA296" s="65" t="s">
        <v>367</v>
      </c>
      <c r="BDB296" s="65" t="s">
        <v>367</v>
      </c>
      <c r="BDC296" s="65" t="s">
        <v>367</v>
      </c>
      <c r="BDD296" s="65" t="s">
        <v>367</v>
      </c>
      <c r="BDE296" s="65" t="s">
        <v>367</v>
      </c>
      <c r="BDF296" s="65" t="s">
        <v>367</v>
      </c>
      <c r="BDG296" s="65" t="s">
        <v>367</v>
      </c>
      <c r="BDH296" s="65" t="s">
        <v>367</v>
      </c>
      <c r="BDI296" s="65" t="s">
        <v>367</v>
      </c>
      <c r="BDJ296" s="65" t="s">
        <v>367</v>
      </c>
      <c r="BDK296" s="65" t="s">
        <v>367</v>
      </c>
      <c r="BDL296" s="65" t="s">
        <v>367</v>
      </c>
      <c r="BDM296" s="65" t="s">
        <v>367</v>
      </c>
      <c r="BDN296" s="65" t="s">
        <v>367</v>
      </c>
      <c r="BDO296" s="65" t="s">
        <v>367</v>
      </c>
      <c r="BDP296" s="65" t="s">
        <v>367</v>
      </c>
      <c r="BDQ296" s="65" t="s">
        <v>367</v>
      </c>
      <c r="BDR296" s="65" t="s">
        <v>367</v>
      </c>
      <c r="BDS296" s="65" t="s">
        <v>367</v>
      </c>
      <c r="BDT296" s="65" t="s">
        <v>367</v>
      </c>
      <c r="BDU296" s="65" t="s">
        <v>367</v>
      </c>
      <c r="BDV296" s="65" t="s">
        <v>367</v>
      </c>
      <c r="BDW296" s="65" t="s">
        <v>367</v>
      </c>
      <c r="BDX296" s="65" t="s">
        <v>367</v>
      </c>
      <c r="BDY296" s="65" t="s">
        <v>367</v>
      </c>
      <c r="BDZ296" s="65" t="s">
        <v>367</v>
      </c>
      <c r="BEA296" s="65" t="s">
        <v>367</v>
      </c>
      <c r="BEB296" s="65" t="s">
        <v>367</v>
      </c>
      <c r="BEC296" s="65" t="s">
        <v>367</v>
      </c>
      <c r="BED296" s="65" t="s">
        <v>367</v>
      </c>
      <c r="BEE296" s="65" t="s">
        <v>367</v>
      </c>
      <c r="BEF296" s="65" t="s">
        <v>367</v>
      </c>
      <c r="BEG296" s="65" t="s">
        <v>367</v>
      </c>
      <c r="BEH296" s="65" t="s">
        <v>367</v>
      </c>
      <c r="BEI296" s="65" t="s">
        <v>367</v>
      </c>
      <c r="BEJ296" s="65" t="s">
        <v>367</v>
      </c>
      <c r="BEK296" s="65" t="s">
        <v>367</v>
      </c>
      <c r="BEL296" s="65" t="s">
        <v>367</v>
      </c>
      <c r="BEM296" s="65" t="s">
        <v>367</v>
      </c>
      <c r="BEN296" s="65" t="s">
        <v>367</v>
      </c>
      <c r="BEO296" s="65" t="s">
        <v>367</v>
      </c>
      <c r="BEP296" s="65" t="s">
        <v>367</v>
      </c>
      <c r="BEQ296" s="65" t="s">
        <v>367</v>
      </c>
      <c r="BER296" s="65" t="s">
        <v>367</v>
      </c>
      <c r="BES296" s="65" t="s">
        <v>367</v>
      </c>
      <c r="BET296" s="65" t="s">
        <v>367</v>
      </c>
      <c r="BEU296" s="65" t="s">
        <v>367</v>
      </c>
      <c r="BEV296" s="65" t="s">
        <v>367</v>
      </c>
      <c r="BEW296" s="65" t="s">
        <v>367</v>
      </c>
      <c r="BEX296" s="65" t="s">
        <v>367</v>
      </c>
      <c r="BEY296" s="65" t="s">
        <v>367</v>
      </c>
      <c r="BEZ296" s="65" t="s">
        <v>367</v>
      </c>
      <c r="BFA296" s="65" t="s">
        <v>367</v>
      </c>
      <c r="BFB296" s="65" t="s">
        <v>367</v>
      </c>
      <c r="BFC296" s="65" t="s">
        <v>367</v>
      </c>
      <c r="BFD296" s="65" t="s">
        <v>367</v>
      </c>
      <c r="BFE296" s="65" t="s">
        <v>367</v>
      </c>
      <c r="BFF296" s="65" t="s">
        <v>367</v>
      </c>
      <c r="BFG296" s="65" t="s">
        <v>367</v>
      </c>
      <c r="BFH296" s="65" t="s">
        <v>367</v>
      </c>
      <c r="BFI296" s="65" t="s">
        <v>367</v>
      </c>
      <c r="BFJ296" s="65" t="s">
        <v>367</v>
      </c>
      <c r="BFK296" s="65" t="s">
        <v>367</v>
      </c>
      <c r="BFL296" s="65" t="s">
        <v>367</v>
      </c>
      <c r="BFM296" s="65" t="s">
        <v>367</v>
      </c>
      <c r="BFN296" s="65" t="s">
        <v>367</v>
      </c>
      <c r="BFO296" s="65" t="s">
        <v>367</v>
      </c>
      <c r="BFP296" s="65" t="s">
        <v>367</v>
      </c>
      <c r="BFQ296" s="65" t="s">
        <v>367</v>
      </c>
      <c r="BFR296" s="65" t="s">
        <v>367</v>
      </c>
      <c r="BFS296" s="65" t="s">
        <v>367</v>
      </c>
      <c r="BFT296" s="65" t="s">
        <v>367</v>
      </c>
      <c r="BFU296" s="65" t="s">
        <v>367</v>
      </c>
      <c r="BFV296" s="65" t="s">
        <v>367</v>
      </c>
      <c r="BFW296" s="65" t="s">
        <v>367</v>
      </c>
      <c r="BFX296" s="65" t="s">
        <v>367</v>
      </c>
      <c r="BFY296" s="65" t="s">
        <v>367</v>
      </c>
      <c r="BFZ296" s="65" t="s">
        <v>367</v>
      </c>
      <c r="BGA296" s="65" t="s">
        <v>367</v>
      </c>
      <c r="BGB296" s="65" t="s">
        <v>367</v>
      </c>
      <c r="BGC296" s="65" t="s">
        <v>367</v>
      </c>
      <c r="BGD296" s="65" t="s">
        <v>367</v>
      </c>
      <c r="BGE296" s="65" t="s">
        <v>367</v>
      </c>
      <c r="BGF296" s="65" t="s">
        <v>367</v>
      </c>
      <c r="BGG296" s="65" t="s">
        <v>367</v>
      </c>
      <c r="BGH296" s="65" t="s">
        <v>367</v>
      </c>
      <c r="BGI296" s="65" t="s">
        <v>367</v>
      </c>
      <c r="BGJ296" s="65" t="s">
        <v>367</v>
      </c>
      <c r="BGK296" s="65" t="s">
        <v>367</v>
      </c>
      <c r="BGL296" s="65" t="s">
        <v>367</v>
      </c>
      <c r="BGM296" s="65" t="s">
        <v>367</v>
      </c>
      <c r="BGN296" s="65" t="s">
        <v>367</v>
      </c>
      <c r="BGO296" s="65" t="s">
        <v>367</v>
      </c>
      <c r="BGP296" s="65" t="s">
        <v>367</v>
      </c>
      <c r="BGQ296" s="65" t="s">
        <v>367</v>
      </c>
      <c r="BGR296" s="65" t="s">
        <v>367</v>
      </c>
      <c r="BGS296" s="65" t="s">
        <v>367</v>
      </c>
      <c r="BGT296" s="65" t="s">
        <v>367</v>
      </c>
      <c r="BGU296" s="65" t="s">
        <v>367</v>
      </c>
      <c r="BGV296" s="65" t="s">
        <v>367</v>
      </c>
      <c r="BGW296" s="65" t="s">
        <v>367</v>
      </c>
      <c r="BGX296" s="65" t="s">
        <v>367</v>
      </c>
      <c r="BGY296" s="65" t="s">
        <v>367</v>
      </c>
      <c r="BGZ296" s="65" t="s">
        <v>367</v>
      </c>
      <c r="BHA296" s="65" t="s">
        <v>367</v>
      </c>
      <c r="BHB296" s="65" t="s">
        <v>367</v>
      </c>
      <c r="BHC296" s="65" t="s">
        <v>367</v>
      </c>
      <c r="BHD296" s="65" t="s">
        <v>367</v>
      </c>
      <c r="BHE296" s="65" t="s">
        <v>367</v>
      </c>
      <c r="BHF296" s="65" t="s">
        <v>367</v>
      </c>
      <c r="BHG296" s="65" t="s">
        <v>367</v>
      </c>
      <c r="BHH296" s="65" t="s">
        <v>367</v>
      </c>
      <c r="BHI296" s="65" t="s">
        <v>367</v>
      </c>
      <c r="BHJ296" s="65" t="s">
        <v>367</v>
      </c>
      <c r="BHK296" s="65" t="s">
        <v>367</v>
      </c>
      <c r="BHL296" s="65" t="s">
        <v>367</v>
      </c>
      <c r="BHM296" s="65" t="s">
        <v>367</v>
      </c>
      <c r="BHN296" s="65" t="s">
        <v>367</v>
      </c>
      <c r="BHO296" s="65" t="s">
        <v>367</v>
      </c>
      <c r="BHP296" s="65" t="s">
        <v>367</v>
      </c>
      <c r="BHQ296" s="65" t="s">
        <v>367</v>
      </c>
      <c r="BHR296" s="65" t="s">
        <v>367</v>
      </c>
      <c r="BHS296" s="65" t="s">
        <v>367</v>
      </c>
      <c r="BHT296" s="65" t="s">
        <v>367</v>
      </c>
      <c r="BHU296" s="65" t="s">
        <v>367</v>
      </c>
      <c r="BHV296" s="65" t="s">
        <v>367</v>
      </c>
      <c r="BHW296" s="65" t="s">
        <v>367</v>
      </c>
      <c r="BHX296" s="65" t="s">
        <v>367</v>
      </c>
      <c r="BHY296" s="65" t="s">
        <v>367</v>
      </c>
      <c r="BHZ296" s="65" t="s">
        <v>367</v>
      </c>
      <c r="BIA296" s="65" t="s">
        <v>367</v>
      </c>
      <c r="BIB296" s="65" t="s">
        <v>367</v>
      </c>
      <c r="BIC296" s="65" t="s">
        <v>367</v>
      </c>
      <c r="BID296" s="65" t="s">
        <v>367</v>
      </c>
      <c r="BIE296" s="65" t="s">
        <v>367</v>
      </c>
      <c r="BIF296" s="65" t="s">
        <v>367</v>
      </c>
      <c r="BIG296" s="65" t="s">
        <v>367</v>
      </c>
      <c r="BIH296" s="65" t="s">
        <v>367</v>
      </c>
      <c r="BII296" s="65" t="s">
        <v>367</v>
      </c>
      <c r="BIJ296" s="65" t="s">
        <v>367</v>
      </c>
      <c r="BIK296" s="65" t="s">
        <v>367</v>
      </c>
      <c r="BIL296" s="65" t="s">
        <v>367</v>
      </c>
      <c r="BIM296" s="65" t="s">
        <v>367</v>
      </c>
      <c r="BIN296" s="65" t="s">
        <v>367</v>
      </c>
      <c r="BIO296" s="65" t="s">
        <v>367</v>
      </c>
      <c r="BIP296" s="65" t="s">
        <v>367</v>
      </c>
      <c r="BIQ296" s="65" t="s">
        <v>367</v>
      </c>
      <c r="BIR296" s="65" t="s">
        <v>367</v>
      </c>
      <c r="BIS296" s="65" t="s">
        <v>367</v>
      </c>
      <c r="BIT296" s="65" t="s">
        <v>367</v>
      </c>
      <c r="BIU296" s="65" t="s">
        <v>367</v>
      </c>
      <c r="BIV296" s="65" t="s">
        <v>367</v>
      </c>
      <c r="BIW296" s="65" t="s">
        <v>367</v>
      </c>
      <c r="BIX296" s="65" t="s">
        <v>367</v>
      </c>
      <c r="BIY296" s="65" t="s">
        <v>367</v>
      </c>
      <c r="BIZ296" s="65" t="s">
        <v>367</v>
      </c>
      <c r="BJA296" s="65" t="s">
        <v>367</v>
      </c>
      <c r="BJB296" s="65" t="s">
        <v>367</v>
      </c>
      <c r="BJC296" s="65" t="s">
        <v>367</v>
      </c>
      <c r="BJD296" s="65" t="s">
        <v>367</v>
      </c>
      <c r="BJE296" s="65" t="s">
        <v>367</v>
      </c>
      <c r="BJF296" s="65" t="s">
        <v>367</v>
      </c>
      <c r="BJG296" s="65" t="s">
        <v>367</v>
      </c>
      <c r="BJH296" s="65" t="s">
        <v>367</v>
      </c>
      <c r="BJI296" s="65" t="s">
        <v>367</v>
      </c>
      <c r="BJJ296" s="65" t="s">
        <v>367</v>
      </c>
      <c r="BJK296" s="65" t="s">
        <v>367</v>
      </c>
      <c r="BJL296" s="65" t="s">
        <v>367</v>
      </c>
      <c r="BJM296" s="65" t="s">
        <v>367</v>
      </c>
      <c r="BJN296" s="65" t="s">
        <v>367</v>
      </c>
      <c r="BJO296" s="65" t="s">
        <v>367</v>
      </c>
      <c r="BJP296" s="65" t="s">
        <v>367</v>
      </c>
      <c r="BJQ296" s="65" t="s">
        <v>367</v>
      </c>
      <c r="BJR296" s="65" t="s">
        <v>367</v>
      </c>
      <c r="BJS296" s="65" t="s">
        <v>367</v>
      </c>
      <c r="BJT296" s="65" t="s">
        <v>367</v>
      </c>
      <c r="BJU296" s="65" t="s">
        <v>367</v>
      </c>
      <c r="BJV296" s="65" t="s">
        <v>367</v>
      </c>
      <c r="BJW296" s="65" t="s">
        <v>367</v>
      </c>
      <c r="BJX296" s="65" t="s">
        <v>367</v>
      </c>
      <c r="BJY296" s="65" t="s">
        <v>367</v>
      </c>
      <c r="BJZ296" s="65" t="s">
        <v>367</v>
      </c>
      <c r="BKA296" s="65" t="s">
        <v>367</v>
      </c>
      <c r="BKB296" s="65" t="s">
        <v>367</v>
      </c>
      <c r="BKC296" s="65" t="s">
        <v>367</v>
      </c>
      <c r="BKD296" s="65" t="s">
        <v>367</v>
      </c>
      <c r="BKE296" s="65" t="s">
        <v>367</v>
      </c>
      <c r="BKF296" s="65" t="s">
        <v>367</v>
      </c>
      <c r="BKG296" s="65" t="s">
        <v>367</v>
      </c>
      <c r="BKH296" s="65" t="s">
        <v>367</v>
      </c>
      <c r="BKI296" s="65" t="s">
        <v>367</v>
      </c>
      <c r="BKJ296" s="65" t="s">
        <v>367</v>
      </c>
      <c r="BKK296" s="65" t="s">
        <v>367</v>
      </c>
      <c r="BKL296" s="65" t="s">
        <v>367</v>
      </c>
      <c r="BKM296" s="65" t="s">
        <v>367</v>
      </c>
      <c r="BKN296" s="65" t="s">
        <v>367</v>
      </c>
      <c r="BKO296" s="65" t="s">
        <v>367</v>
      </c>
      <c r="BKP296" s="65" t="s">
        <v>367</v>
      </c>
      <c r="BKQ296" s="65" t="s">
        <v>367</v>
      </c>
      <c r="BKR296" s="65" t="s">
        <v>367</v>
      </c>
      <c r="BKS296" s="65" t="s">
        <v>367</v>
      </c>
      <c r="BKT296" s="65" t="s">
        <v>367</v>
      </c>
      <c r="BKU296" s="65" t="s">
        <v>367</v>
      </c>
      <c r="BKV296" s="65" t="s">
        <v>367</v>
      </c>
      <c r="BKW296" s="65" t="s">
        <v>367</v>
      </c>
      <c r="BKX296" s="65" t="s">
        <v>367</v>
      </c>
      <c r="BKY296" s="65" t="s">
        <v>367</v>
      </c>
      <c r="BKZ296" s="65" t="s">
        <v>367</v>
      </c>
      <c r="BLA296" s="65" t="s">
        <v>367</v>
      </c>
      <c r="BLB296" s="65" t="s">
        <v>367</v>
      </c>
      <c r="BLC296" s="65" t="s">
        <v>367</v>
      </c>
      <c r="BLD296" s="65" t="s">
        <v>367</v>
      </c>
      <c r="BLE296" s="65" t="s">
        <v>367</v>
      </c>
      <c r="BLF296" s="65" t="s">
        <v>367</v>
      </c>
      <c r="BLG296" s="65" t="s">
        <v>367</v>
      </c>
      <c r="BLH296" s="65" t="s">
        <v>367</v>
      </c>
      <c r="BLI296" s="65" t="s">
        <v>367</v>
      </c>
      <c r="BLJ296" s="65" t="s">
        <v>367</v>
      </c>
      <c r="BLK296" s="65" t="s">
        <v>367</v>
      </c>
      <c r="BLL296" s="65" t="s">
        <v>367</v>
      </c>
      <c r="BLM296" s="65" t="s">
        <v>367</v>
      </c>
      <c r="BLN296" s="65" t="s">
        <v>367</v>
      </c>
      <c r="BLO296" s="65" t="s">
        <v>367</v>
      </c>
      <c r="BLP296" s="65" t="s">
        <v>367</v>
      </c>
      <c r="BLQ296" s="65" t="s">
        <v>367</v>
      </c>
      <c r="BLR296" s="65" t="s">
        <v>367</v>
      </c>
      <c r="BLS296" s="65" t="s">
        <v>367</v>
      </c>
      <c r="BLT296" s="65" t="s">
        <v>367</v>
      </c>
      <c r="BLU296" s="65" t="s">
        <v>367</v>
      </c>
      <c r="BLV296" s="65" t="s">
        <v>367</v>
      </c>
      <c r="BLW296" s="65" t="s">
        <v>367</v>
      </c>
      <c r="BLX296" s="65" t="s">
        <v>367</v>
      </c>
      <c r="BLY296" s="65" t="s">
        <v>367</v>
      </c>
      <c r="BLZ296" s="65" t="s">
        <v>367</v>
      </c>
      <c r="BMA296" s="65" t="s">
        <v>367</v>
      </c>
      <c r="BMB296" s="65" t="s">
        <v>367</v>
      </c>
      <c r="BMC296" s="65" t="s">
        <v>367</v>
      </c>
      <c r="BMD296" s="65" t="s">
        <v>367</v>
      </c>
      <c r="BME296" s="65" t="s">
        <v>367</v>
      </c>
      <c r="BMF296" s="65" t="s">
        <v>367</v>
      </c>
      <c r="BMG296" s="65" t="s">
        <v>367</v>
      </c>
      <c r="BMH296" s="65" t="s">
        <v>367</v>
      </c>
      <c r="BMI296" s="65" t="s">
        <v>367</v>
      </c>
      <c r="BMJ296" s="65" t="s">
        <v>367</v>
      </c>
      <c r="BMK296" s="65" t="s">
        <v>367</v>
      </c>
      <c r="BML296" s="65" t="s">
        <v>367</v>
      </c>
      <c r="BMM296" s="65" t="s">
        <v>367</v>
      </c>
      <c r="BMN296" s="65" t="s">
        <v>367</v>
      </c>
      <c r="BMO296" s="65" t="s">
        <v>367</v>
      </c>
      <c r="BMP296" s="65" t="s">
        <v>367</v>
      </c>
      <c r="BMQ296" s="65" t="s">
        <v>367</v>
      </c>
      <c r="BMR296" s="65" t="s">
        <v>367</v>
      </c>
      <c r="BMS296" s="65" t="s">
        <v>367</v>
      </c>
      <c r="BMT296" s="65" t="s">
        <v>367</v>
      </c>
      <c r="BMU296" s="65" t="s">
        <v>367</v>
      </c>
      <c r="BMV296" s="65" t="s">
        <v>367</v>
      </c>
      <c r="BMW296" s="65" t="s">
        <v>367</v>
      </c>
      <c r="BMX296" s="65" t="s">
        <v>367</v>
      </c>
      <c r="BMY296" s="65" t="s">
        <v>367</v>
      </c>
      <c r="BMZ296" s="65" t="s">
        <v>367</v>
      </c>
      <c r="BNA296" s="65" t="s">
        <v>367</v>
      </c>
      <c r="BNB296" s="65" t="s">
        <v>367</v>
      </c>
      <c r="BNC296" s="65" t="s">
        <v>367</v>
      </c>
      <c r="BND296" s="65" t="s">
        <v>367</v>
      </c>
      <c r="BNE296" s="65" t="s">
        <v>367</v>
      </c>
      <c r="BNF296" s="65" t="s">
        <v>367</v>
      </c>
      <c r="BNG296" s="65" t="s">
        <v>367</v>
      </c>
      <c r="BNH296" s="65" t="s">
        <v>367</v>
      </c>
      <c r="BNI296" s="65" t="s">
        <v>367</v>
      </c>
      <c r="BNJ296" s="65" t="s">
        <v>367</v>
      </c>
      <c r="BNK296" s="65" t="s">
        <v>367</v>
      </c>
      <c r="BNL296" s="65" t="s">
        <v>367</v>
      </c>
      <c r="BNM296" s="65" t="s">
        <v>367</v>
      </c>
      <c r="BNN296" s="65" t="s">
        <v>367</v>
      </c>
      <c r="BNO296" s="65" t="s">
        <v>367</v>
      </c>
      <c r="BNP296" s="65" t="s">
        <v>367</v>
      </c>
      <c r="BNQ296" s="65" t="s">
        <v>367</v>
      </c>
      <c r="BNR296" s="65" t="s">
        <v>367</v>
      </c>
      <c r="BNS296" s="65" t="s">
        <v>367</v>
      </c>
      <c r="BNT296" s="65" t="s">
        <v>367</v>
      </c>
      <c r="BNU296" s="65" t="s">
        <v>367</v>
      </c>
      <c r="BNV296" s="65" t="s">
        <v>367</v>
      </c>
      <c r="BNW296" s="65" t="s">
        <v>367</v>
      </c>
      <c r="BNX296" s="65" t="s">
        <v>367</v>
      </c>
      <c r="BNY296" s="65" t="s">
        <v>367</v>
      </c>
      <c r="BNZ296" s="65" t="s">
        <v>367</v>
      </c>
      <c r="BOA296" s="65" t="s">
        <v>367</v>
      </c>
      <c r="BOB296" s="65" t="s">
        <v>367</v>
      </c>
      <c r="BOC296" s="65" t="s">
        <v>367</v>
      </c>
      <c r="BOD296" s="65" t="s">
        <v>367</v>
      </c>
      <c r="BOE296" s="65" t="s">
        <v>367</v>
      </c>
      <c r="BOF296" s="65" t="s">
        <v>367</v>
      </c>
      <c r="BOG296" s="65" t="s">
        <v>367</v>
      </c>
      <c r="BOH296" s="65" t="s">
        <v>367</v>
      </c>
      <c r="BOI296" s="65" t="s">
        <v>367</v>
      </c>
      <c r="BOJ296" s="65" t="s">
        <v>367</v>
      </c>
      <c r="BOK296" s="65" t="s">
        <v>367</v>
      </c>
      <c r="BOL296" s="65" t="s">
        <v>367</v>
      </c>
      <c r="BOM296" s="65" t="s">
        <v>367</v>
      </c>
      <c r="BON296" s="65" t="s">
        <v>367</v>
      </c>
      <c r="BOO296" s="65" t="s">
        <v>367</v>
      </c>
      <c r="BOP296" s="65" t="s">
        <v>367</v>
      </c>
      <c r="BOQ296" s="65" t="s">
        <v>367</v>
      </c>
      <c r="BOR296" s="65" t="s">
        <v>367</v>
      </c>
      <c r="BOS296" s="65" t="s">
        <v>367</v>
      </c>
      <c r="BOT296" s="65" t="s">
        <v>367</v>
      </c>
      <c r="BOU296" s="65" t="s">
        <v>367</v>
      </c>
      <c r="BOV296" s="65" t="s">
        <v>367</v>
      </c>
      <c r="BOW296" s="65" t="s">
        <v>367</v>
      </c>
      <c r="BOX296" s="65" t="s">
        <v>367</v>
      </c>
      <c r="BOY296" s="65" t="s">
        <v>367</v>
      </c>
      <c r="BOZ296" s="65" t="s">
        <v>367</v>
      </c>
      <c r="BPA296" s="65" t="s">
        <v>367</v>
      </c>
      <c r="BPB296" s="65" t="s">
        <v>367</v>
      </c>
      <c r="BPC296" s="65" t="s">
        <v>367</v>
      </c>
      <c r="BPD296" s="65" t="s">
        <v>367</v>
      </c>
      <c r="BPE296" s="65" t="s">
        <v>367</v>
      </c>
      <c r="BPF296" s="65" t="s">
        <v>367</v>
      </c>
      <c r="BPG296" s="65" t="s">
        <v>367</v>
      </c>
      <c r="BPH296" s="65" t="s">
        <v>367</v>
      </c>
      <c r="BPI296" s="65" t="s">
        <v>367</v>
      </c>
      <c r="BPJ296" s="65" t="s">
        <v>367</v>
      </c>
      <c r="BPK296" s="65" t="s">
        <v>367</v>
      </c>
      <c r="BPL296" s="65" t="s">
        <v>367</v>
      </c>
      <c r="BPM296" s="65" t="s">
        <v>367</v>
      </c>
      <c r="BPN296" s="65" t="s">
        <v>367</v>
      </c>
      <c r="BPO296" s="65" t="s">
        <v>367</v>
      </c>
      <c r="BPP296" s="65" t="s">
        <v>367</v>
      </c>
      <c r="BPQ296" s="65" t="s">
        <v>367</v>
      </c>
      <c r="BPR296" s="65" t="s">
        <v>367</v>
      </c>
      <c r="BPS296" s="65" t="s">
        <v>367</v>
      </c>
      <c r="BPT296" s="65" t="s">
        <v>367</v>
      </c>
      <c r="BPU296" s="65" t="s">
        <v>367</v>
      </c>
      <c r="BPV296" s="65" t="s">
        <v>367</v>
      </c>
      <c r="BPW296" s="65" t="s">
        <v>367</v>
      </c>
      <c r="BPX296" s="65" t="s">
        <v>367</v>
      </c>
      <c r="BPY296" s="65" t="s">
        <v>367</v>
      </c>
      <c r="BPZ296" s="65" t="s">
        <v>367</v>
      </c>
      <c r="BQA296" s="65" t="s">
        <v>367</v>
      </c>
      <c r="BQB296" s="65" t="s">
        <v>367</v>
      </c>
      <c r="BQC296" s="65" t="s">
        <v>367</v>
      </c>
      <c r="BQD296" s="65" t="s">
        <v>367</v>
      </c>
      <c r="BQE296" s="65" t="s">
        <v>367</v>
      </c>
      <c r="BQF296" s="65" t="s">
        <v>367</v>
      </c>
      <c r="BQG296" s="65" t="s">
        <v>367</v>
      </c>
      <c r="BQH296" s="65" t="s">
        <v>367</v>
      </c>
      <c r="BQI296" s="65" t="s">
        <v>367</v>
      </c>
      <c r="BQJ296" s="65" t="s">
        <v>367</v>
      </c>
      <c r="BQK296" s="65" t="s">
        <v>367</v>
      </c>
      <c r="BQL296" s="65" t="s">
        <v>367</v>
      </c>
      <c r="BQM296" s="65" t="s">
        <v>367</v>
      </c>
      <c r="BQN296" s="65" t="s">
        <v>367</v>
      </c>
      <c r="BQO296" s="65" t="s">
        <v>367</v>
      </c>
      <c r="BQP296" s="65" t="s">
        <v>367</v>
      </c>
      <c r="BQQ296" s="65" t="s">
        <v>367</v>
      </c>
      <c r="BQR296" s="65" t="s">
        <v>367</v>
      </c>
      <c r="BQS296" s="65" t="s">
        <v>367</v>
      </c>
      <c r="BQT296" s="65" t="s">
        <v>367</v>
      </c>
      <c r="BQU296" s="65" t="s">
        <v>367</v>
      </c>
      <c r="BQV296" s="65" t="s">
        <v>367</v>
      </c>
      <c r="BQW296" s="65" t="s">
        <v>367</v>
      </c>
      <c r="BQX296" s="65" t="s">
        <v>367</v>
      </c>
      <c r="BQY296" s="65" t="s">
        <v>367</v>
      </c>
      <c r="BQZ296" s="65" t="s">
        <v>367</v>
      </c>
      <c r="BRA296" s="65" t="s">
        <v>367</v>
      </c>
      <c r="BRB296" s="65" t="s">
        <v>367</v>
      </c>
      <c r="BRC296" s="65" t="s">
        <v>367</v>
      </c>
      <c r="BRD296" s="65" t="s">
        <v>367</v>
      </c>
      <c r="BRE296" s="65" t="s">
        <v>367</v>
      </c>
      <c r="BRF296" s="65" t="s">
        <v>367</v>
      </c>
      <c r="BRG296" s="65" t="s">
        <v>367</v>
      </c>
      <c r="BRH296" s="65" t="s">
        <v>367</v>
      </c>
      <c r="BRI296" s="65" t="s">
        <v>367</v>
      </c>
      <c r="BRJ296" s="65" t="s">
        <v>367</v>
      </c>
      <c r="BRK296" s="65" t="s">
        <v>367</v>
      </c>
      <c r="BRL296" s="65" t="s">
        <v>367</v>
      </c>
      <c r="BRM296" s="65" t="s">
        <v>367</v>
      </c>
      <c r="BRN296" s="65" t="s">
        <v>367</v>
      </c>
      <c r="BRO296" s="65" t="s">
        <v>367</v>
      </c>
      <c r="BRP296" s="65" t="s">
        <v>367</v>
      </c>
      <c r="BRQ296" s="65" t="s">
        <v>367</v>
      </c>
      <c r="BRR296" s="65" t="s">
        <v>367</v>
      </c>
      <c r="BRS296" s="65" t="s">
        <v>367</v>
      </c>
      <c r="BRT296" s="65" t="s">
        <v>367</v>
      </c>
      <c r="BRU296" s="65" t="s">
        <v>367</v>
      </c>
      <c r="BRV296" s="65" t="s">
        <v>367</v>
      </c>
      <c r="BRW296" s="65" t="s">
        <v>367</v>
      </c>
      <c r="BRX296" s="65" t="s">
        <v>367</v>
      </c>
      <c r="BRY296" s="65" t="s">
        <v>367</v>
      </c>
      <c r="BRZ296" s="65" t="s">
        <v>367</v>
      </c>
      <c r="BSA296" s="65" t="s">
        <v>367</v>
      </c>
      <c r="BSB296" s="65" t="s">
        <v>367</v>
      </c>
      <c r="BSC296" s="65" t="s">
        <v>367</v>
      </c>
      <c r="BSD296" s="65" t="s">
        <v>367</v>
      </c>
      <c r="BSE296" s="65" t="s">
        <v>367</v>
      </c>
      <c r="BSF296" s="65" t="s">
        <v>367</v>
      </c>
      <c r="BSG296" s="65" t="s">
        <v>367</v>
      </c>
      <c r="BSH296" s="65" t="s">
        <v>367</v>
      </c>
      <c r="BSI296" s="65" t="s">
        <v>367</v>
      </c>
      <c r="BSJ296" s="65" t="s">
        <v>367</v>
      </c>
      <c r="BSK296" s="65" t="s">
        <v>367</v>
      </c>
      <c r="BSL296" s="65" t="s">
        <v>367</v>
      </c>
      <c r="BSM296" s="65" t="s">
        <v>367</v>
      </c>
      <c r="BSN296" s="65" t="s">
        <v>367</v>
      </c>
      <c r="BSO296" s="65" t="s">
        <v>367</v>
      </c>
      <c r="BSP296" s="65" t="s">
        <v>367</v>
      </c>
      <c r="BSQ296" s="65" t="s">
        <v>367</v>
      </c>
      <c r="BSR296" s="65" t="s">
        <v>367</v>
      </c>
      <c r="BSS296" s="65" t="s">
        <v>367</v>
      </c>
      <c r="BST296" s="65" t="s">
        <v>367</v>
      </c>
      <c r="BSU296" s="65" t="s">
        <v>367</v>
      </c>
      <c r="BSV296" s="65" t="s">
        <v>367</v>
      </c>
      <c r="BSW296" s="65" t="s">
        <v>367</v>
      </c>
      <c r="BSX296" s="65" t="s">
        <v>367</v>
      </c>
      <c r="BSY296" s="65" t="s">
        <v>367</v>
      </c>
      <c r="BSZ296" s="65" t="s">
        <v>367</v>
      </c>
      <c r="BTA296" s="65" t="s">
        <v>367</v>
      </c>
      <c r="BTB296" s="65" t="s">
        <v>367</v>
      </c>
      <c r="BTC296" s="65" t="s">
        <v>367</v>
      </c>
      <c r="BTD296" s="65" t="s">
        <v>367</v>
      </c>
      <c r="BTE296" s="65" t="s">
        <v>367</v>
      </c>
      <c r="BTF296" s="65" t="s">
        <v>367</v>
      </c>
      <c r="BTG296" s="65" t="s">
        <v>367</v>
      </c>
      <c r="BTH296" s="65" t="s">
        <v>367</v>
      </c>
      <c r="BTI296" s="65" t="s">
        <v>367</v>
      </c>
      <c r="BTJ296" s="65" t="s">
        <v>367</v>
      </c>
      <c r="BTK296" s="65" t="s">
        <v>367</v>
      </c>
      <c r="BTL296" s="65" t="s">
        <v>367</v>
      </c>
      <c r="BTM296" s="65" t="s">
        <v>367</v>
      </c>
      <c r="BTN296" s="65" t="s">
        <v>367</v>
      </c>
      <c r="BTO296" s="65" t="s">
        <v>367</v>
      </c>
      <c r="BTP296" s="65" t="s">
        <v>367</v>
      </c>
      <c r="BTQ296" s="65" t="s">
        <v>367</v>
      </c>
      <c r="BTR296" s="65" t="s">
        <v>367</v>
      </c>
      <c r="BTS296" s="65" t="s">
        <v>367</v>
      </c>
      <c r="BTT296" s="65" t="s">
        <v>367</v>
      </c>
      <c r="BTU296" s="65" t="s">
        <v>367</v>
      </c>
      <c r="BTV296" s="65" t="s">
        <v>367</v>
      </c>
      <c r="BTW296" s="65" t="s">
        <v>367</v>
      </c>
      <c r="BTX296" s="65" t="s">
        <v>367</v>
      </c>
      <c r="BTY296" s="65" t="s">
        <v>367</v>
      </c>
      <c r="BTZ296" s="65" t="s">
        <v>367</v>
      </c>
      <c r="BUA296" s="65" t="s">
        <v>367</v>
      </c>
      <c r="BUB296" s="65" t="s">
        <v>367</v>
      </c>
      <c r="BUC296" s="65" t="s">
        <v>367</v>
      </c>
      <c r="BUD296" s="65" t="s">
        <v>367</v>
      </c>
      <c r="BUE296" s="65" t="s">
        <v>367</v>
      </c>
      <c r="BUF296" s="65" t="s">
        <v>367</v>
      </c>
      <c r="BUG296" s="65" t="s">
        <v>367</v>
      </c>
      <c r="BUH296" s="65" t="s">
        <v>367</v>
      </c>
      <c r="BUI296" s="65" t="s">
        <v>367</v>
      </c>
      <c r="BUJ296" s="65" t="s">
        <v>367</v>
      </c>
      <c r="BUK296" s="65" t="s">
        <v>367</v>
      </c>
      <c r="BUL296" s="65" t="s">
        <v>367</v>
      </c>
      <c r="BUM296" s="65" t="s">
        <v>367</v>
      </c>
      <c r="BUN296" s="65" t="s">
        <v>367</v>
      </c>
      <c r="BUO296" s="65" t="s">
        <v>367</v>
      </c>
      <c r="BUP296" s="65" t="s">
        <v>367</v>
      </c>
      <c r="BUQ296" s="65" t="s">
        <v>367</v>
      </c>
      <c r="BUR296" s="65" t="s">
        <v>367</v>
      </c>
      <c r="BUS296" s="65" t="s">
        <v>367</v>
      </c>
      <c r="BUT296" s="65" t="s">
        <v>367</v>
      </c>
      <c r="BUU296" s="65" t="s">
        <v>367</v>
      </c>
      <c r="BUV296" s="65" t="s">
        <v>367</v>
      </c>
      <c r="BUW296" s="65" t="s">
        <v>367</v>
      </c>
      <c r="BUX296" s="65" t="s">
        <v>367</v>
      </c>
      <c r="BUY296" s="65" t="s">
        <v>367</v>
      </c>
      <c r="BUZ296" s="65" t="s">
        <v>367</v>
      </c>
      <c r="BVA296" s="65" t="s">
        <v>367</v>
      </c>
      <c r="BVB296" s="65" t="s">
        <v>367</v>
      </c>
      <c r="BVC296" s="65" t="s">
        <v>367</v>
      </c>
      <c r="BVD296" s="65" t="s">
        <v>367</v>
      </c>
      <c r="BVE296" s="65" t="s">
        <v>367</v>
      </c>
      <c r="BVF296" s="65" t="s">
        <v>367</v>
      </c>
      <c r="BVG296" s="65" t="s">
        <v>367</v>
      </c>
      <c r="BVH296" s="65" t="s">
        <v>367</v>
      </c>
      <c r="BVI296" s="65" t="s">
        <v>367</v>
      </c>
      <c r="BVJ296" s="65" t="s">
        <v>367</v>
      </c>
      <c r="BVK296" s="65" t="s">
        <v>367</v>
      </c>
      <c r="BVL296" s="65" t="s">
        <v>367</v>
      </c>
      <c r="BVM296" s="65" t="s">
        <v>367</v>
      </c>
      <c r="BVN296" s="65" t="s">
        <v>367</v>
      </c>
      <c r="BVO296" s="65" t="s">
        <v>367</v>
      </c>
      <c r="BVP296" s="65" t="s">
        <v>367</v>
      </c>
      <c r="BVQ296" s="65" t="s">
        <v>367</v>
      </c>
      <c r="BVR296" s="65" t="s">
        <v>367</v>
      </c>
      <c r="BVS296" s="65" t="s">
        <v>367</v>
      </c>
      <c r="BVT296" s="65" t="s">
        <v>367</v>
      </c>
      <c r="BVU296" s="65" t="s">
        <v>367</v>
      </c>
      <c r="BVV296" s="65" t="s">
        <v>367</v>
      </c>
      <c r="BVW296" s="65" t="s">
        <v>367</v>
      </c>
      <c r="BVX296" s="65" t="s">
        <v>367</v>
      </c>
      <c r="BVY296" s="65" t="s">
        <v>367</v>
      </c>
      <c r="BVZ296" s="65" t="s">
        <v>367</v>
      </c>
      <c r="BWA296" s="65" t="s">
        <v>367</v>
      </c>
      <c r="BWB296" s="65" t="s">
        <v>367</v>
      </c>
      <c r="BWC296" s="65" t="s">
        <v>367</v>
      </c>
      <c r="BWD296" s="65" t="s">
        <v>367</v>
      </c>
      <c r="BWE296" s="65" t="s">
        <v>367</v>
      </c>
      <c r="BWF296" s="65" t="s">
        <v>367</v>
      </c>
      <c r="BWG296" s="65" t="s">
        <v>367</v>
      </c>
      <c r="BWH296" s="65" t="s">
        <v>367</v>
      </c>
      <c r="BWI296" s="65" t="s">
        <v>367</v>
      </c>
      <c r="BWJ296" s="65" t="s">
        <v>367</v>
      </c>
      <c r="BWK296" s="65" t="s">
        <v>367</v>
      </c>
      <c r="BWL296" s="65" t="s">
        <v>367</v>
      </c>
      <c r="BWM296" s="65" t="s">
        <v>367</v>
      </c>
      <c r="BWN296" s="65" t="s">
        <v>367</v>
      </c>
      <c r="BWO296" s="65" t="s">
        <v>367</v>
      </c>
      <c r="BWP296" s="65" t="s">
        <v>367</v>
      </c>
      <c r="BWQ296" s="65" t="s">
        <v>367</v>
      </c>
      <c r="BWR296" s="65" t="s">
        <v>367</v>
      </c>
      <c r="BWS296" s="65" t="s">
        <v>367</v>
      </c>
      <c r="BWT296" s="65" t="s">
        <v>367</v>
      </c>
      <c r="BWU296" s="65" t="s">
        <v>367</v>
      </c>
      <c r="BWV296" s="65" t="s">
        <v>367</v>
      </c>
      <c r="BWW296" s="65" t="s">
        <v>367</v>
      </c>
      <c r="BWX296" s="65" t="s">
        <v>367</v>
      </c>
      <c r="BWY296" s="65" t="s">
        <v>367</v>
      </c>
      <c r="BWZ296" s="65" t="s">
        <v>367</v>
      </c>
      <c r="BXA296" s="65" t="s">
        <v>367</v>
      </c>
      <c r="BXB296" s="65" t="s">
        <v>367</v>
      </c>
      <c r="BXC296" s="65" t="s">
        <v>367</v>
      </c>
      <c r="BXD296" s="65" t="s">
        <v>367</v>
      </c>
      <c r="BXE296" s="65" t="s">
        <v>367</v>
      </c>
      <c r="BXF296" s="65" t="s">
        <v>367</v>
      </c>
      <c r="BXG296" s="65" t="s">
        <v>367</v>
      </c>
      <c r="BXH296" s="65" t="s">
        <v>367</v>
      </c>
      <c r="BXI296" s="65" t="s">
        <v>367</v>
      </c>
      <c r="BXJ296" s="65" t="s">
        <v>367</v>
      </c>
      <c r="BXK296" s="65" t="s">
        <v>367</v>
      </c>
      <c r="BXL296" s="65" t="s">
        <v>367</v>
      </c>
      <c r="BXM296" s="65" t="s">
        <v>367</v>
      </c>
      <c r="BXN296" s="65" t="s">
        <v>367</v>
      </c>
      <c r="BXO296" s="65" t="s">
        <v>367</v>
      </c>
      <c r="BXP296" s="65" t="s">
        <v>367</v>
      </c>
      <c r="BXQ296" s="65" t="s">
        <v>367</v>
      </c>
      <c r="BXR296" s="65" t="s">
        <v>367</v>
      </c>
      <c r="BXS296" s="65" t="s">
        <v>367</v>
      </c>
      <c r="BXT296" s="65" t="s">
        <v>367</v>
      </c>
      <c r="BXU296" s="65" t="s">
        <v>367</v>
      </c>
      <c r="BXV296" s="65" t="s">
        <v>367</v>
      </c>
      <c r="BXW296" s="65" t="s">
        <v>367</v>
      </c>
      <c r="BXX296" s="65" t="s">
        <v>367</v>
      </c>
      <c r="BXY296" s="65" t="s">
        <v>367</v>
      </c>
      <c r="BXZ296" s="65" t="s">
        <v>367</v>
      </c>
      <c r="BYA296" s="65" t="s">
        <v>367</v>
      </c>
      <c r="BYB296" s="65" t="s">
        <v>367</v>
      </c>
      <c r="BYC296" s="65" t="s">
        <v>367</v>
      </c>
      <c r="BYD296" s="65" t="s">
        <v>367</v>
      </c>
      <c r="BYE296" s="65" t="s">
        <v>367</v>
      </c>
      <c r="BYF296" s="65" t="s">
        <v>367</v>
      </c>
      <c r="BYG296" s="65" t="s">
        <v>367</v>
      </c>
      <c r="BYH296" s="65" t="s">
        <v>367</v>
      </c>
      <c r="BYI296" s="65" t="s">
        <v>367</v>
      </c>
      <c r="BYJ296" s="65" t="s">
        <v>367</v>
      </c>
      <c r="BYK296" s="65" t="s">
        <v>367</v>
      </c>
      <c r="BYL296" s="65" t="s">
        <v>367</v>
      </c>
      <c r="BYM296" s="65" t="s">
        <v>367</v>
      </c>
      <c r="BYN296" s="65" t="s">
        <v>367</v>
      </c>
      <c r="BYO296" s="65" t="s">
        <v>367</v>
      </c>
      <c r="BYP296" s="65" t="s">
        <v>367</v>
      </c>
      <c r="BYQ296" s="65" t="s">
        <v>367</v>
      </c>
      <c r="BYR296" s="65" t="s">
        <v>367</v>
      </c>
      <c r="BYS296" s="65" t="s">
        <v>367</v>
      </c>
      <c r="BYT296" s="65" t="s">
        <v>367</v>
      </c>
      <c r="BYU296" s="65" t="s">
        <v>367</v>
      </c>
      <c r="BYV296" s="65" t="s">
        <v>367</v>
      </c>
      <c r="BYW296" s="65" t="s">
        <v>367</v>
      </c>
      <c r="BYX296" s="65" t="s">
        <v>367</v>
      </c>
      <c r="BYY296" s="65" t="s">
        <v>367</v>
      </c>
      <c r="BYZ296" s="65" t="s">
        <v>367</v>
      </c>
      <c r="BZA296" s="65" t="s">
        <v>367</v>
      </c>
      <c r="BZB296" s="65" t="s">
        <v>367</v>
      </c>
      <c r="BZC296" s="65" t="s">
        <v>367</v>
      </c>
      <c r="BZD296" s="65" t="s">
        <v>367</v>
      </c>
      <c r="BZE296" s="65" t="s">
        <v>367</v>
      </c>
      <c r="BZF296" s="65" t="s">
        <v>367</v>
      </c>
      <c r="BZG296" s="65" t="s">
        <v>367</v>
      </c>
      <c r="BZH296" s="65" t="s">
        <v>367</v>
      </c>
      <c r="BZI296" s="65" t="s">
        <v>367</v>
      </c>
      <c r="BZJ296" s="65" t="s">
        <v>367</v>
      </c>
      <c r="BZK296" s="65" t="s">
        <v>367</v>
      </c>
      <c r="BZL296" s="65" t="s">
        <v>367</v>
      </c>
      <c r="BZM296" s="65" t="s">
        <v>367</v>
      </c>
      <c r="BZN296" s="65" t="s">
        <v>367</v>
      </c>
      <c r="BZO296" s="65" t="s">
        <v>367</v>
      </c>
      <c r="BZP296" s="65" t="s">
        <v>367</v>
      </c>
      <c r="BZQ296" s="65" t="s">
        <v>367</v>
      </c>
      <c r="BZR296" s="65" t="s">
        <v>367</v>
      </c>
      <c r="BZS296" s="65" t="s">
        <v>367</v>
      </c>
      <c r="BZT296" s="65" t="s">
        <v>367</v>
      </c>
      <c r="BZU296" s="65" t="s">
        <v>367</v>
      </c>
      <c r="BZV296" s="65" t="s">
        <v>367</v>
      </c>
      <c r="BZW296" s="65" t="s">
        <v>367</v>
      </c>
      <c r="BZX296" s="65" t="s">
        <v>367</v>
      </c>
      <c r="BZY296" s="65" t="s">
        <v>367</v>
      </c>
      <c r="BZZ296" s="65" t="s">
        <v>367</v>
      </c>
      <c r="CAA296" s="65" t="s">
        <v>367</v>
      </c>
      <c r="CAB296" s="65" t="s">
        <v>367</v>
      </c>
      <c r="CAC296" s="65" t="s">
        <v>367</v>
      </c>
      <c r="CAD296" s="65" t="s">
        <v>367</v>
      </c>
      <c r="CAE296" s="65" t="s">
        <v>367</v>
      </c>
      <c r="CAF296" s="65" t="s">
        <v>367</v>
      </c>
      <c r="CAG296" s="65" t="s">
        <v>367</v>
      </c>
      <c r="CAH296" s="65" t="s">
        <v>367</v>
      </c>
      <c r="CAI296" s="65" t="s">
        <v>367</v>
      </c>
      <c r="CAJ296" s="65" t="s">
        <v>367</v>
      </c>
      <c r="CAK296" s="65" t="s">
        <v>367</v>
      </c>
      <c r="CAL296" s="65" t="s">
        <v>367</v>
      </c>
      <c r="CAM296" s="65" t="s">
        <v>367</v>
      </c>
      <c r="CAN296" s="65" t="s">
        <v>367</v>
      </c>
      <c r="CAO296" s="65" t="s">
        <v>367</v>
      </c>
      <c r="CAP296" s="65" t="s">
        <v>367</v>
      </c>
      <c r="CAQ296" s="65" t="s">
        <v>367</v>
      </c>
      <c r="CAR296" s="65" t="s">
        <v>367</v>
      </c>
      <c r="CAS296" s="65" t="s">
        <v>367</v>
      </c>
      <c r="CAT296" s="65" t="s">
        <v>367</v>
      </c>
      <c r="CAU296" s="65" t="s">
        <v>367</v>
      </c>
      <c r="CAV296" s="65" t="s">
        <v>367</v>
      </c>
      <c r="CAW296" s="65" t="s">
        <v>367</v>
      </c>
      <c r="CAX296" s="65" t="s">
        <v>367</v>
      </c>
      <c r="CAY296" s="65" t="s">
        <v>367</v>
      </c>
      <c r="CAZ296" s="65" t="s">
        <v>367</v>
      </c>
      <c r="CBA296" s="65" t="s">
        <v>367</v>
      </c>
      <c r="CBB296" s="65" t="s">
        <v>367</v>
      </c>
      <c r="CBC296" s="65" t="s">
        <v>367</v>
      </c>
      <c r="CBD296" s="65" t="s">
        <v>367</v>
      </c>
      <c r="CBE296" s="65" t="s">
        <v>367</v>
      </c>
      <c r="CBF296" s="65" t="s">
        <v>367</v>
      </c>
      <c r="CBG296" s="65" t="s">
        <v>367</v>
      </c>
      <c r="CBH296" s="65" t="s">
        <v>367</v>
      </c>
      <c r="CBI296" s="65" t="s">
        <v>367</v>
      </c>
      <c r="CBJ296" s="65" t="s">
        <v>367</v>
      </c>
      <c r="CBK296" s="65" t="s">
        <v>367</v>
      </c>
      <c r="CBL296" s="65" t="s">
        <v>367</v>
      </c>
      <c r="CBM296" s="65" t="s">
        <v>367</v>
      </c>
      <c r="CBN296" s="65" t="s">
        <v>367</v>
      </c>
      <c r="CBO296" s="65" t="s">
        <v>367</v>
      </c>
      <c r="CBP296" s="65" t="s">
        <v>367</v>
      </c>
      <c r="CBQ296" s="65" t="s">
        <v>367</v>
      </c>
      <c r="CBR296" s="65" t="s">
        <v>367</v>
      </c>
      <c r="CBS296" s="65" t="s">
        <v>367</v>
      </c>
      <c r="CBT296" s="65" t="s">
        <v>367</v>
      </c>
      <c r="CBU296" s="65" t="s">
        <v>367</v>
      </c>
      <c r="CBV296" s="65" t="s">
        <v>367</v>
      </c>
      <c r="CBW296" s="65" t="s">
        <v>367</v>
      </c>
      <c r="CBX296" s="65" t="s">
        <v>367</v>
      </c>
      <c r="CBY296" s="65" t="s">
        <v>367</v>
      </c>
      <c r="CBZ296" s="65" t="s">
        <v>367</v>
      </c>
      <c r="CCA296" s="65" t="s">
        <v>367</v>
      </c>
      <c r="CCB296" s="65" t="s">
        <v>367</v>
      </c>
      <c r="CCC296" s="65" t="s">
        <v>367</v>
      </c>
      <c r="CCD296" s="65" t="s">
        <v>367</v>
      </c>
      <c r="CCE296" s="65" t="s">
        <v>367</v>
      </c>
      <c r="CCF296" s="65" t="s">
        <v>367</v>
      </c>
      <c r="CCG296" s="65" t="s">
        <v>367</v>
      </c>
      <c r="CCH296" s="65" t="s">
        <v>367</v>
      </c>
      <c r="CCI296" s="65" t="s">
        <v>367</v>
      </c>
      <c r="CCJ296" s="65" t="s">
        <v>367</v>
      </c>
      <c r="CCK296" s="65" t="s">
        <v>367</v>
      </c>
      <c r="CCL296" s="65" t="s">
        <v>367</v>
      </c>
      <c r="CCM296" s="65" t="s">
        <v>367</v>
      </c>
      <c r="CCN296" s="65" t="s">
        <v>367</v>
      </c>
      <c r="CCO296" s="65" t="s">
        <v>367</v>
      </c>
      <c r="CCP296" s="65" t="s">
        <v>367</v>
      </c>
      <c r="CCQ296" s="65" t="s">
        <v>367</v>
      </c>
      <c r="CCR296" s="65" t="s">
        <v>367</v>
      </c>
      <c r="CCS296" s="65" t="s">
        <v>367</v>
      </c>
      <c r="CCT296" s="65" t="s">
        <v>367</v>
      </c>
      <c r="CCU296" s="65" t="s">
        <v>367</v>
      </c>
      <c r="CCV296" s="65" t="s">
        <v>367</v>
      </c>
      <c r="CCW296" s="65" t="s">
        <v>367</v>
      </c>
      <c r="CCX296" s="65" t="s">
        <v>367</v>
      </c>
      <c r="CCY296" s="65" t="s">
        <v>367</v>
      </c>
      <c r="CCZ296" s="65" t="s">
        <v>367</v>
      </c>
      <c r="CDA296" s="65" t="s">
        <v>367</v>
      </c>
      <c r="CDB296" s="65" t="s">
        <v>367</v>
      </c>
      <c r="CDC296" s="65" t="s">
        <v>367</v>
      </c>
      <c r="CDD296" s="65" t="s">
        <v>367</v>
      </c>
      <c r="CDE296" s="65" t="s">
        <v>367</v>
      </c>
      <c r="CDF296" s="65" t="s">
        <v>367</v>
      </c>
      <c r="CDG296" s="65" t="s">
        <v>367</v>
      </c>
      <c r="CDH296" s="65" t="s">
        <v>367</v>
      </c>
      <c r="CDI296" s="65" t="s">
        <v>367</v>
      </c>
      <c r="CDJ296" s="65" t="s">
        <v>367</v>
      </c>
      <c r="CDK296" s="65" t="s">
        <v>367</v>
      </c>
      <c r="CDL296" s="65" t="s">
        <v>367</v>
      </c>
      <c r="CDM296" s="65" t="s">
        <v>367</v>
      </c>
      <c r="CDN296" s="65" t="s">
        <v>367</v>
      </c>
      <c r="CDO296" s="65" t="s">
        <v>367</v>
      </c>
      <c r="CDP296" s="65" t="s">
        <v>367</v>
      </c>
      <c r="CDQ296" s="65" t="s">
        <v>367</v>
      </c>
      <c r="CDR296" s="65" t="s">
        <v>367</v>
      </c>
      <c r="CDS296" s="65" t="s">
        <v>367</v>
      </c>
      <c r="CDT296" s="65" t="s">
        <v>367</v>
      </c>
      <c r="CDU296" s="65" t="s">
        <v>367</v>
      </c>
      <c r="CDV296" s="65" t="s">
        <v>367</v>
      </c>
      <c r="CDW296" s="65" t="s">
        <v>367</v>
      </c>
      <c r="CDX296" s="65" t="s">
        <v>367</v>
      </c>
      <c r="CDY296" s="65" t="s">
        <v>367</v>
      </c>
      <c r="CDZ296" s="65" t="s">
        <v>367</v>
      </c>
      <c r="CEA296" s="65" t="s">
        <v>367</v>
      </c>
      <c r="CEB296" s="65" t="s">
        <v>367</v>
      </c>
      <c r="CEC296" s="65" t="s">
        <v>367</v>
      </c>
      <c r="CED296" s="65" t="s">
        <v>367</v>
      </c>
      <c r="CEE296" s="65" t="s">
        <v>367</v>
      </c>
      <c r="CEF296" s="65" t="s">
        <v>367</v>
      </c>
      <c r="CEG296" s="65" t="s">
        <v>367</v>
      </c>
      <c r="CEH296" s="65" t="s">
        <v>367</v>
      </c>
      <c r="CEI296" s="65" t="s">
        <v>367</v>
      </c>
      <c r="CEJ296" s="65" t="s">
        <v>367</v>
      </c>
      <c r="CEK296" s="65" t="s">
        <v>367</v>
      </c>
      <c r="CEL296" s="65" t="s">
        <v>367</v>
      </c>
      <c r="CEM296" s="65" t="s">
        <v>367</v>
      </c>
      <c r="CEN296" s="65" t="s">
        <v>367</v>
      </c>
      <c r="CEO296" s="65" t="s">
        <v>367</v>
      </c>
      <c r="CEP296" s="65" t="s">
        <v>367</v>
      </c>
      <c r="CEQ296" s="65" t="s">
        <v>367</v>
      </c>
      <c r="CER296" s="65" t="s">
        <v>367</v>
      </c>
      <c r="CES296" s="65" t="s">
        <v>367</v>
      </c>
      <c r="CET296" s="65" t="s">
        <v>367</v>
      </c>
      <c r="CEU296" s="65" t="s">
        <v>367</v>
      </c>
      <c r="CEV296" s="65" t="s">
        <v>367</v>
      </c>
      <c r="CEW296" s="65" t="s">
        <v>367</v>
      </c>
      <c r="CEX296" s="65" t="s">
        <v>367</v>
      </c>
      <c r="CEY296" s="65" t="s">
        <v>367</v>
      </c>
      <c r="CEZ296" s="65" t="s">
        <v>367</v>
      </c>
      <c r="CFA296" s="65" t="s">
        <v>367</v>
      </c>
      <c r="CFB296" s="65" t="s">
        <v>367</v>
      </c>
      <c r="CFC296" s="65" t="s">
        <v>367</v>
      </c>
      <c r="CFD296" s="65" t="s">
        <v>367</v>
      </c>
      <c r="CFE296" s="65" t="s">
        <v>367</v>
      </c>
      <c r="CFF296" s="65" t="s">
        <v>367</v>
      </c>
      <c r="CFG296" s="65" t="s">
        <v>367</v>
      </c>
      <c r="CFH296" s="65" t="s">
        <v>367</v>
      </c>
      <c r="CFI296" s="65" t="s">
        <v>367</v>
      </c>
      <c r="CFJ296" s="65" t="s">
        <v>367</v>
      </c>
      <c r="CFK296" s="65" t="s">
        <v>367</v>
      </c>
      <c r="CFL296" s="65" t="s">
        <v>367</v>
      </c>
      <c r="CFM296" s="65" t="s">
        <v>367</v>
      </c>
      <c r="CFN296" s="65" t="s">
        <v>367</v>
      </c>
      <c r="CFO296" s="65" t="s">
        <v>367</v>
      </c>
      <c r="CFP296" s="65" t="s">
        <v>367</v>
      </c>
      <c r="CFQ296" s="65" t="s">
        <v>367</v>
      </c>
      <c r="CFR296" s="65" t="s">
        <v>367</v>
      </c>
      <c r="CFS296" s="65" t="s">
        <v>367</v>
      </c>
      <c r="CFT296" s="65" t="s">
        <v>367</v>
      </c>
      <c r="CFU296" s="65" t="s">
        <v>367</v>
      </c>
      <c r="CFV296" s="65" t="s">
        <v>367</v>
      </c>
      <c r="CFW296" s="65" t="s">
        <v>367</v>
      </c>
      <c r="CFX296" s="65" t="s">
        <v>367</v>
      </c>
      <c r="CFY296" s="65" t="s">
        <v>367</v>
      </c>
      <c r="CFZ296" s="65" t="s">
        <v>367</v>
      </c>
      <c r="CGA296" s="65" t="s">
        <v>367</v>
      </c>
      <c r="CGB296" s="65" t="s">
        <v>367</v>
      </c>
      <c r="CGC296" s="65" t="s">
        <v>367</v>
      </c>
      <c r="CGD296" s="65" t="s">
        <v>367</v>
      </c>
      <c r="CGE296" s="65" t="s">
        <v>367</v>
      </c>
      <c r="CGF296" s="65" t="s">
        <v>367</v>
      </c>
      <c r="CGG296" s="65" t="s">
        <v>367</v>
      </c>
      <c r="CGH296" s="65" t="s">
        <v>367</v>
      </c>
      <c r="CGI296" s="65" t="s">
        <v>367</v>
      </c>
      <c r="CGJ296" s="65" t="s">
        <v>367</v>
      </c>
      <c r="CGK296" s="65" t="s">
        <v>367</v>
      </c>
      <c r="CGL296" s="65" t="s">
        <v>367</v>
      </c>
      <c r="CGM296" s="65" t="s">
        <v>367</v>
      </c>
      <c r="CGN296" s="65" t="s">
        <v>367</v>
      </c>
      <c r="CGO296" s="65" t="s">
        <v>367</v>
      </c>
      <c r="CGP296" s="65" t="s">
        <v>367</v>
      </c>
      <c r="CGQ296" s="65" t="s">
        <v>367</v>
      </c>
      <c r="CGR296" s="65" t="s">
        <v>367</v>
      </c>
      <c r="CGS296" s="65" t="s">
        <v>367</v>
      </c>
      <c r="CGT296" s="65" t="s">
        <v>367</v>
      </c>
      <c r="CGU296" s="65" t="s">
        <v>367</v>
      </c>
      <c r="CGV296" s="65" t="s">
        <v>367</v>
      </c>
      <c r="CGW296" s="65" t="s">
        <v>367</v>
      </c>
      <c r="CGX296" s="65" t="s">
        <v>367</v>
      </c>
      <c r="CGY296" s="65" t="s">
        <v>367</v>
      </c>
      <c r="CGZ296" s="65" t="s">
        <v>367</v>
      </c>
      <c r="CHA296" s="65" t="s">
        <v>367</v>
      </c>
      <c r="CHB296" s="65" t="s">
        <v>367</v>
      </c>
      <c r="CHC296" s="65" t="s">
        <v>367</v>
      </c>
      <c r="CHD296" s="65" t="s">
        <v>367</v>
      </c>
      <c r="CHE296" s="65" t="s">
        <v>367</v>
      </c>
      <c r="CHF296" s="65" t="s">
        <v>367</v>
      </c>
      <c r="CHG296" s="65" t="s">
        <v>367</v>
      </c>
      <c r="CHH296" s="65" t="s">
        <v>367</v>
      </c>
      <c r="CHI296" s="65" t="s">
        <v>367</v>
      </c>
      <c r="CHJ296" s="65" t="s">
        <v>367</v>
      </c>
      <c r="CHK296" s="65" t="s">
        <v>367</v>
      </c>
      <c r="CHL296" s="65" t="s">
        <v>367</v>
      </c>
      <c r="CHM296" s="65" t="s">
        <v>367</v>
      </c>
      <c r="CHN296" s="65" t="s">
        <v>367</v>
      </c>
      <c r="CHO296" s="65" t="s">
        <v>367</v>
      </c>
      <c r="CHP296" s="65" t="s">
        <v>367</v>
      </c>
      <c r="CHQ296" s="65" t="s">
        <v>367</v>
      </c>
      <c r="CHR296" s="65" t="s">
        <v>367</v>
      </c>
      <c r="CHS296" s="65" t="s">
        <v>367</v>
      </c>
      <c r="CHT296" s="65" t="s">
        <v>367</v>
      </c>
      <c r="CHU296" s="65" t="s">
        <v>367</v>
      </c>
      <c r="CHV296" s="65" t="s">
        <v>367</v>
      </c>
      <c r="CHW296" s="65" t="s">
        <v>367</v>
      </c>
      <c r="CHX296" s="65" t="s">
        <v>367</v>
      </c>
      <c r="CHY296" s="65" t="s">
        <v>367</v>
      </c>
      <c r="CHZ296" s="65" t="s">
        <v>367</v>
      </c>
      <c r="CIA296" s="65" t="s">
        <v>367</v>
      </c>
      <c r="CIB296" s="65" t="s">
        <v>367</v>
      </c>
      <c r="CIC296" s="65" t="s">
        <v>367</v>
      </c>
      <c r="CID296" s="65" t="s">
        <v>367</v>
      </c>
      <c r="CIE296" s="65" t="s">
        <v>367</v>
      </c>
      <c r="CIF296" s="65" t="s">
        <v>367</v>
      </c>
      <c r="CIG296" s="65" t="s">
        <v>367</v>
      </c>
      <c r="CIH296" s="65" t="s">
        <v>367</v>
      </c>
      <c r="CII296" s="65" t="s">
        <v>367</v>
      </c>
      <c r="CIJ296" s="65" t="s">
        <v>367</v>
      </c>
      <c r="CIK296" s="65" t="s">
        <v>367</v>
      </c>
      <c r="CIL296" s="65" t="s">
        <v>367</v>
      </c>
      <c r="CIM296" s="65" t="s">
        <v>367</v>
      </c>
      <c r="CIN296" s="65" t="s">
        <v>367</v>
      </c>
      <c r="CIO296" s="65" t="s">
        <v>367</v>
      </c>
      <c r="CIP296" s="65" t="s">
        <v>367</v>
      </c>
      <c r="CIQ296" s="65" t="s">
        <v>367</v>
      </c>
      <c r="CIR296" s="65" t="s">
        <v>367</v>
      </c>
      <c r="CIS296" s="65" t="s">
        <v>367</v>
      </c>
      <c r="CIT296" s="65" t="s">
        <v>367</v>
      </c>
      <c r="CIU296" s="65" t="s">
        <v>367</v>
      </c>
      <c r="CIV296" s="65" t="s">
        <v>367</v>
      </c>
      <c r="CIW296" s="65" t="s">
        <v>367</v>
      </c>
      <c r="CIX296" s="65" t="s">
        <v>367</v>
      </c>
      <c r="CIY296" s="65" t="s">
        <v>367</v>
      </c>
      <c r="CIZ296" s="65" t="s">
        <v>367</v>
      </c>
      <c r="CJA296" s="65" t="s">
        <v>367</v>
      </c>
      <c r="CJB296" s="65" t="s">
        <v>367</v>
      </c>
      <c r="CJC296" s="65" t="s">
        <v>367</v>
      </c>
      <c r="CJD296" s="65" t="s">
        <v>367</v>
      </c>
      <c r="CJE296" s="65" t="s">
        <v>367</v>
      </c>
      <c r="CJF296" s="65" t="s">
        <v>367</v>
      </c>
      <c r="CJG296" s="65" t="s">
        <v>367</v>
      </c>
      <c r="CJH296" s="65" t="s">
        <v>367</v>
      </c>
      <c r="CJI296" s="65" t="s">
        <v>367</v>
      </c>
      <c r="CJJ296" s="65" t="s">
        <v>367</v>
      </c>
      <c r="CJK296" s="65" t="s">
        <v>367</v>
      </c>
      <c r="CJL296" s="65" t="s">
        <v>367</v>
      </c>
      <c r="CJM296" s="65" t="s">
        <v>367</v>
      </c>
      <c r="CJN296" s="65" t="s">
        <v>367</v>
      </c>
      <c r="CJO296" s="65" t="s">
        <v>367</v>
      </c>
      <c r="CJP296" s="65" t="s">
        <v>367</v>
      </c>
      <c r="CJQ296" s="65" t="s">
        <v>367</v>
      </c>
      <c r="CJR296" s="65" t="s">
        <v>367</v>
      </c>
      <c r="CJS296" s="65" t="s">
        <v>367</v>
      </c>
      <c r="CJT296" s="65" t="s">
        <v>367</v>
      </c>
      <c r="CJU296" s="65" t="s">
        <v>367</v>
      </c>
      <c r="CJV296" s="65" t="s">
        <v>367</v>
      </c>
      <c r="CJW296" s="65" t="s">
        <v>367</v>
      </c>
      <c r="CJX296" s="65" t="s">
        <v>367</v>
      </c>
      <c r="CJY296" s="65" t="s">
        <v>367</v>
      </c>
      <c r="CJZ296" s="65" t="s">
        <v>367</v>
      </c>
      <c r="CKA296" s="65" t="s">
        <v>367</v>
      </c>
      <c r="CKB296" s="65" t="s">
        <v>367</v>
      </c>
      <c r="CKC296" s="65" t="s">
        <v>367</v>
      </c>
      <c r="CKD296" s="65" t="s">
        <v>367</v>
      </c>
      <c r="CKE296" s="65" t="s">
        <v>367</v>
      </c>
      <c r="CKF296" s="65" t="s">
        <v>367</v>
      </c>
      <c r="CKG296" s="65" t="s">
        <v>367</v>
      </c>
      <c r="CKH296" s="65" t="s">
        <v>367</v>
      </c>
      <c r="CKI296" s="65" t="s">
        <v>367</v>
      </c>
      <c r="CKJ296" s="65" t="s">
        <v>367</v>
      </c>
      <c r="CKK296" s="65" t="s">
        <v>367</v>
      </c>
      <c r="CKL296" s="65" t="s">
        <v>367</v>
      </c>
      <c r="CKM296" s="65" t="s">
        <v>367</v>
      </c>
      <c r="CKN296" s="65" t="s">
        <v>367</v>
      </c>
      <c r="CKO296" s="65" t="s">
        <v>367</v>
      </c>
      <c r="CKP296" s="65" t="s">
        <v>367</v>
      </c>
      <c r="CKQ296" s="65" t="s">
        <v>367</v>
      </c>
      <c r="CKR296" s="65" t="s">
        <v>367</v>
      </c>
      <c r="CKS296" s="65" t="s">
        <v>367</v>
      </c>
      <c r="CKT296" s="65" t="s">
        <v>367</v>
      </c>
      <c r="CKU296" s="65" t="s">
        <v>367</v>
      </c>
      <c r="CKV296" s="65" t="s">
        <v>367</v>
      </c>
      <c r="CKW296" s="65" t="s">
        <v>367</v>
      </c>
      <c r="CKX296" s="65" t="s">
        <v>367</v>
      </c>
      <c r="CKY296" s="65" t="s">
        <v>367</v>
      </c>
      <c r="CKZ296" s="65" t="s">
        <v>367</v>
      </c>
      <c r="CLA296" s="65" t="s">
        <v>367</v>
      </c>
      <c r="CLB296" s="65" t="s">
        <v>367</v>
      </c>
      <c r="CLC296" s="65" t="s">
        <v>367</v>
      </c>
      <c r="CLD296" s="65" t="s">
        <v>367</v>
      </c>
      <c r="CLE296" s="65" t="s">
        <v>367</v>
      </c>
      <c r="CLF296" s="65" t="s">
        <v>367</v>
      </c>
      <c r="CLG296" s="65" t="s">
        <v>367</v>
      </c>
      <c r="CLH296" s="65" t="s">
        <v>367</v>
      </c>
      <c r="CLI296" s="65" t="s">
        <v>367</v>
      </c>
      <c r="CLJ296" s="65" t="s">
        <v>367</v>
      </c>
      <c r="CLK296" s="65" t="s">
        <v>367</v>
      </c>
      <c r="CLL296" s="65" t="s">
        <v>367</v>
      </c>
      <c r="CLM296" s="65" t="s">
        <v>367</v>
      </c>
      <c r="CLN296" s="65" t="s">
        <v>367</v>
      </c>
      <c r="CLO296" s="65" t="s">
        <v>367</v>
      </c>
      <c r="CLP296" s="65" t="s">
        <v>367</v>
      </c>
      <c r="CLQ296" s="65" t="s">
        <v>367</v>
      </c>
      <c r="CLR296" s="65" t="s">
        <v>367</v>
      </c>
      <c r="CLS296" s="65" t="s">
        <v>367</v>
      </c>
      <c r="CLT296" s="65" t="s">
        <v>367</v>
      </c>
      <c r="CLU296" s="65" t="s">
        <v>367</v>
      </c>
      <c r="CLV296" s="65" t="s">
        <v>367</v>
      </c>
      <c r="CLW296" s="65" t="s">
        <v>367</v>
      </c>
      <c r="CLX296" s="65" t="s">
        <v>367</v>
      </c>
      <c r="CLY296" s="65" t="s">
        <v>367</v>
      </c>
      <c r="CLZ296" s="65" t="s">
        <v>367</v>
      </c>
      <c r="CMA296" s="65" t="s">
        <v>367</v>
      </c>
      <c r="CMB296" s="65" t="s">
        <v>367</v>
      </c>
      <c r="CMC296" s="65" t="s">
        <v>367</v>
      </c>
      <c r="CMD296" s="65" t="s">
        <v>367</v>
      </c>
      <c r="CME296" s="65" t="s">
        <v>367</v>
      </c>
      <c r="CMF296" s="65" t="s">
        <v>367</v>
      </c>
      <c r="CMG296" s="65" t="s">
        <v>367</v>
      </c>
      <c r="CMH296" s="65" t="s">
        <v>367</v>
      </c>
      <c r="CMI296" s="65" t="s">
        <v>367</v>
      </c>
      <c r="CMJ296" s="65" t="s">
        <v>367</v>
      </c>
      <c r="CMK296" s="65" t="s">
        <v>367</v>
      </c>
      <c r="CML296" s="65" t="s">
        <v>367</v>
      </c>
      <c r="CMM296" s="65" t="s">
        <v>367</v>
      </c>
      <c r="CMN296" s="65" t="s">
        <v>367</v>
      </c>
      <c r="CMO296" s="65" t="s">
        <v>367</v>
      </c>
      <c r="CMP296" s="65" t="s">
        <v>367</v>
      </c>
      <c r="CMQ296" s="65" t="s">
        <v>367</v>
      </c>
      <c r="CMR296" s="65" t="s">
        <v>367</v>
      </c>
      <c r="CMS296" s="65" t="s">
        <v>367</v>
      </c>
      <c r="CMT296" s="65" t="s">
        <v>367</v>
      </c>
      <c r="CMU296" s="65" t="s">
        <v>367</v>
      </c>
      <c r="CMV296" s="65" t="s">
        <v>367</v>
      </c>
      <c r="CMW296" s="65" t="s">
        <v>367</v>
      </c>
      <c r="CMX296" s="65" t="s">
        <v>367</v>
      </c>
      <c r="CMY296" s="65" t="s">
        <v>367</v>
      </c>
      <c r="CMZ296" s="65" t="s">
        <v>367</v>
      </c>
      <c r="CNA296" s="65" t="s">
        <v>367</v>
      </c>
      <c r="CNB296" s="65" t="s">
        <v>367</v>
      </c>
      <c r="CNC296" s="65" t="s">
        <v>367</v>
      </c>
      <c r="CND296" s="65" t="s">
        <v>367</v>
      </c>
      <c r="CNE296" s="65" t="s">
        <v>367</v>
      </c>
      <c r="CNF296" s="65" t="s">
        <v>367</v>
      </c>
      <c r="CNG296" s="65" t="s">
        <v>367</v>
      </c>
      <c r="CNH296" s="65" t="s">
        <v>367</v>
      </c>
      <c r="CNI296" s="65" t="s">
        <v>367</v>
      </c>
      <c r="CNJ296" s="65" t="s">
        <v>367</v>
      </c>
      <c r="CNK296" s="65" t="s">
        <v>367</v>
      </c>
      <c r="CNL296" s="65" t="s">
        <v>367</v>
      </c>
      <c r="CNM296" s="65" t="s">
        <v>367</v>
      </c>
      <c r="CNN296" s="65" t="s">
        <v>367</v>
      </c>
      <c r="CNO296" s="65" t="s">
        <v>367</v>
      </c>
      <c r="CNP296" s="65" t="s">
        <v>367</v>
      </c>
      <c r="CNQ296" s="65" t="s">
        <v>367</v>
      </c>
      <c r="CNR296" s="65" t="s">
        <v>367</v>
      </c>
      <c r="CNS296" s="65" t="s">
        <v>367</v>
      </c>
      <c r="CNT296" s="65" t="s">
        <v>367</v>
      </c>
      <c r="CNU296" s="65" t="s">
        <v>367</v>
      </c>
      <c r="CNV296" s="65" t="s">
        <v>367</v>
      </c>
      <c r="CNW296" s="65" t="s">
        <v>367</v>
      </c>
      <c r="CNX296" s="65" t="s">
        <v>367</v>
      </c>
      <c r="CNY296" s="65" t="s">
        <v>367</v>
      </c>
      <c r="CNZ296" s="65" t="s">
        <v>367</v>
      </c>
      <c r="COA296" s="65" t="s">
        <v>367</v>
      </c>
      <c r="COB296" s="65" t="s">
        <v>367</v>
      </c>
      <c r="COC296" s="65" t="s">
        <v>367</v>
      </c>
      <c r="COD296" s="65" t="s">
        <v>367</v>
      </c>
      <c r="COE296" s="65" t="s">
        <v>367</v>
      </c>
      <c r="COF296" s="65" t="s">
        <v>367</v>
      </c>
      <c r="COG296" s="65" t="s">
        <v>367</v>
      </c>
      <c r="COH296" s="65" t="s">
        <v>367</v>
      </c>
      <c r="COI296" s="65" t="s">
        <v>367</v>
      </c>
      <c r="COJ296" s="65" t="s">
        <v>367</v>
      </c>
      <c r="COK296" s="65" t="s">
        <v>367</v>
      </c>
      <c r="COL296" s="65" t="s">
        <v>367</v>
      </c>
      <c r="COM296" s="65" t="s">
        <v>367</v>
      </c>
      <c r="CON296" s="65" t="s">
        <v>367</v>
      </c>
      <c r="COO296" s="65" t="s">
        <v>367</v>
      </c>
      <c r="COP296" s="65" t="s">
        <v>367</v>
      </c>
      <c r="COQ296" s="65" t="s">
        <v>367</v>
      </c>
      <c r="COR296" s="65" t="s">
        <v>367</v>
      </c>
      <c r="COS296" s="65" t="s">
        <v>367</v>
      </c>
      <c r="COT296" s="65" t="s">
        <v>367</v>
      </c>
      <c r="COU296" s="65" t="s">
        <v>367</v>
      </c>
      <c r="COV296" s="65" t="s">
        <v>367</v>
      </c>
      <c r="COW296" s="65" t="s">
        <v>367</v>
      </c>
      <c r="COX296" s="65" t="s">
        <v>367</v>
      </c>
      <c r="COY296" s="65" t="s">
        <v>367</v>
      </c>
      <c r="COZ296" s="65" t="s">
        <v>367</v>
      </c>
      <c r="CPA296" s="65" t="s">
        <v>367</v>
      </c>
      <c r="CPB296" s="65" t="s">
        <v>367</v>
      </c>
      <c r="CPC296" s="65" t="s">
        <v>367</v>
      </c>
      <c r="CPD296" s="65" t="s">
        <v>367</v>
      </c>
      <c r="CPE296" s="65" t="s">
        <v>367</v>
      </c>
      <c r="CPF296" s="65" t="s">
        <v>367</v>
      </c>
      <c r="CPG296" s="65" t="s">
        <v>367</v>
      </c>
      <c r="CPH296" s="65" t="s">
        <v>367</v>
      </c>
      <c r="CPI296" s="65" t="s">
        <v>367</v>
      </c>
      <c r="CPJ296" s="65" t="s">
        <v>367</v>
      </c>
      <c r="CPK296" s="65" t="s">
        <v>367</v>
      </c>
      <c r="CPL296" s="65" t="s">
        <v>367</v>
      </c>
      <c r="CPM296" s="65" t="s">
        <v>367</v>
      </c>
      <c r="CPN296" s="65" t="s">
        <v>367</v>
      </c>
      <c r="CPO296" s="65" t="s">
        <v>367</v>
      </c>
      <c r="CPP296" s="65" t="s">
        <v>367</v>
      </c>
      <c r="CPQ296" s="65" t="s">
        <v>367</v>
      </c>
      <c r="CPR296" s="65" t="s">
        <v>367</v>
      </c>
      <c r="CPS296" s="65" t="s">
        <v>367</v>
      </c>
      <c r="CPT296" s="65" t="s">
        <v>367</v>
      </c>
      <c r="CPU296" s="65" t="s">
        <v>367</v>
      </c>
      <c r="CPV296" s="65" t="s">
        <v>367</v>
      </c>
      <c r="CPW296" s="65" t="s">
        <v>367</v>
      </c>
      <c r="CPX296" s="65" t="s">
        <v>367</v>
      </c>
      <c r="CPY296" s="65" t="s">
        <v>367</v>
      </c>
      <c r="CPZ296" s="65" t="s">
        <v>367</v>
      </c>
      <c r="CQA296" s="65" t="s">
        <v>367</v>
      </c>
      <c r="CQB296" s="65" t="s">
        <v>367</v>
      </c>
      <c r="CQC296" s="65" t="s">
        <v>367</v>
      </c>
      <c r="CQD296" s="65" t="s">
        <v>367</v>
      </c>
      <c r="CQE296" s="65" t="s">
        <v>367</v>
      </c>
      <c r="CQF296" s="65" t="s">
        <v>367</v>
      </c>
      <c r="CQG296" s="65" t="s">
        <v>367</v>
      </c>
      <c r="CQH296" s="65" t="s">
        <v>367</v>
      </c>
      <c r="CQI296" s="65" t="s">
        <v>367</v>
      </c>
      <c r="CQJ296" s="65" t="s">
        <v>367</v>
      </c>
      <c r="CQK296" s="65" t="s">
        <v>367</v>
      </c>
      <c r="CQL296" s="65" t="s">
        <v>367</v>
      </c>
      <c r="CQM296" s="65" t="s">
        <v>367</v>
      </c>
      <c r="CQN296" s="65" t="s">
        <v>367</v>
      </c>
      <c r="CQO296" s="65" t="s">
        <v>367</v>
      </c>
      <c r="CQP296" s="65" t="s">
        <v>367</v>
      </c>
      <c r="CQQ296" s="65" t="s">
        <v>367</v>
      </c>
      <c r="CQR296" s="65" t="s">
        <v>367</v>
      </c>
      <c r="CQS296" s="65" t="s">
        <v>367</v>
      </c>
      <c r="CQT296" s="65" t="s">
        <v>367</v>
      </c>
      <c r="CQU296" s="65" t="s">
        <v>367</v>
      </c>
      <c r="CQV296" s="65" t="s">
        <v>367</v>
      </c>
      <c r="CQW296" s="65" t="s">
        <v>367</v>
      </c>
      <c r="CQX296" s="65" t="s">
        <v>367</v>
      </c>
      <c r="CQY296" s="65" t="s">
        <v>367</v>
      </c>
      <c r="CQZ296" s="65" t="s">
        <v>367</v>
      </c>
      <c r="CRA296" s="65" t="s">
        <v>367</v>
      </c>
      <c r="CRB296" s="65" t="s">
        <v>367</v>
      </c>
      <c r="CRC296" s="65" t="s">
        <v>367</v>
      </c>
      <c r="CRD296" s="65" t="s">
        <v>367</v>
      </c>
      <c r="CRE296" s="65" t="s">
        <v>367</v>
      </c>
      <c r="CRF296" s="65" t="s">
        <v>367</v>
      </c>
      <c r="CRG296" s="65" t="s">
        <v>367</v>
      </c>
      <c r="CRH296" s="65" t="s">
        <v>367</v>
      </c>
      <c r="CRI296" s="65" t="s">
        <v>367</v>
      </c>
      <c r="CRJ296" s="65" t="s">
        <v>367</v>
      </c>
      <c r="CRK296" s="65" t="s">
        <v>367</v>
      </c>
      <c r="CRL296" s="65" t="s">
        <v>367</v>
      </c>
      <c r="CRM296" s="65" t="s">
        <v>367</v>
      </c>
      <c r="CRN296" s="65" t="s">
        <v>367</v>
      </c>
      <c r="CRO296" s="65" t="s">
        <v>367</v>
      </c>
      <c r="CRP296" s="65" t="s">
        <v>367</v>
      </c>
      <c r="CRQ296" s="65" t="s">
        <v>367</v>
      </c>
      <c r="CRR296" s="65" t="s">
        <v>367</v>
      </c>
      <c r="CRS296" s="65" t="s">
        <v>367</v>
      </c>
      <c r="CRT296" s="65" t="s">
        <v>367</v>
      </c>
      <c r="CRU296" s="65" t="s">
        <v>367</v>
      </c>
      <c r="CRV296" s="65" t="s">
        <v>367</v>
      </c>
      <c r="CRW296" s="65" t="s">
        <v>367</v>
      </c>
      <c r="CRX296" s="65" t="s">
        <v>367</v>
      </c>
      <c r="CRY296" s="65" t="s">
        <v>367</v>
      </c>
      <c r="CRZ296" s="65" t="s">
        <v>367</v>
      </c>
      <c r="CSA296" s="65" t="s">
        <v>367</v>
      </c>
      <c r="CSB296" s="65" t="s">
        <v>367</v>
      </c>
      <c r="CSC296" s="65" t="s">
        <v>367</v>
      </c>
      <c r="CSD296" s="65" t="s">
        <v>367</v>
      </c>
      <c r="CSE296" s="65" t="s">
        <v>367</v>
      </c>
      <c r="CSF296" s="65" t="s">
        <v>367</v>
      </c>
      <c r="CSG296" s="65" t="s">
        <v>367</v>
      </c>
      <c r="CSH296" s="65" t="s">
        <v>367</v>
      </c>
      <c r="CSI296" s="65" t="s">
        <v>367</v>
      </c>
      <c r="CSJ296" s="65" t="s">
        <v>367</v>
      </c>
      <c r="CSK296" s="65" t="s">
        <v>367</v>
      </c>
      <c r="CSL296" s="65" t="s">
        <v>367</v>
      </c>
      <c r="CSM296" s="65" t="s">
        <v>367</v>
      </c>
      <c r="CSN296" s="65" t="s">
        <v>367</v>
      </c>
      <c r="CSO296" s="65" t="s">
        <v>367</v>
      </c>
      <c r="CSP296" s="65" t="s">
        <v>367</v>
      </c>
      <c r="CSQ296" s="65" t="s">
        <v>367</v>
      </c>
      <c r="CSR296" s="65" t="s">
        <v>367</v>
      </c>
      <c r="CSS296" s="65" t="s">
        <v>367</v>
      </c>
      <c r="CST296" s="65" t="s">
        <v>367</v>
      </c>
      <c r="CSU296" s="65" t="s">
        <v>367</v>
      </c>
      <c r="CSV296" s="65" t="s">
        <v>367</v>
      </c>
      <c r="CSW296" s="65" t="s">
        <v>367</v>
      </c>
      <c r="CSX296" s="65" t="s">
        <v>367</v>
      </c>
      <c r="CSY296" s="65" t="s">
        <v>367</v>
      </c>
      <c r="CSZ296" s="65" t="s">
        <v>367</v>
      </c>
      <c r="CTA296" s="65" t="s">
        <v>367</v>
      </c>
      <c r="CTB296" s="65" t="s">
        <v>367</v>
      </c>
      <c r="CTC296" s="65" t="s">
        <v>367</v>
      </c>
      <c r="CTD296" s="65" t="s">
        <v>367</v>
      </c>
      <c r="CTE296" s="65" t="s">
        <v>367</v>
      </c>
      <c r="CTF296" s="65" t="s">
        <v>367</v>
      </c>
      <c r="CTG296" s="65" t="s">
        <v>367</v>
      </c>
      <c r="CTH296" s="65" t="s">
        <v>367</v>
      </c>
      <c r="CTI296" s="65" t="s">
        <v>367</v>
      </c>
      <c r="CTJ296" s="65" t="s">
        <v>367</v>
      </c>
      <c r="CTK296" s="65" t="s">
        <v>367</v>
      </c>
      <c r="CTL296" s="65" t="s">
        <v>367</v>
      </c>
      <c r="CTM296" s="65" t="s">
        <v>367</v>
      </c>
      <c r="CTN296" s="65" t="s">
        <v>367</v>
      </c>
      <c r="CTO296" s="65" t="s">
        <v>367</v>
      </c>
      <c r="CTP296" s="65" t="s">
        <v>367</v>
      </c>
      <c r="CTQ296" s="65" t="s">
        <v>367</v>
      </c>
      <c r="CTR296" s="65" t="s">
        <v>367</v>
      </c>
      <c r="CTS296" s="65" t="s">
        <v>367</v>
      </c>
      <c r="CTT296" s="65" t="s">
        <v>367</v>
      </c>
      <c r="CTU296" s="65" t="s">
        <v>367</v>
      </c>
      <c r="CTV296" s="65" t="s">
        <v>367</v>
      </c>
      <c r="CTW296" s="65" t="s">
        <v>367</v>
      </c>
      <c r="CTX296" s="65" t="s">
        <v>367</v>
      </c>
      <c r="CTY296" s="65" t="s">
        <v>367</v>
      </c>
      <c r="CTZ296" s="65" t="s">
        <v>367</v>
      </c>
      <c r="CUA296" s="65" t="s">
        <v>367</v>
      </c>
      <c r="CUB296" s="65" t="s">
        <v>367</v>
      </c>
      <c r="CUC296" s="65" t="s">
        <v>367</v>
      </c>
      <c r="CUD296" s="65" t="s">
        <v>367</v>
      </c>
      <c r="CUE296" s="65" t="s">
        <v>367</v>
      </c>
      <c r="CUF296" s="65" t="s">
        <v>367</v>
      </c>
      <c r="CUG296" s="65" t="s">
        <v>367</v>
      </c>
      <c r="CUH296" s="65" t="s">
        <v>367</v>
      </c>
      <c r="CUI296" s="65" t="s">
        <v>367</v>
      </c>
      <c r="CUJ296" s="65" t="s">
        <v>367</v>
      </c>
      <c r="CUK296" s="65" t="s">
        <v>367</v>
      </c>
      <c r="CUL296" s="65" t="s">
        <v>367</v>
      </c>
      <c r="CUM296" s="65" t="s">
        <v>367</v>
      </c>
      <c r="CUN296" s="65" t="s">
        <v>367</v>
      </c>
      <c r="CUO296" s="65" t="s">
        <v>367</v>
      </c>
      <c r="CUP296" s="65" t="s">
        <v>367</v>
      </c>
      <c r="CUQ296" s="65" t="s">
        <v>367</v>
      </c>
      <c r="CUR296" s="65" t="s">
        <v>367</v>
      </c>
      <c r="CUS296" s="65" t="s">
        <v>367</v>
      </c>
      <c r="CUT296" s="65" t="s">
        <v>367</v>
      </c>
      <c r="CUU296" s="65" t="s">
        <v>367</v>
      </c>
      <c r="CUV296" s="65" t="s">
        <v>367</v>
      </c>
      <c r="CUW296" s="65" t="s">
        <v>367</v>
      </c>
      <c r="CUX296" s="65" t="s">
        <v>367</v>
      </c>
      <c r="CUY296" s="65" t="s">
        <v>367</v>
      </c>
      <c r="CUZ296" s="65" t="s">
        <v>367</v>
      </c>
      <c r="CVA296" s="65" t="s">
        <v>367</v>
      </c>
      <c r="CVB296" s="65" t="s">
        <v>367</v>
      </c>
      <c r="CVC296" s="65" t="s">
        <v>367</v>
      </c>
      <c r="CVD296" s="65" t="s">
        <v>367</v>
      </c>
      <c r="CVE296" s="65" t="s">
        <v>367</v>
      </c>
      <c r="CVF296" s="65" t="s">
        <v>367</v>
      </c>
      <c r="CVG296" s="65" t="s">
        <v>367</v>
      </c>
      <c r="CVH296" s="65" t="s">
        <v>367</v>
      </c>
      <c r="CVI296" s="65" t="s">
        <v>367</v>
      </c>
      <c r="CVJ296" s="65" t="s">
        <v>367</v>
      </c>
      <c r="CVK296" s="65" t="s">
        <v>367</v>
      </c>
      <c r="CVL296" s="65" t="s">
        <v>367</v>
      </c>
      <c r="CVM296" s="65" t="s">
        <v>367</v>
      </c>
      <c r="CVN296" s="65" t="s">
        <v>367</v>
      </c>
      <c r="CVO296" s="65" t="s">
        <v>367</v>
      </c>
      <c r="CVP296" s="65" t="s">
        <v>367</v>
      </c>
      <c r="CVQ296" s="65" t="s">
        <v>367</v>
      </c>
      <c r="CVR296" s="65" t="s">
        <v>367</v>
      </c>
      <c r="CVS296" s="65" t="s">
        <v>367</v>
      </c>
      <c r="CVT296" s="65" t="s">
        <v>367</v>
      </c>
      <c r="CVU296" s="65" t="s">
        <v>367</v>
      </c>
      <c r="CVV296" s="65" t="s">
        <v>367</v>
      </c>
      <c r="CVW296" s="65" t="s">
        <v>367</v>
      </c>
      <c r="CVX296" s="65" t="s">
        <v>367</v>
      </c>
      <c r="CVY296" s="65" t="s">
        <v>367</v>
      </c>
      <c r="CVZ296" s="65" t="s">
        <v>367</v>
      </c>
      <c r="CWA296" s="65" t="s">
        <v>367</v>
      </c>
      <c r="CWB296" s="65" t="s">
        <v>367</v>
      </c>
      <c r="CWC296" s="65" t="s">
        <v>367</v>
      </c>
      <c r="CWD296" s="65" t="s">
        <v>367</v>
      </c>
      <c r="CWE296" s="65" t="s">
        <v>367</v>
      </c>
      <c r="CWF296" s="65" t="s">
        <v>367</v>
      </c>
      <c r="CWG296" s="65" t="s">
        <v>367</v>
      </c>
      <c r="CWH296" s="65" t="s">
        <v>367</v>
      </c>
      <c r="CWI296" s="65" t="s">
        <v>367</v>
      </c>
      <c r="CWJ296" s="65" t="s">
        <v>367</v>
      </c>
      <c r="CWK296" s="65" t="s">
        <v>367</v>
      </c>
      <c r="CWL296" s="65" t="s">
        <v>367</v>
      </c>
      <c r="CWM296" s="65" t="s">
        <v>367</v>
      </c>
      <c r="CWN296" s="65" t="s">
        <v>367</v>
      </c>
      <c r="CWO296" s="65" t="s">
        <v>367</v>
      </c>
      <c r="CWP296" s="65" t="s">
        <v>367</v>
      </c>
      <c r="CWQ296" s="65" t="s">
        <v>367</v>
      </c>
      <c r="CWR296" s="65" t="s">
        <v>367</v>
      </c>
      <c r="CWS296" s="65" t="s">
        <v>367</v>
      </c>
      <c r="CWT296" s="65" t="s">
        <v>367</v>
      </c>
      <c r="CWU296" s="65" t="s">
        <v>367</v>
      </c>
      <c r="CWV296" s="65" t="s">
        <v>367</v>
      </c>
      <c r="CWW296" s="65" t="s">
        <v>367</v>
      </c>
      <c r="CWX296" s="65" t="s">
        <v>367</v>
      </c>
      <c r="CWY296" s="65" t="s">
        <v>367</v>
      </c>
      <c r="CWZ296" s="65" t="s">
        <v>367</v>
      </c>
      <c r="CXA296" s="65" t="s">
        <v>367</v>
      </c>
      <c r="CXB296" s="65" t="s">
        <v>367</v>
      </c>
      <c r="CXC296" s="65" t="s">
        <v>367</v>
      </c>
      <c r="CXD296" s="65" t="s">
        <v>367</v>
      </c>
      <c r="CXE296" s="65" t="s">
        <v>367</v>
      </c>
      <c r="CXF296" s="65" t="s">
        <v>367</v>
      </c>
      <c r="CXG296" s="65" t="s">
        <v>367</v>
      </c>
      <c r="CXH296" s="65" t="s">
        <v>367</v>
      </c>
      <c r="CXI296" s="65" t="s">
        <v>367</v>
      </c>
      <c r="CXJ296" s="65" t="s">
        <v>367</v>
      </c>
      <c r="CXK296" s="65" t="s">
        <v>367</v>
      </c>
      <c r="CXL296" s="65" t="s">
        <v>367</v>
      </c>
      <c r="CXM296" s="65" t="s">
        <v>367</v>
      </c>
      <c r="CXN296" s="65" t="s">
        <v>367</v>
      </c>
      <c r="CXO296" s="65" t="s">
        <v>367</v>
      </c>
      <c r="CXP296" s="65" t="s">
        <v>367</v>
      </c>
      <c r="CXQ296" s="65" t="s">
        <v>367</v>
      </c>
      <c r="CXR296" s="65" t="s">
        <v>367</v>
      </c>
      <c r="CXS296" s="65" t="s">
        <v>367</v>
      </c>
      <c r="CXT296" s="65" t="s">
        <v>367</v>
      </c>
      <c r="CXU296" s="65" t="s">
        <v>367</v>
      </c>
      <c r="CXV296" s="65" t="s">
        <v>367</v>
      </c>
      <c r="CXW296" s="65" t="s">
        <v>367</v>
      </c>
      <c r="CXX296" s="65" t="s">
        <v>367</v>
      </c>
      <c r="CXY296" s="65" t="s">
        <v>367</v>
      </c>
      <c r="CXZ296" s="65" t="s">
        <v>367</v>
      </c>
      <c r="CYA296" s="65" t="s">
        <v>367</v>
      </c>
      <c r="CYB296" s="65" t="s">
        <v>367</v>
      </c>
      <c r="CYC296" s="65" t="s">
        <v>367</v>
      </c>
      <c r="CYD296" s="65" t="s">
        <v>367</v>
      </c>
      <c r="CYE296" s="65" t="s">
        <v>367</v>
      </c>
      <c r="CYF296" s="65" t="s">
        <v>367</v>
      </c>
      <c r="CYG296" s="65" t="s">
        <v>367</v>
      </c>
      <c r="CYH296" s="65" t="s">
        <v>367</v>
      </c>
      <c r="CYI296" s="65" t="s">
        <v>367</v>
      </c>
      <c r="CYJ296" s="65" t="s">
        <v>367</v>
      </c>
      <c r="CYK296" s="65" t="s">
        <v>367</v>
      </c>
      <c r="CYL296" s="65" t="s">
        <v>367</v>
      </c>
      <c r="CYM296" s="65" t="s">
        <v>367</v>
      </c>
      <c r="CYN296" s="65" t="s">
        <v>367</v>
      </c>
      <c r="CYO296" s="65" t="s">
        <v>367</v>
      </c>
      <c r="CYP296" s="65" t="s">
        <v>367</v>
      </c>
      <c r="CYQ296" s="65" t="s">
        <v>367</v>
      </c>
      <c r="CYR296" s="65" t="s">
        <v>367</v>
      </c>
      <c r="CYS296" s="65" t="s">
        <v>367</v>
      </c>
      <c r="CYT296" s="65" t="s">
        <v>367</v>
      </c>
      <c r="CYU296" s="65" t="s">
        <v>367</v>
      </c>
      <c r="CYV296" s="65" t="s">
        <v>367</v>
      </c>
      <c r="CYW296" s="65" t="s">
        <v>367</v>
      </c>
      <c r="CYX296" s="65" t="s">
        <v>367</v>
      </c>
      <c r="CYY296" s="65" t="s">
        <v>367</v>
      </c>
      <c r="CYZ296" s="65" t="s">
        <v>367</v>
      </c>
      <c r="CZA296" s="65" t="s">
        <v>367</v>
      </c>
      <c r="CZB296" s="65" t="s">
        <v>367</v>
      </c>
      <c r="CZC296" s="65" t="s">
        <v>367</v>
      </c>
      <c r="CZD296" s="65" t="s">
        <v>367</v>
      </c>
      <c r="CZE296" s="65" t="s">
        <v>367</v>
      </c>
      <c r="CZF296" s="65" t="s">
        <v>367</v>
      </c>
      <c r="CZG296" s="65" t="s">
        <v>367</v>
      </c>
      <c r="CZH296" s="65" t="s">
        <v>367</v>
      </c>
      <c r="CZI296" s="65" t="s">
        <v>367</v>
      </c>
      <c r="CZJ296" s="65" t="s">
        <v>367</v>
      </c>
      <c r="CZK296" s="65" t="s">
        <v>367</v>
      </c>
      <c r="CZL296" s="65" t="s">
        <v>367</v>
      </c>
      <c r="CZM296" s="65" t="s">
        <v>367</v>
      </c>
      <c r="CZN296" s="65" t="s">
        <v>367</v>
      </c>
      <c r="CZO296" s="65" t="s">
        <v>367</v>
      </c>
      <c r="CZP296" s="65" t="s">
        <v>367</v>
      </c>
      <c r="CZQ296" s="65" t="s">
        <v>367</v>
      </c>
      <c r="CZR296" s="65" t="s">
        <v>367</v>
      </c>
      <c r="CZS296" s="65" t="s">
        <v>367</v>
      </c>
      <c r="CZT296" s="65" t="s">
        <v>367</v>
      </c>
      <c r="CZU296" s="65" t="s">
        <v>367</v>
      </c>
      <c r="CZV296" s="65" t="s">
        <v>367</v>
      </c>
      <c r="CZW296" s="65" t="s">
        <v>367</v>
      </c>
      <c r="CZX296" s="65" t="s">
        <v>367</v>
      </c>
      <c r="CZY296" s="65" t="s">
        <v>367</v>
      </c>
      <c r="CZZ296" s="65" t="s">
        <v>367</v>
      </c>
      <c r="DAA296" s="65" t="s">
        <v>367</v>
      </c>
      <c r="DAB296" s="65" t="s">
        <v>367</v>
      </c>
      <c r="DAC296" s="65" t="s">
        <v>367</v>
      </c>
      <c r="DAD296" s="65" t="s">
        <v>367</v>
      </c>
      <c r="DAE296" s="65" t="s">
        <v>367</v>
      </c>
      <c r="DAF296" s="65" t="s">
        <v>367</v>
      </c>
      <c r="DAG296" s="65" t="s">
        <v>367</v>
      </c>
      <c r="DAH296" s="65" t="s">
        <v>367</v>
      </c>
      <c r="DAI296" s="65" t="s">
        <v>367</v>
      </c>
      <c r="DAJ296" s="65" t="s">
        <v>367</v>
      </c>
      <c r="DAK296" s="65" t="s">
        <v>367</v>
      </c>
      <c r="DAL296" s="65" t="s">
        <v>367</v>
      </c>
      <c r="DAM296" s="65" t="s">
        <v>367</v>
      </c>
      <c r="DAN296" s="65" t="s">
        <v>367</v>
      </c>
      <c r="DAO296" s="65" t="s">
        <v>367</v>
      </c>
      <c r="DAP296" s="65" t="s">
        <v>367</v>
      </c>
      <c r="DAQ296" s="65" t="s">
        <v>367</v>
      </c>
      <c r="DAR296" s="65" t="s">
        <v>367</v>
      </c>
      <c r="DAS296" s="65" t="s">
        <v>367</v>
      </c>
      <c r="DAT296" s="65" t="s">
        <v>367</v>
      </c>
      <c r="DAU296" s="65" t="s">
        <v>367</v>
      </c>
      <c r="DAV296" s="65" t="s">
        <v>367</v>
      </c>
      <c r="DAW296" s="65" t="s">
        <v>367</v>
      </c>
      <c r="DAX296" s="65" t="s">
        <v>367</v>
      </c>
      <c r="DAY296" s="65" t="s">
        <v>367</v>
      </c>
      <c r="DAZ296" s="65" t="s">
        <v>367</v>
      </c>
      <c r="DBA296" s="65" t="s">
        <v>367</v>
      </c>
      <c r="DBB296" s="65" t="s">
        <v>367</v>
      </c>
      <c r="DBC296" s="65" t="s">
        <v>367</v>
      </c>
      <c r="DBD296" s="65" t="s">
        <v>367</v>
      </c>
      <c r="DBE296" s="65" t="s">
        <v>367</v>
      </c>
      <c r="DBF296" s="65" t="s">
        <v>367</v>
      </c>
      <c r="DBG296" s="65" t="s">
        <v>367</v>
      </c>
      <c r="DBH296" s="65" t="s">
        <v>367</v>
      </c>
      <c r="DBI296" s="65" t="s">
        <v>367</v>
      </c>
      <c r="DBJ296" s="65" t="s">
        <v>367</v>
      </c>
      <c r="DBK296" s="65" t="s">
        <v>367</v>
      </c>
      <c r="DBL296" s="65" t="s">
        <v>367</v>
      </c>
      <c r="DBM296" s="65" t="s">
        <v>367</v>
      </c>
      <c r="DBN296" s="65" t="s">
        <v>367</v>
      </c>
      <c r="DBO296" s="65" t="s">
        <v>367</v>
      </c>
      <c r="DBP296" s="65" t="s">
        <v>367</v>
      </c>
      <c r="DBQ296" s="65" t="s">
        <v>367</v>
      </c>
      <c r="DBR296" s="65" t="s">
        <v>367</v>
      </c>
      <c r="DBS296" s="65" t="s">
        <v>367</v>
      </c>
      <c r="DBT296" s="65" t="s">
        <v>367</v>
      </c>
      <c r="DBU296" s="65" t="s">
        <v>367</v>
      </c>
      <c r="DBV296" s="65" t="s">
        <v>367</v>
      </c>
      <c r="DBW296" s="65" t="s">
        <v>367</v>
      </c>
      <c r="DBX296" s="65" t="s">
        <v>367</v>
      </c>
      <c r="DBY296" s="65" t="s">
        <v>367</v>
      </c>
      <c r="DBZ296" s="65" t="s">
        <v>367</v>
      </c>
      <c r="DCA296" s="65" t="s">
        <v>367</v>
      </c>
      <c r="DCB296" s="65" t="s">
        <v>367</v>
      </c>
      <c r="DCC296" s="65" t="s">
        <v>367</v>
      </c>
      <c r="DCD296" s="65" t="s">
        <v>367</v>
      </c>
      <c r="DCE296" s="65" t="s">
        <v>367</v>
      </c>
      <c r="DCF296" s="65" t="s">
        <v>367</v>
      </c>
      <c r="DCG296" s="65" t="s">
        <v>367</v>
      </c>
      <c r="DCH296" s="65" t="s">
        <v>367</v>
      </c>
      <c r="DCI296" s="65" t="s">
        <v>367</v>
      </c>
      <c r="DCJ296" s="65" t="s">
        <v>367</v>
      </c>
      <c r="DCK296" s="65" t="s">
        <v>367</v>
      </c>
      <c r="DCL296" s="65" t="s">
        <v>367</v>
      </c>
      <c r="DCM296" s="65" t="s">
        <v>367</v>
      </c>
      <c r="DCN296" s="65" t="s">
        <v>367</v>
      </c>
      <c r="DCO296" s="65" t="s">
        <v>367</v>
      </c>
      <c r="DCP296" s="65" t="s">
        <v>367</v>
      </c>
      <c r="DCQ296" s="65" t="s">
        <v>367</v>
      </c>
      <c r="DCR296" s="65" t="s">
        <v>367</v>
      </c>
      <c r="DCS296" s="65" t="s">
        <v>367</v>
      </c>
      <c r="DCT296" s="65" t="s">
        <v>367</v>
      </c>
      <c r="DCU296" s="65" t="s">
        <v>367</v>
      </c>
      <c r="DCV296" s="65" t="s">
        <v>367</v>
      </c>
      <c r="DCW296" s="65" t="s">
        <v>367</v>
      </c>
      <c r="DCX296" s="65" t="s">
        <v>367</v>
      </c>
      <c r="DCY296" s="65" t="s">
        <v>367</v>
      </c>
      <c r="DCZ296" s="65" t="s">
        <v>367</v>
      </c>
      <c r="DDA296" s="65" t="s">
        <v>367</v>
      </c>
      <c r="DDB296" s="65" t="s">
        <v>367</v>
      </c>
      <c r="DDC296" s="65" t="s">
        <v>367</v>
      </c>
      <c r="DDD296" s="65" t="s">
        <v>367</v>
      </c>
      <c r="DDE296" s="65" t="s">
        <v>367</v>
      </c>
      <c r="DDF296" s="65" t="s">
        <v>367</v>
      </c>
      <c r="DDG296" s="65" t="s">
        <v>367</v>
      </c>
      <c r="DDH296" s="65" t="s">
        <v>367</v>
      </c>
      <c r="DDI296" s="65" t="s">
        <v>367</v>
      </c>
      <c r="DDJ296" s="65" t="s">
        <v>367</v>
      </c>
      <c r="DDK296" s="65" t="s">
        <v>367</v>
      </c>
      <c r="DDL296" s="65" t="s">
        <v>367</v>
      </c>
      <c r="DDM296" s="65" t="s">
        <v>367</v>
      </c>
      <c r="DDN296" s="65" t="s">
        <v>367</v>
      </c>
      <c r="DDO296" s="65" t="s">
        <v>367</v>
      </c>
      <c r="DDP296" s="65" t="s">
        <v>367</v>
      </c>
      <c r="DDQ296" s="65" t="s">
        <v>367</v>
      </c>
      <c r="DDR296" s="65" t="s">
        <v>367</v>
      </c>
      <c r="DDS296" s="65" t="s">
        <v>367</v>
      </c>
      <c r="DDT296" s="65" t="s">
        <v>367</v>
      </c>
      <c r="DDU296" s="65" t="s">
        <v>367</v>
      </c>
      <c r="DDV296" s="65" t="s">
        <v>367</v>
      </c>
      <c r="DDW296" s="65" t="s">
        <v>367</v>
      </c>
      <c r="DDX296" s="65" t="s">
        <v>367</v>
      </c>
      <c r="DDY296" s="65" t="s">
        <v>367</v>
      </c>
      <c r="DDZ296" s="65" t="s">
        <v>367</v>
      </c>
      <c r="DEA296" s="65" t="s">
        <v>367</v>
      </c>
      <c r="DEB296" s="65" t="s">
        <v>367</v>
      </c>
      <c r="DEC296" s="65" t="s">
        <v>367</v>
      </c>
      <c r="DED296" s="65" t="s">
        <v>367</v>
      </c>
      <c r="DEE296" s="65" t="s">
        <v>367</v>
      </c>
      <c r="DEF296" s="65" t="s">
        <v>367</v>
      </c>
      <c r="DEG296" s="65" t="s">
        <v>367</v>
      </c>
      <c r="DEH296" s="65" t="s">
        <v>367</v>
      </c>
      <c r="DEI296" s="65" t="s">
        <v>367</v>
      </c>
      <c r="DEJ296" s="65" t="s">
        <v>367</v>
      </c>
      <c r="DEK296" s="65" t="s">
        <v>367</v>
      </c>
      <c r="DEL296" s="65" t="s">
        <v>367</v>
      </c>
      <c r="DEM296" s="65" t="s">
        <v>367</v>
      </c>
      <c r="DEN296" s="65" t="s">
        <v>367</v>
      </c>
      <c r="DEO296" s="65" t="s">
        <v>367</v>
      </c>
      <c r="DEP296" s="65" t="s">
        <v>367</v>
      </c>
      <c r="DEQ296" s="65" t="s">
        <v>367</v>
      </c>
      <c r="DER296" s="65" t="s">
        <v>367</v>
      </c>
      <c r="DES296" s="65" t="s">
        <v>367</v>
      </c>
      <c r="DET296" s="65" t="s">
        <v>367</v>
      </c>
      <c r="DEU296" s="65" t="s">
        <v>367</v>
      </c>
      <c r="DEV296" s="65" t="s">
        <v>367</v>
      </c>
      <c r="DEW296" s="65" t="s">
        <v>367</v>
      </c>
      <c r="DEX296" s="65" t="s">
        <v>367</v>
      </c>
      <c r="DEY296" s="65" t="s">
        <v>367</v>
      </c>
      <c r="DEZ296" s="65" t="s">
        <v>367</v>
      </c>
      <c r="DFA296" s="65" t="s">
        <v>367</v>
      </c>
      <c r="DFB296" s="65" t="s">
        <v>367</v>
      </c>
      <c r="DFC296" s="65" t="s">
        <v>367</v>
      </c>
      <c r="DFD296" s="65" t="s">
        <v>367</v>
      </c>
      <c r="DFE296" s="65" t="s">
        <v>367</v>
      </c>
      <c r="DFF296" s="65" t="s">
        <v>367</v>
      </c>
      <c r="DFG296" s="65" t="s">
        <v>367</v>
      </c>
      <c r="DFH296" s="65" t="s">
        <v>367</v>
      </c>
      <c r="DFI296" s="65" t="s">
        <v>367</v>
      </c>
      <c r="DFJ296" s="65" t="s">
        <v>367</v>
      </c>
      <c r="DFK296" s="65" t="s">
        <v>367</v>
      </c>
      <c r="DFL296" s="65" t="s">
        <v>367</v>
      </c>
      <c r="DFM296" s="65" t="s">
        <v>367</v>
      </c>
      <c r="DFN296" s="65" t="s">
        <v>367</v>
      </c>
      <c r="DFO296" s="65" t="s">
        <v>367</v>
      </c>
      <c r="DFP296" s="65" t="s">
        <v>367</v>
      </c>
      <c r="DFQ296" s="65" t="s">
        <v>367</v>
      </c>
      <c r="DFR296" s="65" t="s">
        <v>367</v>
      </c>
      <c r="DFS296" s="65" t="s">
        <v>367</v>
      </c>
      <c r="DFT296" s="65" t="s">
        <v>367</v>
      </c>
      <c r="DFU296" s="65" t="s">
        <v>367</v>
      </c>
      <c r="DFV296" s="65" t="s">
        <v>367</v>
      </c>
      <c r="DFW296" s="65" t="s">
        <v>367</v>
      </c>
      <c r="DFX296" s="65" t="s">
        <v>367</v>
      </c>
      <c r="DFY296" s="65" t="s">
        <v>367</v>
      </c>
      <c r="DFZ296" s="65" t="s">
        <v>367</v>
      </c>
      <c r="DGA296" s="65" t="s">
        <v>367</v>
      </c>
      <c r="DGB296" s="65" t="s">
        <v>367</v>
      </c>
      <c r="DGC296" s="65" t="s">
        <v>367</v>
      </c>
      <c r="DGD296" s="65" t="s">
        <v>367</v>
      </c>
      <c r="DGE296" s="65" t="s">
        <v>367</v>
      </c>
      <c r="DGF296" s="65" t="s">
        <v>367</v>
      </c>
      <c r="DGG296" s="65" t="s">
        <v>367</v>
      </c>
      <c r="DGH296" s="65" t="s">
        <v>367</v>
      </c>
      <c r="DGI296" s="65" t="s">
        <v>367</v>
      </c>
      <c r="DGJ296" s="65" t="s">
        <v>367</v>
      </c>
      <c r="DGK296" s="65" t="s">
        <v>367</v>
      </c>
      <c r="DGL296" s="65" t="s">
        <v>367</v>
      </c>
      <c r="DGM296" s="65" t="s">
        <v>367</v>
      </c>
      <c r="DGN296" s="65" t="s">
        <v>367</v>
      </c>
      <c r="DGO296" s="65" t="s">
        <v>367</v>
      </c>
      <c r="DGP296" s="65" t="s">
        <v>367</v>
      </c>
      <c r="DGQ296" s="65" t="s">
        <v>367</v>
      </c>
      <c r="DGR296" s="65" t="s">
        <v>367</v>
      </c>
      <c r="DGS296" s="65" t="s">
        <v>367</v>
      </c>
      <c r="DGT296" s="65" t="s">
        <v>367</v>
      </c>
      <c r="DGU296" s="65" t="s">
        <v>367</v>
      </c>
      <c r="DGV296" s="65" t="s">
        <v>367</v>
      </c>
      <c r="DGW296" s="65" t="s">
        <v>367</v>
      </c>
      <c r="DGX296" s="65" t="s">
        <v>367</v>
      </c>
      <c r="DGY296" s="65" t="s">
        <v>367</v>
      </c>
      <c r="DGZ296" s="65" t="s">
        <v>367</v>
      </c>
      <c r="DHA296" s="65" t="s">
        <v>367</v>
      </c>
      <c r="DHB296" s="65" t="s">
        <v>367</v>
      </c>
      <c r="DHC296" s="65" t="s">
        <v>367</v>
      </c>
      <c r="DHD296" s="65" t="s">
        <v>367</v>
      </c>
      <c r="DHE296" s="65" t="s">
        <v>367</v>
      </c>
      <c r="DHF296" s="65" t="s">
        <v>367</v>
      </c>
      <c r="DHG296" s="65" t="s">
        <v>367</v>
      </c>
      <c r="DHH296" s="65" t="s">
        <v>367</v>
      </c>
      <c r="DHI296" s="65" t="s">
        <v>367</v>
      </c>
      <c r="DHJ296" s="65" t="s">
        <v>367</v>
      </c>
      <c r="DHK296" s="65" t="s">
        <v>367</v>
      </c>
      <c r="DHL296" s="65" t="s">
        <v>367</v>
      </c>
      <c r="DHM296" s="65" t="s">
        <v>367</v>
      </c>
      <c r="DHN296" s="65" t="s">
        <v>367</v>
      </c>
      <c r="DHO296" s="65" t="s">
        <v>367</v>
      </c>
      <c r="DHP296" s="65" t="s">
        <v>367</v>
      </c>
      <c r="DHQ296" s="65" t="s">
        <v>367</v>
      </c>
      <c r="DHR296" s="65" t="s">
        <v>367</v>
      </c>
      <c r="DHS296" s="65" t="s">
        <v>367</v>
      </c>
      <c r="DHT296" s="65" t="s">
        <v>367</v>
      </c>
      <c r="DHU296" s="65" t="s">
        <v>367</v>
      </c>
      <c r="DHV296" s="65" t="s">
        <v>367</v>
      </c>
      <c r="DHW296" s="65" t="s">
        <v>367</v>
      </c>
      <c r="DHX296" s="65" t="s">
        <v>367</v>
      </c>
      <c r="DHY296" s="65" t="s">
        <v>367</v>
      </c>
      <c r="DHZ296" s="65" t="s">
        <v>367</v>
      </c>
      <c r="DIA296" s="65" t="s">
        <v>367</v>
      </c>
      <c r="DIB296" s="65" t="s">
        <v>367</v>
      </c>
      <c r="DIC296" s="65" t="s">
        <v>367</v>
      </c>
      <c r="DID296" s="65" t="s">
        <v>367</v>
      </c>
      <c r="DIE296" s="65" t="s">
        <v>367</v>
      </c>
      <c r="DIF296" s="65" t="s">
        <v>367</v>
      </c>
      <c r="DIG296" s="65" t="s">
        <v>367</v>
      </c>
      <c r="DIH296" s="65" t="s">
        <v>367</v>
      </c>
      <c r="DII296" s="65" t="s">
        <v>367</v>
      </c>
      <c r="DIJ296" s="65" t="s">
        <v>367</v>
      </c>
      <c r="DIK296" s="65" t="s">
        <v>367</v>
      </c>
      <c r="DIL296" s="65" t="s">
        <v>367</v>
      </c>
      <c r="DIM296" s="65" t="s">
        <v>367</v>
      </c>
      <c r="DIN296" s="65" t="s">
        <v>367</v>
      </c>
      <c r="DIO296" s="65" t="s">
        <v>367</v>
      </c>
      <c r="DIP296" s="65" t="s">
        <v>367</v>
      </c>
      <c r="DIQ296" s="65" t="s">
        <v>367</v>
      </c>
      <c r="DIR296" s="65" t="s">
        <v>367</v>
      </c>
      <c r="DIS296" s="65" t="s">
        <v>367</v>
      </c>
      <c r="DIT296" s="65" t="s">
        <v>367</v>
      </c>
      <c r="DIU296" s="65" t="s">
        <v>367</v>
      </c>
      <c r="DIV296" s="65" t="s">
        <v>367</v>
      </c>
      <c r="DIW296" s="65" t="s">
        <v>367</v>
      </c>
      <c r="DIX296" s="65" t="s">
        <v>367</v>
      </c>
      <c r="DIY296" s="65" t="s">
        <v>367</v>
      </c>
      <c r="DIZ296" s="65" t="s">
        <v>367</v>
      </c>
      <c r="DJA296" s="65" t="s">
        <v>367</v>
      </c>
      <c r="DJB296" s="65" t="s">
        <v>367</v>
      </c>
      <c r="DJC296" s="65" t="s">
        <v>367</v>
      </c>
      <c r="DJD296" s="65" t="s">
        <v>367</v>
      </c>
      <c r="DJE296" s="65" t="s">
        <v>367</v>
      </c>
      <c r="DJF296" s="65" t="s">
        <v>367</v>
      </c>
      <c r="DJG296" s="65" t="s">
        <v>367</v>
      </c>
      <c r="DJH296" s="65" t="s">
        <v>367</v>
      </c>
      <c r="DJI296" s="65" t="s">
        <v>367</v>
      </c>
      <c r="DJJ296" s="65" t="s">
        <v>367</v>
      </c>
      <c r="DJK296" s="65" t="s">
        <v>367</v>
      </c>
      <c r="DJL296" s="65" t="s">
        <v>367</v>
      </c>
      <c r="DJM296" s="65" t="s">
        <v>367</v>
      </c>
      <c r="DJN296" s="65" t="s">
        <v>367</v>
      </c>
      <c r="DJO296" s="65" t="s">
        <v>367</v>
      </c>
      <c r="DJP296" s="65" t="s">
        <v>367</v>
      </c>
      <c r="DJQ296" s="65" t="s">
        <v>367</v>
      </c>
      <c r="DJR296" s="65" t="s">
        <v>367</v>
      </c>
      <c r="DJS296" s="65" t="s">
        <v>367</v>
      </c>
      <c r="DJT296" s="65" t="s">
        <v>367</v>
      </c>
      <c r="DJU296" s="65" t="s">
        <v>367</v>
      </c>
      <c r="DJV296" s="65" t="s">
        <v>367</v>
      </c>
      <c r="DJW296" s="65" t="s">
        <v>367</v>
      </c>
      <c r="DJX296" s="65" t="s">
        <v>367</v>
      </c>
      <c r="DJY296" s="65" t="s">
        <v>367</v>
      </c>
      <c r="DJZ296" s="65" t="s">
        <v>367</v>
      </c>
      <c r="DKA296" s="65" t="s">
        <v>367</v>
      </c>
      <c r="DKB296" s="65" t="s">
        <v>367</v>
      </c>
      <c r="DKC296" s="65" t="s">
        <v>367</v>
      </c>
      <c r="DKD296" s="65" t="s">
        <v>367</v>
      </c>
      <c r="DKE296" s="65" t="s">
        <v>367</v>
      </c>
      <c r="DKF296" s="65" t="s">
        <v>367</v>
      </c>
      <c r="DKG296" s="65" t="s">
        <v>367</v>
      </c>
      <c r="DKH296" s="65" t="s">
        <v>367</v>
      </c>
      <c r="DKI296" s="65" t="s">
        <v>367</v>
      </c>
      <c r="DKJ296" s="65" t="s">
        <v>367</v>
      </c>
      <c r="DKK296" s="65" t="s">
        <v>367</v>
      </c>
      <c r="DKL296" s="65" t="s">
        <v>367</v>
      </c>
      <c r="DKM296" s="65" t="s">
        <v>367</v>
      </c>
      <c r="DKN296" s="65" t="s">
        <v>367</v>
      </c>
      <c r="DKO296" s="65" t="s">
        <v>367</v>
      </c>
      <c r="DKP296" s="65" t="s">
        <v>367</v>
      </c>
      <c r="DKQ296" s="65" t="s">
        <v>367</v>
      </c>
      <c r="DKR296" s="65" t="s">
        <v>367</v>
      </c>
      <c r="DKS296" s="65" t="s">
        <v>367</v>
      </c>
      <c r="DKT296" s="65" t="s">
        <v>367</v>
      </c>
      <c r="DKU296" s="65" t="s">
        <v>367</v>
      </c>
      <c r="DKV296" s="65" t="s">
        <v>367</v>
      </c>
      <c r="DKW296" s="65" t="s">
        <v>367</v>
      </c>
      <c r="DKX296" s="65" t="s">
        <v>367</v>
      </c>
      <c r="DKY296" s="65" t="s">
        <v>367</v>
      </c>
      <c r="DKZ296" s="65" t="s">
        <v>367</v>
      </c>
      <c r="DLA296" s="65" t="s">
        <v>367</v>
      </c>
      <c r="DLB296" s="65" t="s">
        <v>367</v>
      </c>
      <c r="DLC296" s="65" t="s">
        <v>367</v>
      </c>
      <c r="DLD296" s="65" t="s">
        <v>367</v>
      </c>
      <c r="DLE296" s="65" t="s">
        <v>367</v>
      </c>
      <c r="DLF296" s="65" t="s">
        <v>367</v>
      </c>
      <c r="DLG296" s="65" t="s">
        <v>367</v>
      </c>
      <c r="DLH296" s="65" t="s">
        <v>367</v>
      </c>
      <c r="DLI296" s="65" t="s">
        <v>367</v>
      </c>
      <c r="DLJ296" s="65" t="s">
        <v>367</v>
      </c>
      <c r="DLK296" s="65" t="s">
        <v>367</v>
      </c>
      <c r="DLL296" s="65" t="s">
        <v>367</v>
      </c>
      <c r="DLM296" s="65" t="s">
        <v>367</v>
      </c>
      <c r="DLN296" s="65" t="s">
        <v>367</v>
      </c>
      <c r="DLO296" s="65" t="s">
        <v>367</v>
      </c>
      <c r="DLP296" s="65" t="s">
        <v>367</v>
      </c>
      <c r="DLQ296" s="65" t="s">
        <v>367</v>
      </c>
      <c r="DLR296" s="65" t="s">
        <v>367</v>
      </c>
      <c r="DLS296" s="65" t="s">
        <v>367</v>
      </c>
      <c r="DLT296" s="65" t="s">
        <v>367</v>
      </c>
      <c r="DLU296" s="65" t="s">
        <v>367</v>
      </c>
      <c r="DLV296" s="65" t="s">
        <v>367</v>
      </c>
      <c r="DLW296" s="65" t="s">
        <v>367</v>
      </c>
      <c r="DLX296" s="65" t="s">
        <v>367</v>
      </c>
      <c r="DLY296" s="65" t="s">
        <v>367</v>
      </c>
      <c r="DLZ296" s="65" t="s">
        <v>367</v>
      </c>
      <c r="DMA296" s="65" t="s">
        <v>367</v>
      </c>
      <c r="DMB296" s="65" t="s">
        <v>367</v>
      </c>
      <c r="DMC296" s="65" t="s">
        <v>367</v>
      </c>
      <c r="DMD296" s="65" t="s">
        <v>367</v>
      </c>
      <c r="DME296" s="65" t="s">
        <v>367</v>
      </c>
      <c r="DMF296" s="65" t="s">
        <v>367</v>
      </c>
      <c r="DMG296" s="65" t="s">
        <v>367</v>
      </c>
      <c r="DMH296" s="65" t="s">
        <v>367</v>
      </c>
      <c r="DMI296" s="65" t="s">
        <v>367</v>
      </c>
      <c r="DMJ296" s="65" t="s">
        <v>367</v>
      </c>
      <c r="DMK296" s="65" t="s">
        <v>367</v>
      </c>
      <c r="DML296" s="65" t="s">
        <v>367</v>
      </c>
      <c r="DMM296" s="65" t="s">
        <v>367</v>
      </c>
      <c r="DMN296" s="65" t="s">
        <v>367</v>
      </c>
      <c r="DMO296" s="65" t="s">
        <v>367</v>
      </c>
      <c r="DMP296" s="65" t="s">
        <v>367</v>
      </c>
      <c r="DMQ296" s="65" t="s">
        <v>367</v>
      </c>
      <c r="DMR296" s="65" t="s">
        <v>367</v>
      </c>
      <c r="DMS296" s="65" t="s">
        <v>367</v>
      </c>
      <c r="DMT296" s="65" t="s">
        <v>367</v>
      </c>
      <c r="DMU296" s="65" t="s">
        <v>367</v>
      </c>
      <c r="DMV296" s="65" t="s">
        <v>367</v>
      </c>
      <c r="DMW296" s="65" t="s">
        <v>367</v>
      </c>
      <c r="DMX296" s="65" t="s">
        <v>367</v>
      </c>
      <c r="DMY296" s="65" t="s">
        <v>367</v>
      </c>
      <c r="DMZ296" s="65" t="s">
        <v>367</v>
      </c>
      <c r="DNA296" s="65" t="s">
        <v>367</v>
      </c>
      <c r="DNB296" s="65" t="s">
        <v>367</v>
      </c>
      <c r="DNC296" s="65" t="s">
        <v>367</v>
      </c>
      <c r="DND296" s="65" t="s">
        <v>367</v>
      </c>
      <c r="DNE296" s="65" t="s">
        <v>367</v>
      </c>
      <c r="DNF296" s="65" t="s">
        <v>367</v>
      </c>
      <c r="DNG296" s="65" t="s">
        <v>367</v>
      </c>
      <c r="DNH296" s="65" t="s">
        <v>367</v>
      </c>
      <c r="DNI296" s="65" t="s">
        <v>367</v>
      </c>
      <c r="DNJ296" s="65" t="s">
        <v>367</v>
      </c>
      <c r="DNK296" s="65" t="s">
        <v>367</v>
      </c>
      <c r="DNL296" s="65" t="s">
        <v>367</v>
      </c>
      <c r="DNM296" s="65" t="s">
        <v>367</v>
      </c>
      <c r="DNN296" s="65" t="s">
        <v>367</v>
      </c>
      <c r="DNO296" s="65" t="s">
        <v>367</v>
      </c>
      <c r="DNP296" s="65" t="s">
        <v>367</v>
      </c>
      <c r="DNQ296" s="65" t="s">
        <v>367</v>
      </c>
      <c r="DNR296" s="65" t="s">
        <v>367</v>
      </c>
      <c r="DNS296" s="65" t="s">
        <v>367</v>
      </c>
      <c r="DNT296" s="65" t="s">
        <v>367</v>
      </c>
      <c r="DNU296" s="65" t="s">
        <v>367</v>
      </c>
      <c r="DNV296" s="65" t="s">
        <v>367</v>
      </c>
      <c r="DNW296" s="65" t="s">
        <v>367</v>
      </c>
      <c r="DNX296" s="65" t="s">
        <v>367</v>
      </c>
      <c r="DNY296" s="65" t="s">
        <v>367</v>
      </c>
      <c r="DNZ296" s="65" t="s">
        <v>367</v>
      </c>
      <c r="DOA296" s="65" t="s">
        <v>367</v>
      </c>
      <c r="DOB296" s="65" t="s">
        <v>367</v>
      </c>
      <c r="DOC296" s="65" t="s">
        <v>367</v>
      </c>
      <c r="DOD296" s="65" t="s">
        <v>367</v>
      </c>
      <c r="DOE296" s="65" t="s">
        <v>367</v>
      </c>
      <c r="DOF296" s="65" t="s">
        <v>367</v>
      </c>
      <c r="DOG296" s="65" t="s">
        <v>367</v>
      </c>
      <c r="DOH296" s="65" t="s">
        <v>367</v>
      </c>
      <c r="DOI296" s="65" t="s">
        <v>367</v>
      </c>
      <c r="DOJ296" s="65" t="s">
        <v>367</v>
      </c>
      <c r="DOK296" s="65" t="s">
        <v>367</v>
      </c>
      <c r="DOL296" s="65" t="s">
        <v>367</v>
      </c>
      <c r="DOM296" s="65" t="s">
        <v>367</v>
      </c>
      <c r="DON296" s="65" t="s">
        <v>367</v>
      </c>
      <c r="DOO296" s="65" t="s">
        <v>367</v>
      </c>
      <c r="DOP296" s="65" t="s">
        <v>367</v>
      </c>
      <c r="DOQ296" s="65" t="s">
        <v>367</v>
      </c>
      <c r="DOR296" s="65" t="s">
        <v>367</v>
      </c>
      <c r="DOS296" s="65" t="s">
        <v>367</v>
      </c>
      <c r="DOT296" s="65" t="s">
        <v>367</v>
      </c>
      <c r="DOU296" s="65" t="s">
        <v>367</v>
      </c>
      <c r="DOV296" s="65" t="s">
        <v>367</v>
      </c>
      <c r="DOW296" s="65" t="s">
        <v>367</v>
      </c>
      <c r="DOX296" s="65" t="s">
        <v>367</v>
      </c>
      <c r="DOY296" s="65" t="s">
        <v>367</v>
      </c>
      <c r="DOZ296" s="65" t="s">
        <v>367</v>
      </c>
      <c r="DPA296" s="65" t="s">
        <v>367</v>
      </c>
      <c r="DPB296" s="65" t="s">
        <v>367</v>
      </c>
      <c r="DPC296" s="65" t="s">
        <v>367</v>
      </c>
      <c r="DPD296" s="65" t="s">
        <v>367</v>
      </c>
      <c r="DPE296" s="65" t="s">
        <v>367</v>
      </c>
      <c r="DPF296" s="65" t="s">
        <v>367</v>
      </c>
      <c r="DPG296" s="65" t="s">
        <v>367</v>
      </c>
      <c r="DPH296" s="65" t="s">
        <v>367</v>
      </c>
      <c r="DPI296" s="65" t="s">
        <v>367</v>
      </c>
      <c r="DPJ296" s="65" t="s">
        <v>367</v>
      </c>
      <c r="DPK296" s="65" t="s">
        <v>367</v>
      </c>
      <c r="DPL296" s="65" t="s">
        <v>367</v>
      </c>
      <c r="DPM296" s="65" t="s">
        <v>367</v>
      </c>
      <c r="DPN296" s="65" t="s">
        <v>367</v>
      </c>
      <c r="DPO296" s="65" t="s">
        <v>367</v>
      </c>
      <c r="DPP296" s="65" t="s">
        <v>367</v>
      </c>
      <c r="DPQ296" s="65" t="s">
        <v>367</v>
      </c>
      <c r="DPR296" s="65" t="s">
        <v>367</v>
      </c>
      <c r="DPS296" s="65" t="s">
        <v>367</v>
      </c>
      <c r="DPT296" s="65" t="s">
        <v>367</v>
      </c>
      <c r="DPU296" s="65" t="s">
        <v>367</v>
      </c>
      <c r="DPV296" s="65" t="s">
        <v>367</v>
      </c>
      <c r="DPW296" s="65" t="s">
        <v>367</v>
      </c>
      <c r="DPX296" s="65" t="s">
        <v>367</v>
      </c>
      <c r="DPY296" s="65" t="s">
        <v>367</v>
      </c>
      <c r="DPZ296" s="65" t="s">
        <v>367</v>
      </c>
      <c r="DQA296" s="65" t="s">
        <v>367</v>
      </c>
      <c r="DQB296" s="65" t="s">
        <v>367</v>
      </c>
      <c r="DQC296" s="65" t="s">
        <v>367</v>
      </c>
      <c r="DQD296" s="65" t="s">
        <v>367</v>
      </c>
      <c r="DQE296" s="65" t="s">
        <v>367</v>
      </c>
      <c r="DQF296" s="65" t="s">
        <v>367</v>
      </c>
      <c r="DQG296" s="65" t="s">
        <v>367</v>
      </c>
      <c r="DQH296" s="65" t="s">
        <v>367</v>
      </c>
      <c r="DQI296" s="65" t="s">
        <v>367</v>
      </c>
      <c r="DQJ296" s="65" t="s">
        <v>367</v>
      </c>
      <c r="DQK296" s="65" t="s">
        <v>367</v>
      </c>
      <c r="DQL296" s="65" t="s">
        <v>367</v>
      </c>
      <c r="DQM296" s="65" t="s">
        <v>367</v>
      </c>
      <c r="DQN296" s="65" t="s">
        <v>367</v>
      </c>
      <c r="DQO296" s="65" t="s">
        <v>367</v>
      </c>
      <c r="DQP296" s="65" t="s">
        <v>367</v>
      </c>
      <c r="DQQ296" s="65" t="s">
        <v>367</v>
      </c>
      <c r="DQR296" s="65" t="s">
        <v>367</v>
      </c>
      <c r="DQS296" s="65" t="s">
        <v>367</v>
      </c>
      <c r="DQT296" s="65" t="s">
        <v>367</v>
      </c>
      <c r="DQU296" s="65" t="s">
        <v>367</v>
      </c>
      <c r="DQV296" s="65" t="s">
        <v>367</v>
      </c>
      <c r="DQW296" s="65" t="s">
        <v>367</v>
      </c>
      <c r="DQX296" s="65" t="s">
        <v>367</v>
      </c>
      <c r="DQY296" s="65" t="s">
        <v>367</v>
      </c>
      <c r="DQZ296" s="65" t="s">
        <v>367</v>
      </c>
      <c r="DRA296" s="65" t="s">
        <v>367</v>
      </c>
      <c r="DRB296" s="65" t="s">
        <v>367</v>
      </c>
      <c r="DRC296" s="65" t="s">
        <v>367</v>
      </c>
      <c r="DRD296" s="65" t="s">
        <v>367</v>
      </c>
      <c r="DRE296" s="65" t="s">
        <v>367</v>
      </c>
      <c r="DRF296" s="65" t="s">
        <v>367</v>
      </c>
      <c r="DRG296" s="65" t="s">
        <v>367</v>
      </c>
      <c r="DRH296" s="65" t="s">
        <v>367</v>
      </c>
      <c r="DRI296" s="65" t="s">
        <v>367</v>
      </c>
      <c r="DRJ296" s="65" t="s">
        <v>367</v>
      </c>
      <c r="DRK296" s="65" t="s">
        <v>367</v>
      </c>
      <c r="DRL296" s="65" t="s">
        <v>367</v>
      </c>
      <c r="DRM296" s="65" t="s">
        <v>367</v>
      </c>
      <c r="DRN296" s="65" t="s">
        <v>367</v>
      </c>
      <c r="DRO296" s="65" t="s">
        <v>367</v>
      </c>
      <c r="DRP296" s="65" t="s">
        <v>367</v>
      </c>
      <c r="DRQ296" s="65" t="s">
        <v>367</v>
      </c>
      <c r="DRR296" s="65" t="s">
        <v>367</v>
      </c>
      <c r="DRS296" s="65" t="s">
        <v>367</v>
      </c>
      <c r="DRT296" s="65" t="s">
        <v>367</v>
      </c>
      <c r="DRU296" s="65" t="s">
        <v>367</v>
      </c>
      <c r="DRV296" s="65" t="s">
        <v>367</v>
      </c>
      <c r="DRW296" s="65" t="s">
        <v>367</v>
      </c>
      <c r="DRX296" s="65" t="s">
        <v>367</v>
      </c>
      <c r="DRY296" s="65" t="s">
        <v>367</v>
      </c>
      <c r="DRZ296" s="65" t="s">
        <v>367</v>
      </c>
      <c r="DSA296" s="65" t="s">
        <v>367</v>
      </c>
      <c r="DSB296" s="65" t="s">
        <v>367</v>
      </c>
      <c r="DSC296" s="65" t="s">
        <v>367</v>
      </c>
      <c r="DSD296" s="65" t="s">
        <v>367</v>
      </c>
      <c r="DSE296" s="65" t="s">
        <v>367</v>
      </c>
      <c r="DSF296" s="65" t="s">
        <v>367</v>
      </c>
      <c r="DSG296" s="65" t="s">
        <v>367</v>
      </c>
      <c r="DSH296" s="65" t="s">
        <v>367</v>
      </c>
      <c r="DSI296" s="65" t="s">
        <v>367</v>
      </c>
      <c r="DSJ296" s="65" t="s">
        <v>367</v>
      </c>
      <c r="DSK296" s="65" t="s">
        <v>367</v>
      </c>
      <c r="DSL296" s="65" t="s">
        <v>367</v>
      </c>
      <c r="DSM296" s="65" t="s">
        <v>367</v>
      </c>
      <c r="DSN296" s="65" t="s">
        <v>367</v>
      </c>
      <c r="DSO296" s="65" t="s">
        <v>367</v>
      </c>
      <c r="DSP296" s="65" t="s">
        <v>367</v>
      </c>
      <c r="DSQ296" s="65" t="s">
        <v>367</v>
      </c>
      <c r="DSR296" s="65" t="s">
        <v>367</v>
      </c>
      <c r="DSS296" s="65" t="s">
        <v>367</v>
      </c>
      <c r="DST296" s="65" t="s">
        <v>367</v>
      </c>
      <c r="DSU296" s="65" t="s">
        <v>367</v>
      </c>
      <c r="DSV296" s="65" t="s">
        <v>367</v>
      </c>
      <c r="DSW296" s="65" t="s">
        <v>367</v>
      </c>
      <c r="DSX296" s="65" t="s">
        <v>367</v>
      </c>
      <c r="DSY296" s="65" t="s">
        <v>367</v>
      </c>
      <c r="DSZ296" s="65" t="s">
        <v>367</v>
      </c>
      <c r="DTA296" s="65" t="s">
        <v>367</v>
      </c>
      <c r="DTB296" s="65" t="s">
        <v>367</v>
      </c>
      <c r="DTC296" s="65" t="s">
        <v>367</v>
      </c>
      <c r="DTD296" s="65" t="s">
        <v>367</v>
      </c>
      <c r="DTE296" s="65" t="s">
        <v>367</v>
      </c>
      <c r="DTF296" s="65" t="s">
        <v>367</v>
      </c>
      <c r="DTG296" s="65" t="s">
        <v>367</v>
      </c>
      <c r="DTH296" s="65" t="s">
        <v>367</v>
      </c>
      <c r="DTI296" s="65" t="s">
        <v>367</v>
      </c>
      <c r="DTJ296" s="65" t="s">
        <v>367</v>
      </c>
      <c r="DTK296" s="65" t="s">
        <v>367</v>
      </c>
      <c r="DTL296" s="65" t="s">
        <v>367</v>
      </c>
      <c r="DTM296" s="65" t="s">
        <v>367</v>
      </c>
      <c r="DTN296" s="65" t="s">
        <v>367</v>
      </c>
      <c r="DTO296" s="65" t="s">
        <v>367</v>
      </c>
      <c r="DTP296" s="65" t="s">
        <v>367</v>
      </c>
      <c r="DTQ296" s="65" t="s">
        <v>367</v>
      </c>
      <c r="DTR296" s="65" t="s">
        <v>367</v>
      </c>
      <c r="DTS296" s="65" t="s">
        <v>367</v>
      </c>
      <c r="DTT296" s="65" t="s">
        <v>367</v>
      </c>
      <c r="DTU296" s="65" t="s">
        <v>367</v>
      </c>
      <c r="DTV296" s="65" t="s">
        <v>367</v>
      </c>
      <c r="DTW296" s="65" t="s">
        <v>367</v>
      </c>
      <c r="DTX296" s="65" t="s">
        <v>367</v>
      </c>
      <c r="DTY296" s="65" t="s">
        <v>367</v>
      </c>
      <c r="DTZ296" s="65" t="s">
        <v>367</v>
      </c>
      <c r="DUA296" s="65" t="s">
        <v>367</v>
      </c>
      <c r="DUB296" s="65" t="s">
        <v>367</v>
      </c>
      <c r="DUC296" s="65" t="s">
        <v>367</v>
      </c>
      <c r="DUD296" s="65" t="s">
        <v>367</v>
      </c>
      <c r="DUE296" s="65" t="s">
        <v>367</v>
      </c>
      <c r="DUF296" s="65" t="s">
        <v>367</v>
      </c>
      <c r="DUG296" s="65" t="s">
        <v>367</v>
      </c>
      <c r="DUH296" s="65" t="s">
        <v>367</v>
      </c>
      <c r="DUI296" s="65" t="s">
        <v>367</v>
      </c>
      <c r="DUJ296" s="65" t="s">
        <v>367</v>
      </c>
      <c r="DUK296" s="65" t="s">
        <v>367</v>
      </c>
      <c r="DUL296" s="65" t="s">
        <v>367</v>
      </c>
      <c r="DUM296" s="65" t="s">
        <v>367</v>
      </c>
      <c r="DUN296" s="65" t="s">
        <v>367</v>
      </c>
      <c r="DUO296" s="65" t="s">
        <v>367</v>
      </c>
      <c r="DUP296" s="65" t="s">
        <v>367</v>
      </c>
      <c r="DUQ296" s="65" t="s">
        <v>367</v>
      </c>
      <c r="DUR296" s="65" t="s">
        <v>367</v>
      </c>
      <c r="DUS296" s="65" t="s">
        <v>367</v>
      </c>
      <c r="DUT296" s="65" t="s">
        <v>367</v>
      </c>
      <c r="DUU296" s="65" t="s">
        <v>367</v>
      </c>
      <c r="DUV296" s="65" t="s">
        <v>367</v>
      </c>
      <c r="DUW296" s="65" t="s">
        <v>367</v>
      </c>
      <c r="DUX296" s="65" t="s">
        <v>367</v>
      </c>
      <c r="DUY296" s="65" t="s">
        <v>367</v>
      </c>
      <c r="DUZ296" s="65" t="s">
        <v>367</v>
      </c>
      <c r="DVA296" s="65" t="s">
        <v>367</v>
      </c>
      <c r="DVB296" s="65" t="s">
        <v>367</v>
      </c>
      <c r="DVC296" s="65" t="s">
        <v>367</v>
      </c>
      <c r="DVD296" s="65" t="s">
        <v>367</v>
      </c>
      <c r="DVE296" s="65" t="s">
        <v>367</v>
      </c>
      <c r="DVF296" s="65" t="s">
        <v>367</v>
      </c>
      <c r="DVG296" s="65" t="s">
        <v>367</v>
      </c>
      <c r="DVH296" s="65" t="s">
        <v>367</v>
      </c>
      <c r="DVI296" s="65" t="s">
        <v>367</v>
      </c>
      <c r="DVJ296" s="65" t="s">
        <v>367</v>
      </c>
      <c r="DVK296" s="65" t="s">
        <v>367</v>
      </c>
      <c r="DVL296" s="65" t="s">
        <v>367</v>
      </c>
      <c r="DVM296" s="65" t="s">
        <v>367</v>
      </c>
      <c r="DVN296" s="65" t="s">
        <v>367</v>
      </c>
      <c r="DVO296" s="65" t="s">
        <v>367</v>
      </c>
      <c r="DVP296" s="65" t="s">
        <v>367</v>
      </c>
      <c r="DVQ296" s="65" t="s">
        <v>367</v>
      </c>
      <c r="DVR296" s="65" t="s">
        <v>367</v>
      </c>
      <c r="DVS296" s="65" t="s">
        <v>367</v>
      </c>
      <c r="DVT296" s="65" t="s">
        <v>367</v>
      </c>
      <c r="DVU296" s="65" t="s">
        <v>367</v>
      </c>
      <c r="DVV296" s="65" t="s">
        <v>367</v>
      </c>
      <c r="DVW296" s="65" t="s">
        <v>367</v>
      </c>
      <c r="DVX296" s="65" t="s">
        <v>367</v>
      </c>
      <c r="DVY296" s="65" t="s">
        <v>367</v>
      </c>
      <c r="DVZ296" s="65" t="s">
        <v>367</v>
      </c>
      <c r="DWA296" s="65" t="s">
        <v>367</v>
      </c>
      <c r="DWB296" s="65" t="s">
        <v>367</v>
      </c>
      <c r="DWC296" s="65" t="s">
        <v>367</v>
      </c>
      <c r="DWD296" s="65" t="s">
        <v>367</v>
      </c>
      <c r="DWE296" s="65" t="s">
        <v>367</v>
      </c>
      <c r="DWF296" s="65" t="s">
        <v>367</v>
      </c>
      <c r="DWG296" s="65" t="s">
        <v>367</v>
      </c>
      <c r="DWH296" s="65" t="s">
        <v>367</v>
      </c>
      <c r="DWI296" s="65" t="s">
        <v>367</v>
      </c>
      <c r="DWJ296" s="65" t="s">
        <v>367</v>
      </c>
      <c r="DWK296" s="65" t="s">
        <v>367</v>
      </c>
      <c r="DWL296" s="65" t="s">
        <v>367</v>
      </c>
      <c r="DWM296" s="65" t="s">
        <v>367</v>
      </c>
      <c r="DWN296" s="65" t="s">
        <v>367</v>
      </c>
      <c r="DWO296" s="65" t="s">
        <v>367</v>
      </c>
      <c r="DWP296" s="65" t="s">
        <v>367</v>
      </c>
      <c r="DWQ296" s="65" t="s">
        <v>367</v>
      </c>
      <c r="DWR296" s="65" t="s">
        <v>367</v>
      </c>
      <c r="DWS296" s="65" t="s">
        <v>367</v>
      </c>
      <c r="DWT296" s="65" t="s">
        <v>367</v>
      </c>
      <c r="DWU296" s="65" t="s">
        <v>367</v>
      </c>
      <c r="DWV296" s="65" t="s">
        <v>367</v>
      </c>
      <c r="DWW296" s="65" t="s">
        <v>367</v>
      </c>
      <c r="DWX296" s="65" t="s">
        <v>367</v>
      </c>
      <c r="DWY296" s="65" t="s">
        <v>367</v>
      </c>
      <c r="DWZ296" s="65" t="s">
        <v>367</v>
      </c>
      <c r="DXA296" s="65" t="s">
        <v>367</v>
      </c>
      <c r="DXB296" s="65" t="s">
        <v>367</v>
      </c>
      <c r="DXC296" s="65" t="s">
        <v>367</v>
      </c>
      <c r="DXD296" s="65" t="s">
        <v>367</v>
      </c>
      <c r="DXE296" s="65" t="s">
        <v>367</v>
      </c>
      <c r="DXF296" s="65" t="s">
        <v>367</v>
      </c>
      <c r="DXG296" s="65" t="s">
        <v>367</v>
      </c>
      <c r="DXH296" s="65" t="s">
        <v>367</v>
      </c>
      <c r="DXI296" s="65" t="s">
        <v>367</v>
      </c>
      <c r="DXJ296" s="65" t="s">
        <v>367</v>
      </c>
      <c r="DXK296" s="65" t="s">
        <v>367</v>
      </c>
      <c r="DXL296" s="65" t="s">
        <v>367</v>
      </c>
      <c r="DXM296" s="65" t="s">
        <v>367</v>
      </c>
      <c r="DXN296" s="65" t="s">
        <v>367</v>
      </c>
      <c r="DXO296" s="65" t="s">
        <v>367</v>
      </c>
      <c r="DXP296" s="65" t="s">
        <v>367</v>
      </c>
      <c r="DXQ296" s="65" t="s">
        <v>367</v>
      </c>
      <c r="DXR296" s="65" t="s">
        <v>367</v>
      </c>
      <c r="DXS296" s="65" t="s">
        <v>367</v>
      </c>
      <c r="DXT296" s="65" t="s">
        <v>367</v>
      </c>
      <c r="DXU296" s="65" t="s">
        <v>367</v>
      </c>
      <c r="DXV296" s="65" t="s">
        <v>367</v>
      </c>
      <c r="DXW296" s="65" t="s">
        <v>367</v>
      </c>
      <c r="DXX296" s="65" t="s">
        <v>367</v>
      </c>
      <c r="DXY296" s="65" t="s">
        <v>367</v>
      </c>
      <c r="DXZ296" s="65" t="s">
        <v>367</v>
      </c>
      <c r="DYA296" s="65" t="s">
        <v>367</v>
      </c>
      <c r="DYB296" s="65" t="s">
        <v>367</v>
      </c>
      <c r="DYC296" s="65" t="s">
        <v>367</v>
      </c>
      <c r="DYD296" s="65" t="s">
        <v>367</v>
      </c>
      <c r="DYE296" s="65" t="s">
        <v>367</v>
      </c>
      <c r="DYF296" s="65" t="s">
        <v>367</v>
      </c>
      <c r="DYG296" s="65" t="s">
        <v>367</v>
      </c>
      <c r="DYH296" s="65" t="s">
        <v>367</v>
      </c>
      <c r="DYI296" s="65" t="s">
        <v>367</v>
      </c>
      <c r="DYJ296" s="65" t="s">
        <v>367</v>
      </c>
      <c r="DYK296" s="65" t="s">
        <v>367</v>
      </c>
      <c r="DYL296" s="65" t="s">
        <v>367</v>
      </c>
      <c r="DYM296" s="65" t="s">
        <v>367</v>
      </c>
      <c r="DYN296" s="65" t="s">
        <v>367</v>
      </c>
      <c r="DYO296" s="65" t="s">
        <v>367</v>
      </c>
      <c r="DYP296" s="65" t="s">
        <v>367</v>
      </c>
      <c r="DYQ296" s="65" t="s">
        <v>367</v>
      </c>
      <c r="DYR296" s="65" t="s">
        <v>367</v>
      </c>
      <c r="DYS296" s="65" t="s">
        <v>367</v>
      </c>
      <c r="DYT296" s="65" t="s">
        <v>367</v>
      </c>
      <c r="DYU296" s="65" t="s">
        <v>367</v>
      </c>
      <c r="DYV296" s="65" t="s">
        <v>367</v>
      </c>
      <c r="DYW296" s="65" t="s">
        <v>367</v>
      </c>
      <c r="DYX296" s="65" t="s">
        <v>367</v>
      </c>
      <c r="DYY296" s="65" t="s">
        <v>367</v>
      </c>
      <c r="DYZ296" s="65" t="s">
        <v>367</v>
      </c>
      <c r="DZA296" s="65" t="s">
        <v>367</v>
      </c>
      <c r="DZB296" s="65" t="s">
        <v>367</v>
      </c>
      <c r="DZC296" s="65" t="s">
        <v>367</v>
      </c>
      <c r="DZD296" s="65" t="s">
        <v>367</v>
      </c>
      <c r="DZE296" s="65" t="s">
        <v>367</v>
      </c>
      <c r="DZF296" s="65" t="s">
        <v>367</v>
      </c>
      <c r="DZG296" s="65" t="s">
        <v>367</v>
      </c>
      <c r="DZH296" s="65" t="s">
        <v>367</v>
      </c>
      <c r="DZI296" s="65" t="s">
        <v>367</v>
      </c>
      <c r="DZJ296" s="65" t="s">
        <v>367</v>
      </c>
      <c r="DZK296" s="65" t="s">
        <v>367</v>
      </c>
      <c r="DZL296" s="65" t="s">
        <v>367</v>
      </c>
      <c r="DZM296" s="65" t="s">
        <v>367</v>
      </c>
      <c r="DZN296" s="65" t="s">
        <v>367</v>
      </c>
      <c r="DZO296" s="65" t="s">
        <v>367</v>
      </c>
      <c r="DZP296" s="65" t="s">
        <v>367</v>
      </c>
      <c r="DZQ296" s="65" t="s">
        <v>367</v>
      </c>
      <c r="DZR296" s="65" t="s">
        <v>367</v>
      </c>
      <c r="DZS296" s="65" t="s">
        <v>367</v>
      </c>
      <c r="DZT296" s="65" t="s">
        <v>367</v>
      </c>
      <c r="DZU296" s="65" t="s">
        <v>367</v>
      </c>
      <c r="DZV296" s="65" t="s">
        <v>367</v>
      </c>
      <c r="DZW296" s="65" t="s">
        <v>367</v>
      </c>
      <c r="DZX296" s="65" t="s">
        <v>367</v>
      </c>
      <c r="DZY296" s="65" t="s">
        <v>367</v>
      </c>
      <c r="DZZ296" s="65" t="s">
        <v>367</v>
      </c>
      <c r="EAA296" s="65" t="s">
        <v>367</v>
      </c>
      <c r="EAB296" s="65" t="s">
        <v>367</v>
      </c>
      <c r="EAC296" s="65" t="s">
        <v>367</v>
      </c>
      <c r="EAD296" s="65" t="s">
        <v>367</v>
      </c>
      <c r="EAE296" s="65" t="s">
        <v>367</v>
      </c>
      <c r="EAF296" s="65" t="s">
        <v>367</v>
      </c>
      <c r="EAG296" s="65" t="s">
        <v>367</v>
      </c>
      <c r="EAH296" s="65" t="s">
        <v>367</v>
      </c>
      <c r="EAI296" s="65" t="s">
        <v>367</v>
      </c>
      <c r="EAJ296" s="65" t="s">
        <v>367</v>
      </c>
      <c r="EAK296" s="65" t="s">
        <v>367</v>
      </c>
      <c r="EAL296" s="65" t="s">
        <v>367</v>
      </c>
      <c r="EAM296" s="65" t="s">
        <v>367</v>
      </c>
      <c r="EAN296" s="65" t="s">
        <v>367</v>
      </c>
      <c r="EAO296" s="65" t="s">
        <v>367</v>
      </c>
      <c r="EAP296" s="65" t="s">
        <v>367</v>
      </c>
      <c r="EAQ296" s="65" t="s">
        <v>367</v>
      </c>
      <c r="EAR296" s="65" t="s">
        <v>367</v>
      </c>
      <c r="EAS296" s="65" t="s">
        <v>367</v>
      </c>
      <c r="EAT296" s="65" t="s">
        <v>367</v>
      </c>
      <c r="EAU296" s="65" t="s">
        <v>367</v>
      </c>
      <c r="EAV296" s="65" t="s">
        <v>367</v>
      </c>
      <c r="EAW296" s="65" t="s">
        <v>367</v>
      </c>
      <c r="EAX296" s="65" t="s">
        <v>367</v>
      </c>
      <c r="EAY296" s="65" t="s">
        <v>367</v>
      </c>
      <c r="EAZ296" s="65" t="s">
        <v>367</v>
      </c>
      <c r="EBA296" s="65" t="s">
        <v>367</v>
      </c>
      <c r="EBB296" s="65" t="s">
        <v>367</v>
      </c>
      <c r="EBC296" s="65" t="s">
        <v>367</v>
      </c>
      <c r="EBD296" s="65" t="s">
        <v>367</v>
      </c>
      <c r="EBE296" s="65" t="s">
        <v>367</v>
      </c>
      <c r="EBF296" s="65" t="s">
        <v>367</v>
      </c>
      <c r="EBG296" s="65" t="s">
        <v>367</v>
      </c>
      <c r="EBH296" s="65" t="s">
        <v>367</v>
      </c>
      <c r="EBI296" s="65" t="s">
        <v>367</v>
      </c>
      <c r="EBJ296" s="65" t="s">
        <v>367</v>
      </c>
      <c r="EBK296" s="65" t="s">
        <v>367</v>
      </c>
      <c r="EBL296" s="65" t="s">
        <v>367</v>
      </c>
      <c r="EBM296" s="65" t="s">
        <v>367</v>
      </c>
      <c r="EBN296" s="65" t="s">
        <v>367</v>
      </c>
      <c r="EBO296" s="65" t="s">
        <v>367</v>
      </c>
      <c r="EBP296" s="65" t="s">
        <v>367</v>
      </c>
      <c r="EBQ296" s="65" t="s">
        <v>367</v>
      </c>
      <c r="EBR296" s="65" t="s">
        <v>367</v>
      </c>
      <c r="EBS296" s="65" t="s">
        <v>367</v>
      </c>
      <c r="EBT296" s="65" t="s">
        <v>367</v>
      </c>
      <c r="EBU296" s="65" t="s">
        <v>367</v>
      </c>
      <c r="EBV296" s="65" t="s">
        <v>367</v>
      </c>
      <c r="EBW296" s="65" t="s">
        <v>367</v>
      </c>
      <c r="EBX296" s="65" t="s">
        <v>367</v>
      </c>
      <c r="EBY296" s="65" t="s">
        <v>367</v>
      </c>
      <c r="EBZ296" s="65" t="s">
        <v>367</v>
      </c>
      <c r="ECA296" s="65" t="s">
        <v>367</v>
      </c>
      <c r="ECB296" s="65" t="s">
        <v>367</v>
      </c>
      <c r="ECC296" s="65" t="s">
        <v>367</v>
      </c>
      <c r="ECD296" s="65" t="s">
        <v>367</v>
      </c>
      <c r="ECE296" s="65" t="s">
        <v>367</v>
      </c>
      <c r="ECF296" s="65" t="s">
        <v>367</v>
      </c>
      <c r="ECG296" s="65" t="s">
        <v>367</v>
      </c>
      <c r="ECH296" s="65" t="s">
        <v>367</v>
      </c>
      <c r="ECI296" s="65" t="s">
        <v>367</v>
      </c>
      <c r="ECJ296" s="65" t="s">
        <v>367</v>
      </c>
      <c r="ECK296" s="65" t="s">
        <v>367</v>
      </c>
      <c r="ECL296" s="65" t="s">
        <v>367</v>
      </c>
      <c r="ECM296" s="65" t="s">
        <v>367</v>
      </c>
      <c r="ECN296" s="65" t="s">
        <v>367</v>
      </c>
      <c r="ECO296" s="65" t="s">
        <v>367</v>
      </c>
      <c r="ECP296" s="65" t="s">
        <v>367</v>
      </c>
      <c r="ECQ296" s="65" t="s">
        <v>367</v>
      </c>
      <c r="ECR296" s="65" t="s">
        <v>367</v>
      </c>
      <c r="ECS296" s="65" t="s">
        <v>367</v>
      </c>
      <c r="ECT296" s="65" t="s">
        <v>367</v>
      </c>
      <c r="ECU296" s="65" t="s">
        <v>367</v>
      </c>
      <c r="ECV296" s="65" t="s">
        <v>367</v>
      </c>
      <c r="ECW296" s="65" t="s">
        <v>367</v>
      </c>
      <c r="ECX296" s="65" t="s">
        <v>367</v>
      </c>
      <c r="ECY296" s="65" t="s">
        <v>367</v>
      </c>
      <c r="ECZ296" s="65" t="s">
        <v>367</v>
      </c>
      <c r="EDA296" s="65" t="s">
        <v>367</v>
      </c>
      <c r="EDB296" s="65" t="s">
        <v>367</v>
      </c>
      <c r="EDC296" s="65" t="s">
        <v>367</v>
      </c>
      <c r="EDD296" s="65" t="s">
        <v>367</v>
      </c>
      <c r="EDE296" s="65" t="s">
        <v>367</v>
      </c>
      <c r="EDF296" s="65" t="s">
        <v>367</v>
      </c>
      <c r="EDG296" s="65" t="s">
        <v>367</v>
      </c>
      <c r="EDH296" s="65" t="s">
        <v>367</v>
      </c>
      <c r="EDI296" s="65" t="s">
        <v>367</v>
      </c>
      <c r="EDJ296" s="65" t="s">
        <v>367</v>
      </c>
      <c r="EDK296" s="65" t="s">
        <v>367</v>
      </c>
      <c r="EDL296" s="65" t="s">
        <v>367</v>
      </c>
      <c r="EDM296" s="65" t="s">
        <v>367</v>
      </c>
      <c r="EDN296" s="65" t="s">
        <v>367</v>
      </c>
      <c r="EDO296" s="65" t="s">
        <v>367</v>
      </c>
      <c r="EDP296" s="65" t="s">
        <v>367</v>
      </c>
      <c r="EDQ296" s="65" t="s">
        <v>367</v>
      </c>
      <c r="EDR296" s="65" t="s">
        <v>367</v>
      </c>
      <c r="EDS296" s="65" t="s">
        <v>367</v>
      </c>
      <c r="EDT296" s="65" t="s">
        <v>367</v>
      </c>
      <c r="EDU296" s="65" t="s">
        <v>367</v>
      </c>
      <c r="EDV296" s="65" t="s">
        <v>367</v>
      </c>
      <c r="EDW296" s="65" t="s">
        <v>367</v>
      </c>
      <c r="EDX296" s="65" t="s">
        <v>367</v>
      </c>
      <c r="EDY296" s="65" t="s">
        <v>367</v>
      </c>
      <c r="EDZ296" s="65" t="s">
        <v>367</v>
      </c>
      <c r="EEA296" s="65" t="s">
        <v>367</v>
      </c>
      <c r="EEB296" s="65" t="s">
        <v>367</v>
      </c>
      <c r="EEC296" s="65" t="s">
        <v>367</v>
      </c>
      <c r="EED296" s="65" t="s">
        <v>367</v>
      </c>
      <c r="EEE296" s="65" t="s">
        <v>367</v>
      </c>
      <c r="EEF296" s="65" t="s">
        <v>367</v>
      </c>
      <c r="EEG296" s="65" t="s">
        <v>367</v>
      </c>
      <c r="EEH296" s="65" t="s">
        <v>367</v>
      </c>
      <c r="EEI296" s="65" t="s">
        <v>367</v>
      </c>
      <c r="EEJ296" s="65" t="s">
        <v>367</v>
      </c>
      <c r="EEK296" s="65" t="s">
        <v>367</v>
      </c>
      <c r="EEL296" s="65" t="s">
        <v>367</v>
      </c>
      <c r="EEM296" s="65" t="s">
        <v>367</v>
      </c>
      <c r="EEN296" s="65" t="s">
        <v>367</v>
      </c>
      <c r="EEO296" s="65" t="s">
        <v>367</v>
      </c>
      <c r="EEP296" s="65" t="s">
        <v>367</v>
      </c>
      <c r="EEQ296" s="65" t="s">
        <v>367</v>
      </c>
      <c r="EER296" s="65" t="s">
        <v>367</v>
      </c>
      <c r="EES296" s="65" t="s">
        <v>367</v>
      </c>
      <c r="EET296" s="65" t="s">
        <v>367</v>
      </c>
      <c r="EEU296" s="65" t="s">
        <v>367</v>
      </c>
      <c r="EEV296" s="65" t="s">
        <v>367</v>
      </c>
      <c r="EEW296" s="65" t="s">
        <v>367</v>
      </c>
      <c r="EEX296" s="65" t="s">
        <v>367</v>
      </c>
      <c r="EEY296" s="65" t="s">
        <v>367</v>
      </c>
      <c r="EEZ296" s="65" t="s">
        <v>367</v>
      </c>
      <c r="EFA296" s="65" t="s">
        <v>367</v>
      </c>
      <c r="EFB296" s="65" t="s">
        <v>367</v>
      </c>
      <c r="EFC296" s="65" t="s">
        <v>367</v>
      </c>
      <c r="EFD296" s="65" t="s">
        <v>367</v>
      </c>
      <c r="EFE296" s="65" t="s">
        <v>367</v>
      </c>
      <c r="EFF296" s="65" t="s">
        <v>367</v>
      </c>
      <c r="EFG296" s="65" t="s">
        <v>367</v>
      </c>
      <c r="EFH296" s="65" t="s">
        <v>367</v>
      </c>
      <c r="EFI296" s="65" t="s">
        <v>367</v>
      </c>
      <c r="EFJ296" s="65" t="s">
        <v>367</v>
      </c>
      <c r="EFK296" s="65" t="s">
        <v>367</v>
      </c>
      <c r="EFL296" s="65" t="s">
        <v>367</v>
      </c>
      <c r="EFM296" s="65" t="s">
        <v>367</v>
      </c>
      <c r="EFN296" s="65" t="s">
        <v>367</v>
      </c>
      <c r="EFO296" s="65" t="s">
        <v>367</v>
      </c>
      <c r="EFP296" s="65" t="s">
        <v>367</v>
      </c>
      <c r="EFQ296" s="65" t="s">
        <v>367</v>
      </c>
      <c r="EFR296" s="65" t="s">
        <v>367</v>
      </c>
      <c r="EFS296" s="65" t="s">
        <v>367</v>
      </c>
      <c r="EFT296" s="65" t="s">
        <v>367</v>
      </c>
      <c r="EFU296" s="65" t="s">
        <v>367</v>
      </c>
      <c r="EFV296" s="65" t="s">
        <v>367</v>
      </c>
      <c r="EFW296" s="65" t="s">
        <v>367</v>
      </c>
      <c r="EFX296" s="65" t="s">
        <v>367</v>
      </c>
      <c r="EFY296" s="65" t="s">
        <v>367</v>
      </c>
      <c r="EFZ296" s="65" t="s">
        <v>367</v>
      </c>
      <c r="EGA296" s="65" t="s">
        <v>367</v>
      </c>
      <c r="EGB296" s="65" t="s">
        <v>367</v>
      </c>
      <c r="EGC296" s="65" t="s">
        <v>367</v>
      </c>
      <c r="EGD296" s="65" t="s">
        <v>367</v>
      </c>
      <c r="EGE296" s="65" t="s">
        <v>367</v>
      </c>
      <c r="EGF296" s="65" t="s">
        <v>367</v>
      </c>
      <c r="EGG296" s="65" t="s">
        <v>367</v>
      </c>
      <c r="EGH296" s="65" t="s">
        <v>367</v>
      </c>
      <c r="EGI296" s="65" t="s">
        <v>367</v>
      </c>
      <c r="EGJ296" s="65" t="s">
        <v>367</v>
      </c>
      <c r="EGK296" s="65" t="s">
        <v>367</v>
      </c>
      <c r="EGL296" s="65" t="s">
        <v>367</v>
      </c>
      <c r="EGM296" s="65" t="s">
        <v>367</v>
      </c>
      <c r="EGN296" s="65" t="s">
        <v>367</v>
      </c>
      <c r="EGO296" s="65" t="s">
        <v>367</v>
      </c>
      <c r="EGP296" s="65" t="s">
        <v>367</v>
      </c>
      <c r="EGQ296" s="65" t="s">
        <v>367</v>
      </c>
      <c r="EGR296" s="65" t="s">
        <v>367</v>
      </c>
      <c r="EGS296" s="65" t="s">
        <v>367</v>
      </c>
      <c r="EGT296" s="65" t="s">
        <v>367</v>
      </c>
      <c r="EGU296" s="65" t="s">
        <v>367</v>
      </c>
      <c r="EGV296" s="65" t="s">
        <v>367</v>
      </c>
      <c r="EGW296" s="65" t="s">
        <v>367</v>
      </c>
      <c r="EGX296" s="65" t="s">
        <v>367</v>
      </c>
      <c r="EGY296" s="65" t="s">
        <v>367</v>
      </c>
      <c r="EGZ296" s="65" t="s">
        <v>367</v>
      </c>
      <c r="EHA296" s="65" t="s">
        <v>367</v>
      </c>
      <c r="EHB296" s="65" t="s">
        <v>367</v>
      </c>
      <c r="EHC296" s="65" t="s">
        <v>367</v>
      </c>
      <c r="EHD296" s="65" t="s">
        <v>367</v>
      </c>
      <c r="EHE296" s="65" t="s">
        <v>367</v>
      </c>
      <c r="EHF296" s="65" t="s">
        <v>367</v>
      </c>
      <c r="EHG296" s="65" t="s">
        <v>367</v>
      </c>
      <c r="EHH296" s="65" t="s">
        <v>367</v>
      </c>
      <c r="EHI296" s="65" t="s">
        <v>367</v>
      </c>
      <c r="EHJ296" s="65" t="s">
        <v>367</v>
      </c>
      <c r="EHK296" s="65" t="s">
        <v>367</v>
      </c>
      <c r="EHL296" s="65" t="s">
        <v>367</v>
      </c>
      <c r="EHM296" s="65" t="s">
        <v>367</v>
      </c>
      <c r="EHN296" s="65" t="s">
        <v>367</v>
      </c>
      <c r="EHO296" s="65" t="s">
        <v>367</v>
      </c>
      <c r="EHP296" s="65" t="s">
        <v>367</v>
      </c>
      <c r="EHQ296" s="65" t="s">
        <v>367</v>
      </c>
      <c r="EHR296" s="65" t="s">
        <v>367</v>
      </c>
      <c r="EHS296" s="65" t="s">
        <v>367</v>
      </c>
      <c r="EHT296" s="65" t="s">
        <v>367</v>
      </c>
      <c r="EHU296" s="65" t="s">
        <v>367</v>
      </c>
      <c r="EHV296" s="65" t="s">
        <v>367</v>
      </c>
      <c r="EHW296" s="65" t="s">
        <v>367</v>
      </c>
      <c r="EHX296" s="65" t="s">
        <v>367</v>
      </c>
      <c r="EHY296" s="65" t="s">
        <v>367</v>
      </c>
      <c r="EHZ296" s="65" t="s">
        <v>367</v>
      </c>
      <c r="EIA296" s="65" t="s">
        <v>367</v>
      </c>
      <c r="EIB296" s="65" t="s">
        <v>367</v>
      </c>
      <c r="EIC296" s="65" t="s">
        <v>367</v>
      </c>
      <c r="EID296" s="65" t="s">
        <v>367</v>
      </c>
      <c r="EIE296" s="65" t="s">
        <v>367</v>
      </c>
      <c r="EIF296" s="65" t="s">
        <v>367</v>
      </c>
      <c r="EIG296" s="65" t="s">
        <v>367</v>
      </c>
      <c r="EIH296" s="65" t="s">
        <v>367</v>
      </c>
      <c r="EII296" s="65" t="s">
        <v>367</v>
      </c>
      <c r="EIJ296" s="65" t="s">
        <v>367</v>
      </c>
      <c r="EIK296" s="65" t="s">
        <v>367</v>
      </c>
      <c r="EIL296" s="65" t="s">
        <v>367</v>
      </c>
      <c r="EIM296" s="65" t="s">
        <v>367</v>
      </c>
      <c r="EIN296" s="65" t="s">
        <v>367</v>
      </c>
      <c r="EIO296" s="65" t="s">
        <v>367</v>
      </c>
      <c r="EIP296" s="65" t="s">
        <v>367</v>
      </c>
      <c r="EIQ296" s="65" t="s">
        <v>367</v>
      </c>
      <c r="EIR296" s="65" t="s">
        <v>367</v>
      </c>
      <c r="EIS296" s="65" t="s">
        <v>367</v>
      </c>
      <c r="EIT296" s="65" t="s">
        <v>367</v>
      </c>
      <c r="EIU296" s="65" t="s">
        <v>367</v>
      </c>
      <c r="EIV296" s="65" t="s">
        <v>367</v>
      </c>
      <c r="EIW296" s="65" t="s">
        <v>367</v>
      </c>
      <c r="EIX296" s="65" t="s">
        <v>367</v>
      </c>
      <c r="EIY296" s="65" t="s">
        <v>367</v>
      </c>
      <c r="EIZ296" s="65" t="s">
        <v>367</v>
      </c>
      <c r="EJA296" s="65" t="s">
        <v>367</v>
      </c>
      <c r="EJB296" s="65" t="s">
        <v>367</v>
      </c>
      <c r="EJC296" s="65" t="s">
        <v>367</v>
      </c>
      <c r="EJD296" s="65" t="s">
        <v>367</v>
      </c>
      <c r="EJE296" s="65" t="s">
        <v>367</v>
      </c>
      <c r="EJF296" s="65" t="s">
        <v>367</v>
      </c>
      <c r="EJG296" s="65" t="s">
        <v>367</v>
      </c>
      <c r="EJH296" s="65" t="s">
        <v>367</v>
      </c>
      <c r="EJI296" s="65" t="s">
        <v>367</v>
      </c>
      <c r="EJJ296" s="65" t="s">
        <v>367</v>
      </c>
      <c r="EJK296" s="65" t="s">
        <v>367</v>
      </c>
      <c r="EJL296" s="65" t="s">
        <v>367</v>
      </c>
      <c r="EJM296" s="65" t="s">
        <v>367</v>
      </c>
      <c r="EJN296" s="65" t="s">
        <v>367</v>
      </c>
      <c r="EJO296" s="65" t="s">
        <v>367</v>
      </c>
      <c r="EJP296" s="65" t="s">
        <v>367</v>
      </c>
      <c r="EJQ296" s="65" t="s">
        <v>367</v>
      </c>
      <c r="EJR296" s="65" t="s">
        <v>367</v>
      </c>
      <c r="EJS296" s="65" t="s">
        <v>367</v>
      </c>
      <c r="EJT296" s="65" t="s">
        <v>367</v>
      </c>
      <c r="EJU296" s="65" t="s">
        <v>367</v>
      </c>
      <c r="EJV296" s="65" t="s">
        <v>367</v>
      </c>
      <c r="EJW296" s="65" t="s">
        <v>367</v>
      </c>
      <c r="EJX296" s="65" t="s">
        <v>367</v>
      </c>
      <c r="EJY296" s="65" t="s">
        <v>367</v>
      </c>
      <c r="EJZ296" s="65" t="s">
        <v>367</v>
      </c>
      <c r="EKA296" s="65" t="s">
        <v>367</v>
      </c>
      <c r="EKB296" s="65" t="s">
        <v>367</v>
      </c>
      <c r="EKC296" s="65" t="s">
        <v>367</v>
      </c>
      <c r="EKD296" s="65" t="s">
        <v>367</v>
      </c>
      <c r="EKE296" s="65" t="s">
        <v>367</v>
      </c>
      <c r="EKF296" s="65" t="s">
        <v>367</v>
      </c>
      <c r="EKG296" s="65" t="s">
        <v>367</v>
      </c>
      <c r="EKH296" s="65" t="s">
        <v>367</v>
      </c>
      <c r="EKI296" s="65" t="s">
        <v>367</v>
      </c>
      <c r="EKJ296" s="65" t="s">
        <v>367</v>
      </c>
      <c r="EKK296" s="65" t="s">
        <v>367</v>
      </c>
      <c r="EKL296" s="65" t="s">
        <v>367</v>
      </c>
      <c r="EKM296" s="65" t="s">
        <v>367</v>
      </c>
      <c r="EKN296" s="65" t="s">
        <v>367</v>
      </c>
      <c r="EKO296" s="65" t="s">
        <v>367</v>
      </c>
      <c r="EKP296" s="65" t="s">
        <v>367</v>
      </c>
      <c r="EKQ296" s="65" t="s">
        <v>367</v>
      </c>
      <c r="EKR296" s="65" t="s">
        <v>367</v>
      </c>
      <c r="EKS296" s="65" t="s">
        <v>367</v>
      </c>
      <c r="EKT296" s="65" t="s">
        <v>367</v>
      </c>
      <c r="EKU296" s="65" t="s">
        <v>367</v>
      </c>
      <c r="EKV296" s="65" t="s">
        <v>367</v>
      </c>
      <c r="EKW296" s="65" t="s">
        <v>367</v>
      </c>
      <c r="EKX296" s="65" t="s">
        <v>367</v>
      </c>
      <c r="EKY296" s="65" t="s">
        <v>367</v>
      </c>
      <c r="EKZ296" s="65" t="s">
        <v>367</v>
      </c>
      <c r="ELA296" s="65" t="s">
        <v>367</v>
      </c>
      <c r="ELB296" s="65" t="s">
        <v>367</v>
      </c>
      <c r="ELC296" s="65" t="s">
        <v>367</v>
      </c>
      <c r="ELD296" s="65" t="s">
        <v>367</v>
      </c>
      <c r="ELE296" s="65" t="s">
        <v>367</v>
      </c>
      <c r="ELF296" s="65" t="s">
        <v>367</v>
      </c>
      <c r="ELG296" s="65" t="s">
        <v>367</v>
      </c>
      <c r="ELH296" s="65" t="s">
        <v>367</v>
      </c>
      <c r="ELI296" s="65" t="s">
        <v>367</v>
      </c>
      <c r="ELJ296" s="65" t="s">
        <v>367</v>
      </c>
      <c r="ELK296" s="65" t="s">
        <v>367</v>
      </c>
      <c r="ELL296" s="65" t="s">
        <v>367</v>
      </c>
      <c r="ELM296" s="65" t="s">
        <v>367</v>
      </c>
      <c r="ELN296" s="65" t="s">
        <v>367</v>
      </c>
      <c r="ELO296" s="65" t="s">
        <v>367</v>
      </c>
      <c r="ELP296" s="65" t="s">
        <v>367</v>
      </c>
      <c r="ELQ296" s="65" t="s">
        <v>367</v>
      </c>
      <c r="ELR296" s="65" t="s">
        <v>367</v>
      </c>
      <c r="ELS296" s="65" t="s">
        <v>367</v>
      </c>
      <c r="ELT296" s="65" t="s">
        <v>367</v>
      </c>
      <c r="ELU296" s="65" t="s">
        <v>367</v>
      </c>
      <c r="ELV296" s="65" t="s">
        <v>367</v>
      </c>
      <c r="ELW296" s="65" t="s">
        <v>367</v>
      </c>
      <c r="ELX296" s="65" t="s">
        <v>367</v>
      </c>
      <c r="ELY296" s="65" t="s">
        <v>367</v>
      </c>
      <c r="ELZ296" s="65" t="s">
        <v>367</v>
      </c>
      <c r="EMA296" s="65" t="s">
        <v>367</v>
      </c>
      <c r="EMB296" s="65" t="s">
        <v>367</v>
      </c>
      <c r="EMC296" s="65" t="s">
        <v>367</v>
      </c>
      <c r="EMD296" s="65" t="s">
        <v>367</v>
      </c>
      <c r="EME296" s="65" t="s">
        <v>367</v>
      </c>
      <c r="EMF296" s="65" t="s">
        <v>367</v>
      </c>
      <c r="EMG296" s="65" t="s">
        <v>367</v>
      </c>
      <c r="EMH296" s="65" t="s">
        <v>367</v>
      </c>
      <c r="EMI296" s="65" t="s">
        <v>367</v>
      </c>
      <c r="EMJ296" s="65" t="s">
        <v>367</v>
      </c>
      <c r="EMK296" s="65" t="s">
        <v>367</v>
      </c>
      <c r="EML296" s="65" t="s">
        <v>367</v>
      </c>
      <c r="EMM296" s="65" t="s">
        <v>367</v>
      </c>
      <c r="EMN296" s="65" t="s">
        <v>367</v>
      </c>
      <c r="EMO296" s="65" t="s">
        <v>367</v>
      </c>
      <c r="EMP296" s="65" t="s">
        <v>367</v>
      </c>
      <c r="EMQ296" s="65" t="s">
        <v>367</v>
      </c>
      <c r="EMR296" s="65" t="s">
        <v>367</v>
      </c>
      <c r="EMS296" s="65" t="s">
        <v>367</v>
      </c>
      <c r="EMT296" s="65" t="s">
        <v>367</v>
      </c>
      <c r="EMU296" s="65" t="s">
        <v>367</v>
      </c>
      <c r="EMV296" s="65" t="s">
        <v>367</v>
      </c>
      <c r="EMW296" s="65" t="s">
        <v>367</v>
      </c>
      <c r="EMX296" s="65" t="s">
        <v>367</v>
      </c>
      <c r="EMY296" s="65" t="s">
        <v>367</v>
      </c>
      <c r="EMZ296" s="65" t="s">
        <v>367</v>
      </c>
      <c r="ENA296" s="65" t="s">
        <v>367</v>
      </c>
      <c r="ENB296" s="65" t="s">
        <v>367</v>
      </c>
      <c r="ENC296" s="65" t="s">
        <v>367</v>
      </c>
      <c r="END296" s="65" t="s">
        <v>367</v>
      </c>
      <c r="ENE296" s="65" t="s">
        <v>367</v>
      </c>
      <c r="ENF296" s="65" t="s">
        <v>367</v>
      </c>
      <c r="ENG296" s="65" t="s">
        <v>367</v>
      </c>
      <c r="ENH296" s="65" t="s">
        <v>367</v>
      </c>
      <c r="ENI296" s="65" t="s">
        <v>367</v>
      </c>
      <c r="ENJ296" s="65" t="s">
        <v>367</v>
      </c>
      <c r="ENK296" s="65" t="s">
        <v>367</v>
      </c>
      <c r="ENL296" s="65" t="s">
        <v>367</v>
      </c>
      <c r="ENM296" s="65" t="s">
        <v>367</v>
      </c>
      <c r="ENN296" s="65" t="s">
        <v>367</v>
      </c>
      <c r="ENO296" s="65" t="s">
        <v>367</v>
      </c>
      <c r="ENP296" s="65" t="s">
        <v>367</v>
      </c>
      <c r="ENQ296" s="65" t="s">
        <v>367</v>
      </c>
      <c r="ENR296" s="65" t="s">
        <v>367</v>
      </c>
      <c r="ENS296" s="65" t="s">
        <v>367</v>
      </c>
      <c r="ENT296" s="65" t="s">
        <v>367</v>
      </c>
      <c r="ENU296" s="65" t="s">
        <v>367</v>
      </c>
      <c r="ENV296" s="65" t="s">
        <v>367</v>
      </c>
      <c r="ENW296" s="65" t="s">
        <v>367</v>
      </c>
      <c r="ENX296" s="65" t="s">
        <v>367</v>
      </c>
      <c r="ENY296" s="65" t="s">
        <v>367</v>
      </c>
      <c r="ENZ296" s="65" t="s">
        <v>367</v>
      </c>
      <c r="EOA296" s="65" t="s">
        <v>367</v>
      </c>
      <c r="EOB296" s="65" t="s">
        <v>367</v>
      </c>
      <c r="EOC296" s="65" t="s">
        <v>367</v>
      </c>
      <c r="EOD296" s="65" t="s">
        <v>367</v>
      </c>
      <c r="EOE296" s="65" t="s">
        <v>367</v>
      </c>
      <c r="EOF296" s="65" t="s">
        <v>367</v>
      </c>
      <c r="EOG296" s="65" t="s">
        <v>367</v>
      </c>
      <c r="EOH296" s="65" t="s">
        <v>367</v>
      </c>
      <c r="EOI296" s="65" t="s">
        <v>367</v>
      </c>
      <c r="EOJ296" s="65" t="s">
        <v>367</v>
      </c>
      <c r="EOK296" s="65" t="s">
        <v>367</v>
      </c>
      <c r="EOL296" s="65" t="s">
        <v>367</v>
      </c>
      <c r="EOM296" s="65" t="s">
        <v>367</v>
      </c>
      <c r="EON296" s="65" t="s">
        <v>367</v>
      </c>
      <c r="EOO296" s="65" t="s">
        <v>367</v>
      </c>
      <c r="EOP296" s="65" t="s">
        <v>367</v>
      </c>
      <c r="EOQ296" s="65" t="s">
        <v>367</v>
      </c>
      <c r="EOR296" s="65" t="s">
        <v>367</v>
      </c>
      <c r="EOS296" s="65" t="s">
        <v>367</v>
      </c>
      <c r="EOT296" s="65" t="s">
        <v>367</v>
      </c>
      <c r="EOU296" s="65" t="s">
        <v>367</v>
      </c>
      <c r="EOV296" s="65" t="s">
        <v>367</v>
      </c>
      <c r="EOW296" s="65" t="s">
        <v>367</v>
      </c>
      <c r="EOX296" s="65" t="s">
        <v>367</v>
      </c>
      <c r="EOY296" s="65" t="s">
        <v>367</v>
      </c>
      <c r="EOZ296" s="65" t="s">
        <v>367</v>
      </c>
      <c r="EPA296" s="65" t="s">
        <v>367</v>
      </c>
      <c r="EPB296" s="65" t="s">
        <v>367</v>
      </c>
      <c r="EPC296" s="65" t="s">
        <v>367</v>
      </c>
      <c r="EPD296" s="65" t="s">
        <v>367</v>
      </c>
      <c r="EPE296" s="65" t="s">
        <v>367</v>
      </c>
      <c r="EPF296" s="65" t="s">
        <v>367</v>
      </c>
      <c r="EPG296" s="65" t="s">
        <v>367</v>
      </c>
      <c r="EPH296" s="65" t="s">
        <v>367</v>
      </c>
      <c r="EPI296" s="65" t="s">
        <v>367</v>
      </c>
      <c r="EPJ296" s="65" t="s">
        <v>367</v>
      </c>
      <c r="EPK296" s="65" t="s">
        <v>367</v>
      </c>
      <c r="EPL296" s="65" t="s">
        <v>367</v>
      </c>
      <c r="EPM296" s="65" t="s">
        <v>367</v>
      </c>
      <c r="EPN296" s="65" t="s">
        <v>367</v>
      </c>
      <c r="EPO296" s="65" t="s">
        <v>367</v>
      </c>
      <c r="EPP296" s="65" t="s">
        <v>367</v>
      </c>
      <c r="EPQ296" s="65" t="s">
        <v>367</v>
      </c>
      <c r="EPR296" s="65" t="s">
        <v>367</v>
      </c>
      <c r="EPS296" s="65" t="s">
        <v>367</v>
      </c>
      <c r="EPT296" s="65" t="s">
        <v>367</v>
      </c>
      <c r="EPU296" s="65" t="s">
        <v>367</v>
      </c>
      <c r="EPV296" s="65" t="s">
        <v>367</v>
      </c>
      <c r="EPW296" s="65" t="s">
        <v>367</v>
      </c>
      <c r="EPX296" s="65" t="s">
        <v>367</v>
      </c>
      <c r="EPY296" s="65" t="s">
        <v>367</v>
      </c>
      <c r="EPZ296" s="65" t="s">
        <v>367</v>
      </c>
      <c r="EQA296" s="65" t="s">
        <v>367</v>
      </c>
      <c r="EQB296" s="65" t="s">
        <v>367</v>
      </c>
      <c r="EQC296" s="65" t="s">
        <v>367</v>
      </c>
      <c r="EQD296" s="65" t="s">
        <v>367</v>
      </c>
      <c r="EQE296" s="65" t="s">
        <v>367</v>
      </c>
      <c r="EQF296" s="65" t="s">
        <v>367</v>
      </c>
      <c r="EQG296" s="65" t="s">
        <v>367</v>
      </c>
      <c r="EQH296" s="65" t="s">
        <v>367</v>
      </c>
      <c r="EQI296" s="65" t="s">
        <v>367</v>
      </c>
      <c r="EQJ296" s="65" t="s">
        <v>367</v>
      </c>
      <c r="EQK296" s="65" t="s">
        <v>367</v>
      </c>
      <c r="EQL296" s="65" t="s">
        <v>367</v>
      </c>
      <c r="EQM296" s="65" t="s">
        <v>367</v>
      </c>
      <c r="EQN296" s="65" t="s">
        <v>367</v>
      </c>
      <c r="EQO296" s="65" t="s">
        <v>367</v>
      </c>
      <c r="EQP296" s="65" t="s">
        <v>367</v>
      </c>
      <c r="EQQ296" s="65" t="s">
        <v>367</v>
      </c>
      <c r="EQR296" s="65" t="s">
        <v>367</v>
      </c>
      <c r="EQS296" s="65" t="s">
        <v>367</v>
      </c>
      <c r="EQT296" s="65" t="s">
        <v>367</v>
      </c>
      <c r="EQU296" s="65" t="s">
        <v>367</v>
      </c>
      <c r="EQV296" s="65" t="s">
        <v>367</v>
      </c>
      <c r="EQW296" s="65" t="s">
        <v>367</v>
      </c>
      <c r="EQX296" s="65" t="s">
        <v>367</v>
      </c>
      <c r="EQY296" s="65" t="s">
        <v>367</v>
      </c>
      <c r="EQZ296" s="65" t="s">
        <v>367</v>
      </c>
      <c r="ERA296" s="65" t="s">
        <v>367</v>
      </c>
      <c r="ERB296" s="65" t="s">
        <v>367</v>
      </c>
      <c r="ERC296" s="65" t="s">
        <v>367</v>
      </c>
      <c r="ERD296" s="65" t="s">
        <v>367</v>
      </c>
      <c r="ERE296" s="65" t="s">
        <v>367</v>
      </c>
      <c r="ERF296" s="65" t="s">
        <v>367</v>
      </c>
      <c r="ERG296" s="65" t="s">
        <v>367</v>
      </c>
      <c r="ERH296" s="65" t="s">
        <v>367</v>
      </c>
      <c r="ERI296" s="65" t="s">
        <v>367</v>
      </c>
      <c r="ERJ296" s="65" t="s">
        <v>367</v>
      </c>
      <c r="ERK296" s="65" t="s">
        <v>367</v>
      </c>
      <c r="ERL296" s="65" t="s">
        <v>367</v>
      </c>
      <c r="ERM296" s="65" t="s">
        <v>367</v>
      </c>
      <c r="ERN296" s="65" t="s">
        <v>367</v>
      </c>
      <c r="ERO296" s="65" t="s">
        <v>367</v>
      </c>
      <c r="ERP296" s="65" t="s">
        <v>367</v>
      </c>
      <c r="ERQ296" s="65" t="s">
        <v>367</v>
      </c>
      <c r="ERR296" s="65" t="s">
        <v>367</v>
      </c>
      <c r="ERS296" s="65" t="s">
        <v>367</v>
      </c>
      <c r="ERT296" s="65" t="s">
        <v>367</v>
      </c>
      <c r="ERU296" s="65" t="s">
        <v>367</v>
      </c>
      <c r="ERV296" s="65" t="s">
        <v>367</v>
      </c>
      <c r="ERW296" s="65" t="s">
        <v>367</v>
      </c>
      <c r="ERX296" s="65" t="s">
        <v>367</v>
      </c>
      <c r="ERY296" s="65" t="s">
        <v>367</v>
      </c>
      <c r="ERZ296" s="65" t="s">
        <v>367</v>
      </c>
      <c r="ESA296" s="65" t="s">
        <v>367</v>
      </c>
      <c r="ESB296" s="65" t="s">
        <v>367</v>
      </c>
      <c r="ESC296" s="65" t="s">
        <v>367</v>
      </c>
      <c r="ESD296" s="65" t="s">
        <v>367</v>
      </c>
      <c r="ESE296" s="65" t="s">
        <v>367</v>
      </c>
      <c r="ESF296" s="65" t="s">
        <v>367</v>
      </c>
      <c r="ESG296" s="65" t="s">
        <v>367</v>
      </c>
      <c r="ESH296" s="65" t="s">
        <v>367</v>
      </c>
      <c r="ESI296" s="65" t="s">
        <v>367</v>
      </c>
      <c r="ESJ296" s="65" t="s">
        <v>367</v>
      </c>
      <c r="ESK296" s="65" t="s">
        <v>367</v>
      </c>
      <c r="ESL296" s="65" t="s">
        <v>367</v>
      </c>
      <c r="ESM296" s="65" t="s">
        <v>367</v>
      </c>
      <c r="ESN296" s="65" t="s">
        <v>367</v>
      </c>
      <c r="ESO296" s="65" t="s">
        <v>367</v>
      </c>
      <c r="ESP296" s="65" t="s">
        <v>367</v>
      </c>
      <c r="ESQ296" s="65" t="s">
        <v>367</v>
      </c>
      <c r="ESR296" s="65" t="s">
        <v>367</v>
      </c>
      <c r="ESS296" s="65" t="s">
        <v>367</v>
      </c>
      <c r="EST296" s="65" t="s">
        <v>367</v>
      </c>
      <c r="ESU296" s="65" t="s">
        <v>367</v>
      </c>
      <c r="ESV296" s="65" t="s">
        <v>367</v>
      </c>
      <c r="ESW296" s="65" t="s">
        <v>367</v>
      </c>
      <c r="ESX296" s="65" t="s">
        <v>367</v>
      </c>
      <c r="ESY296" s="65" t="s">
        <v>367</v>
      </c>
      <c r="ESZ296" s="65" t="s">
        <v>367</v>
      </c>
      <c r="ETA296" s="65" t="s">
        <v>367</v>
      </c>
      <c r="ETB296" s="65" t="s">
        <v>367</v>
      </c>
      <c r="ETC296" s="65" t="s">
        <v>367</v>
      </c>
      <c r="ETD296" s="65" t="s">
        <v>367</v>
      </c>
      <c r="ETE296" s="65" t="s">
        <v>367</v>
      </c>
      <c r="ETF296" s="65" t="s">
        <v>367</v>
      </c>
      <c r="ETG296" s="65" t="s">
        <v>367</v>
      </c>
      <c r="ETH296" s="65" t="s">
        <v>367</v>
      </c>
      <c r="ETI296" s="65" t="s">
        <v>367</v>
      </c>
      <c r="ETJ296" s="65" t="s">
        <v>367</v>
      </c>
      <c r="ETK296" s="65" t="s">
        <v>367</v>
      </c>
      <c r="ETL296" s="65" t="s">
        <v>367</v>
      </c>
      <c r="ETM296" s="65" t="s">
        <v>367</v>
      </c>
      <c r="ETN296" s="65" t="s">
        <v>367</v>
      </c>
      <c r="ETO296" s="65" t="s">
        <v>367</v>
      </c>
      <c r="ETP296" s="65" t="s">
        <v>367</v>
      </c>
      <c r="ETQ296" s="65" t="s">
        <v>367</v>
      </c>
      <c r="ETR296" s="65" t="s">
        <v>367</v>
      </c>
      <c r="ETS296" s="65" t="s">
        <v>367</v>
      </c>
      <c r="ETT296" s="65" t="s">
        <v>367</v>
      </c>
      <c r="ETU296" s="65" t="s">
        <v>367</v>
      </c>
      <c r="ETV296" s="65" t="s">
        <v>367</v>
      </c>
      <c r="ETW296" s="65" t="s">
        <v>367</v>
      </c>
      <c r="ETX296" s="65" t="s">
        <v>367</v>
      </c>
      <c r="ETY296" s="65" t="s">
        <v>367</v>
      </c>
      <c r="ETZ296" s="65" t="s">
        <v>367</v>
      </c>
      <c r="EUA296" s="65" t="s">
        <v>367</v>
      </c>
      <c r="EUB296" s="65" t="s">
        <v>367</v>
      </c>
      <c r="EUC296" s="65" t="s">
        <v>367</v>
      </c>
      <c r="EUD296" s="65" t="s">
        <v>367</v>
      </c>
      <c r="EUE296" s="65" t="s">
        <v>367</v>
      </c>
      <c r="EUF296" s="65" t="s">
        <v>367</v>
      </c>
      <c r="EUG296" s="65" t="s">
        <v>367</v>
      </c>
      <c r="EUH296" s="65" t="s">
        <v>367</v>
      </c>
      <c r="EUI296" s="65" t="s">
        <v>367</v>
      </c>
      <c r="EUJ296" s="65" t="s">
        <v>367</v>
      </c>
      <c r="EUK296" s="65" t="s">
        <v>367</v>
      </c>
      <c r="EUL296" s="65" t="s">
        <v>367</v>
      </c>
      <c r="EUM296" s="65" t="s">
        <v>367</v>
      </c>
      <c r="EUN296" s="65" t="s">
        <v>367</v>
      </c>
      <c r="EUO296" s="65" t="s">
        <v>367</v>
      </c>
      <c r="EUP296" s="65" t="s">
        <v>367</v>
      </c>
      <c r="EUQ296" s="65" t="s">
        <v>367</v>
      </c>
      <c r="EUR296" s="65" t="s">
        <v>367</v>
      </c>
      <c r="EUS296" s="65" t="s">
        <v>367</v>
      </c>
      <c r="EUT296" s="65" t="s">
        <v>367</v>
      </c>
      <c r="EUU296" s="65" t="s">
        <v>367</v>
      </c>
      <c r="EUV296" s="65" t="s">
        <v>367</v>
      </c>
      <c r="EUW296" s="65" t="s">
        <v>367</v>
      </c>
      <c r="EUX296" s="65" t="s">
        <v>367</v>
      </c>
      <c r="EUY296" s="65" t="s">
        <v>367</v>
      </c>
      <c r="EUZ296" s="65" t="s">
        <v>367</v>
      </c>
      <c r="EVA296" s="65" t="s">
        <v>367</v>
      </c>
      <c r="EVB296" s="65" t="s">
        <v>367</v>
      </c>
      <c r="EVC296" s="65" t="s">
        <v>367</v>
      </c>
      <c r="EVD296" s="65" t="s">
        <v>367</v>
      </c>
      <c r="EVE296" s="65" t="s">
        <v>367</v>
      </c>
      <c r="EVF296" s="65" t="s">
        <v>367</v>
      </c>
      <c r="EVG296" s="65" t="s">
        <v>367</v>
      </c>
      <c r="EVH296" s="65" t="s">
        <v>367</v>
      </c>
      <c r="EVI296" s="65" t="s">
        <v>367</v>
      </c>
      <c r="EVJ296" s="65" t="s">
        <v>367</v>
      </c>
      <c r="EVK296" s="65" t="s">
        <v>367</v>
      </c>
      <c r="EVL296" s="65" t="s">
        <v>367</v>
      </c>
      <c r="EVM296" s="65" t="s">
        <v>367</v>
      </c>
      <c r="EVN296" s="65" t="s">
        <v>367</v>
      </c>
      <c r="EVO296" s="65" t="s">
        <v>367</v>
      </c>
      <c r="EVP296" s="65" t="s">
        <v>367</v>
      </c>
      <c r="EVQ296" s="65" t="s">
        <v>367</v>
      </c>
      <c r="EVR296" s="65" t="s">
        <v>367</v>
      </c>
      <c r="EVS296" s="65" t="s">
        <v>367</v>
      </c>
      <c r="EVT296" s="65" t="s">
        <v>367</v>
      </c>
      <c r="EVU296" s="65" t="s">
        <v>367</v>
      </c>
      <c r="EVV296" s="65" t="s">
        <v>367</v>
      </c>
      <c r="EVW296" s="65" t="s">
        <v>367</v>
      </c>
      <c r="EVX296" s="65" t="s">
        <v>367</v>
      </c>
      <c r="EVY296" s="65" t="s">
        <v>367</v>
      </c>
      <c r="EVZ296" s="65" t="s">
        <v>367</v>
      </c>
      <c r="EWA296" s="65" t="s">
        <v>367</v>
      </c>
      <c r="EWB296" s="65" t="s">
        <v>367</v>
      </c>
      <c r="EWC296" s="65" t="s">
        <v>367</v>
      </c>
      <c r="EWD296" s="65" t="s">
        <v>367</v>
      </c>
      <c r="EWE296" s="65" t="s">
        <v>367</v>
      </c>
      <c r="EWF296" s="65" t="s">
        <v>367</v>
      </c>
      <c r="EWG296" s="65" t="s">
        <v>367</v>
      </c>
      <c r="EWH296" s="65" t="s">
        <v>367</v>
      </c>
      <c r="EWI296" s="65" t="s">
        <v>367</v>
      </c>
      <c r="EWJ296" s="65" t="s">
        <v>367</v>
      </c>
      <c r="EWK296" s="65" t="s">
        <v>367</v>
      </c>
      <c r="EWL296" s="65" t="s">
        <v>367</v>
      </c>
      <c r="EWM296" s="65" t="s">
        <v>367</v>
      </c>
      <c r="EWN296" s="65" t="s">
        <v>367</v>
      </c>
      <c r="EWO296" s="65" t="s">
        <v>367</v>
      </c>
      <c r="EWP296" s="65" t="s">
        <v>367</v>
      </c>
      <c r="EWQ296" s="65" t="s">
        <v>367</v>
      </c>
      <c r="EWR296" s="65" t="s">
        <v>367</v>
      </c>
      <c r="EWS296" s="65" t="s">
        <v>367</v>
      </c>
      <c r="EWT296" s="65" t="s">
        <v>367</v>
      </c>
      <c r="EWU296" s="65" t="s">
        <v>367</v>
      </c>
      <c r="EWV296" s="65" t="s">
        <v>367</v>
      </c>
      <c r="EWW296" s="65" t="s">
        <v>367</v>
      </c>
      <c r="EWX296" s="65" t="s">
        <v>367</v>
      </c>
      <c r="EWY296" s="65" t="s">
        <v>367</v>
      </c>
      <c r="EWZ296" s="65" t="s">
        <v>367</v>
      </c>
      <c r="EXA296" s="65" t="s">
        <v>367</v>
      </c>
      <c r="EXB296" s="65" t="s">
        <v>367</v>
      </c>
      <c r="EXC296" s="65" t="s">
        <v>367</v>
      </c>
      <c r="EXD296" s="65" t="s">
        <v>367</v>
      </c>
      <c r="EXE296" s="65" t="s">
        <v>367</v>
      </c>
      <c r="EXF296" s="65" t="s">
        <v>367</v>
      </c>
      <c r="EXG296" s="65" t="s">
        <v>367</v>
      </c>
      <c r="EXH296" s="65" t="s">
        <v>367</v>
      </c>
      <c r="EXI296" s="65" t="s">
        <v>367</v>
      </c>
      <c r="EXJ296" s="65" t="s">
        <v>367</v>
      </c>
      <c r="EXK296" s="65" t="s">
        <v>367</v>
      </c>
      <c r="EXL296" s="65" t="s">
        <v>367</v>
      </c>
      <c r="EXM296" s="65" t="s">
        <v>367</v>
      </c>
      <c r="EXN296" s="65" t="s">
        <v>367</v>
      </c>
      <c r="EXO296" s="65" t="s">
        <v>367</v>
      </c>
      <c r="EXP296" s="65" t="s">
        <v>367</v>
      </c>
      <c r="EXQ296" s="65" t="s">
        <v>367</v>
      </c>
      <c r="EXR296" s="65" t="s">
        <v>367</v>
      </c>
      <c r="EXS296" s="65" t="s">
        <v>367</v>
      </c>
      <c r="EXT296" s="65" t="s">
        <v>367</v>
      </c>
      <c r="EXU296" s="65" t="s">
        <v>367</v>
      </c>
      <c r="EXV296" s="65" t="s">
        <v>367</v>
      </c>
      <c r="EXW296" s="65" t="s">
        <v>367</v>
      </c>
      <c r="EXX296" s="65" t="s">
        <v>367</v>
      </c>
      <c r="EXY296" s="65" t="s">
        <v>367</v>
      </c>
      <c r="EXZ296" s="65" t="s">
        <v>367</v>
      </c>
      <c r="EYA296" s="65" t="s">
        <v>367</v>
      </c>
      <c r="EYB296" s="65" t="s">
        <v>367</v>
      </c>
      <c r="EYC296" s="65" t="s">
        <v>367</v>
      </c>
      <c r="EYD296" s="65" t="s">
        <v>367</v>
      </c>
      <c r="EYE296" s="65" t="s">
        <v>367</v>
      </c>
      <c r="EYF296" s="65" t="s">
        <v>367</v>
      </c>
      <c r="EYG296" s="65" t="s">
        <v>367</v>
      </c>
      <c r="EYH296" s="65" t="s">
        <v>367</v>
      </c>
      <c r="EYI296" s="65" t="s">
        <v>367</v>
      </c>
      <c r="EYJ296" s="65" t="s">
        <v>367</v>
      </c>
      <c r="EYK296" s="65" t="s">
        <v>367</v>
      </c>
      <c r="EYL296" s="65" t="s">
        <v>367</v>
      </c>
      <c r="EYM296" s="65" t="s">
        <v>367</v>
      </c>
      <c r="EYN296" s="65" t="s">
        <v>367</v>
      </c>
      <c r="EYO296" s="65" t="s">
        <v>367</v>
      </c>
      <c r="EYP296" s="65" t="s">
        <v>367</v>
      </c>
      <c r="EYQ296" s="65" t="s">
        <v>367</v>
      </c>
      <c r="EYR296" s="65" t="s">
        <v>367</v>
      </c>
      <c r="EYS296" s="65" t="s">
        <v>367</v>
      </c>
      <c r="EYT296" s="65" t="s">
        <v>367</v>
      </c>
      <c r="EYU296" s="65" t="s">
        <v>367</v>
      </c>
      <c r="EYV296" s="65" t="s">
        <v>367</v>
      </c>
      <c r="EYW296" s="65" t="s">
        <v>367</v>
      </c>
      <c r="EYX296" s="65" t="s">
        <v>367</v>
      </c>
      <c r="EYY296" s="65" t="s">
        <v>367</v>
      </c>
      <c r="EYZ296" s="65" t="s">
        <v>367</v>
      </c>
      <c r="EZA296" s="65" t="s">
        <v>367</v>
      </c>
      <c r="EZB296" s="65" t="s">
        <v>367</v>
      </c>
      <c r="EZC296" s="65" t="s">
        <v>367</v>
      </c>
      <c r="EZD296" s="65" t="s">
        <v>367</v>
      </c>
      <c r="EZE296" s="65" t="s">
        <v>367</v>
      </c>
      <c r="EZF296" s="65" t="s">
        <v>367</v>
      </c>
      <c r="EZG296" s="65" t="s">
        <v>367</v>
      </c>
      <c r="EZH296" s="65" t="s">
        <v>367</v>
      </c>
      <c r="EZI296" s="65" t="s">
        <v>367</v>
      </c>
      <c r="EZJ296" s="65" t="s">
        <v>367</v>
      </c>
      <c r="EZK296" s="65" t="s">
        <v>367</v>
      </c>
      <c r="EZL296" s="65" t="s">
        <v>367</v>
      </c>
      <c r="EZM296" s="65" t="s">
        <v>367</v>
      </c>
      <c r="EZN296" s="65" t="s">
        <v>367</v>
      </c>
      <c r="EZO296" s="65" t="s">
        <v>367</v>
      </c>
      <c r="EZP296" s="65" t="s">
        <v>367</v>
      </c>
      <c r="EZQ296" s="65" t="s">
        <v>367</v>
      </c>
      <c r="EZR296" s="65" t="s">
        <v>367</v>
      </c>
      <c r="EZS296" s="65" t="s">
        <v>367</v>
      </c>
      <c r="EZT296" s="65" t="s">
        <v>367</v>
      </c>
      <c r="EZU296" s="65" t="s">
        <v>367</v>
      </c>
      <c r="EZV296" s="65" t="s">
        <v>367</v>
      </c>
      <c r="EZW296" s="65" t="s">
        <v>367</v>
      </c>
      <c r="EZX296" s="65" t="s">
        <v>367</v>
      </c>
      <c r="EZY296" s="65" t="s">
        <v>367</v>
      </c>
      <c r="EZZ296" s="65" t="s">
        <v>367</v>
      </c>
      <c r="FAA296" s="65" t="s">
        <v>367</v>
      </c>
      <c r="FAB296" s="65" t="s">
        <v>367</v>
      </c>
      <c r="FAC296" s="65" t="s">
        <v>367</v>
      </c>
      <c r="FAD296" s="65" t="s">
        <v>367</v>
      </c>
      <c r="FAE296" s="65" t="s">
        <v>367</v>
      </c>
      <c r="FAF296" s="65" t="s">
        <v>367</v>
      </c>
      <c r="FAG296" s="65" t="s">
        <v>367</v>
      </c>
      <c r="FAH296" s="65" t="s">
        <v>367</v>
      </c>
      <c r="FAI296" s="65" t="s">
        <v>367</v>
      </c>
      <c r="FAJ296" s="65" t="s">
        <v>367</v>
      </c>
      <c r="FAK296" s="65" t="s">
        <v>367</v>
      </c>
      <c r="FAL296" s="65" t="s">
        <v>367</v>
      </c>
      <c r="FAM296" s="65" t="s">
        <v>367</v>
      </c>
      <c r="FAN296" s="65" t="s">
        <v>367</v>
      </c>
      <c r="FAO296" s="65" t="s">
        <v>367</v>
      </c>
      <c r="FAP296" s="65" t="s">
        <v>367</v>
      </c>
      <c r="FAQ296" s="65" t="s">
        <v>367</v>
      </c>
      <c r="FAR296" s="65" t="s">
        <v>367</v>
      </c>
      <c r="FAS296" s="65" t="s">
        <v>367</v>
      </c>
      <c r="FAT296" s="65" t="s">
        <v>367</v>
      </c>
      <c r="FAU296" s="65" t="s">
        <v>367</v>
      </c>
      <c r="FAV296" s="65" t="s">
        <v>367</v>
      </c>
      <c r="FAW296" s="65" t="s">
        <v>367</v>
      </c>
      <c r="FAX296" s="65" t="s">
        <v>367</v>
      </c>
      <c r="FAY296" s="65" t="s">
        <v>367</v>
      </c>
      <c r="FAZ296" s="65" t="s">
        <v>367</v>
      </c>
      <c r="FBA296" s="65" t="s">
        <v>367</v>
      </c>
      <c r="FBB296" s="65" t="s">
        <v>367</v>
      </c>
      <c r="FBC296" s="65" t="s">
        <v>367</v>
      </c>
      <c r="FBD296" s="65" t="s">
        <v>367</v>
      </c>
      <c r="FBE296" s="65" t="s">
        <v>367</v>
      </c>
      <c r="FBF296" s="65" t="s">
        <v>367</v>
      </c>
      <c r="FBG296" s="65" t="s">
        <v>367</v>
      </c>
      <c r="FBH296" s="65" t="s">
        <v>367</v>
      </c>
      <c r="FBI296" s="65" t="s">
        <v>367</v>
      </c>
      <c r="FBJ296" s="65" t="s">
        <v>367</v>
      </c>
      <c r="FBK296" s="65" t="s">
        <v>367</v>
      </c>
      <c r="FBL296" s="65" t="s">
        <v>367</v>
      </c>
      <c r="FBM296" s="65" t="s">
        <v>367</v>
      </c>
      <c r="FBN296" s="65" t="s">
        <v>367</v>
      </c>
      <c r="FBO296" s="65" t="s">
        <v>367</v>
      </c>
      <c r="FBP296" s="65" t="s">
        <v>367</v>
      </c>
      <c r="FBQ296" s="65" t="s">
        <v>367</v>
      </c>
      <c r="FBR296" s="65" t="s">
        <v>367</v>
      </c>
      <c r="FBS296" s="65" t="s">
        <v>367</v>
      </c>
      <c r="FBT296" s="65" t="s">
        <v>367</v>
      </c>
      <c r="FBU296" s="65" t="s">
        <v>367</v>
      </c>
      <c r="FBV296" s="65" t="s">
        <v>367</v>
      </c>
      <c r="FBW296" s="65" t="s">
        <v>367</v>
      </c>
      <c r="FBX296" s="65" t="s">
        <v>367</v>
      </c>
      <c r="FBY296" s="65" t="s">
        <v>367</v>
      </c>
      <c r="FBZ296" s="65" t="s">
        <v>367</v>
      </c>
      <c r="FCA296" s="65" t="s">
        <v>367</v>
      </c>
      <c r="FCB296" s="65" t="s">
        <v>367</v>
      </c>
      <c r="FCC296" s="65" t="s">
        <v>367</v>
      </c>
      <c r="FCD296" s="65" t="s">
        <v>367</v>
      </c>
      <c r="FCE296" s="65" t="s">
        <v>367</v>
      </c>
      <c r="FCF296" s="65" t="s">
        <v>367</v>
      </c>
      <c r="FCG296" s="65" t="s">
        <v>367</v>
      </c>
      <c r="FCH296" s="65" t="s">
        <v>367</v>
      </c>
      <c r="FCI296" s="65" t="s">
        <v>367</v>
      </c>
      <c r="FCJ296" s="65" t="s">
        <v>367</v>
      </c>
      <c r="FCK296" s="65" t="s">
        <v>367</v>
      </c>
      <c r="FCL296" s="65" t="s">
        <v>367</v>
      </c>
      <c r="FCM296" s="65" t="s">
        <v>367</v>
      </c>
      <c r="FCN296" s="65" t="s">
        <v>367</v>
      </c>
      <c r="FCO296" s="65" t="s">
        <v>367</v>
      </c>
      <c r="FCP296" s="65" t="s">
        <v>367</v>
      </c>
      <c r="FCQ296" s="65" t="s">
        <v>367</v>
      </c>
      <c r="FCR296" s="65" t="s">
        <v>367</v>
      </c>
      <c r="FCS296" s="65" t="s">
        <v>367</v>
      </c>
      <c r="FCT296" s="65" t="s">
        <v>367</v>
      </c>
      <c r="FCU296" s="65" t="s">
        <v>367</v>
      </c>
      <c r="FCV296" s="65" t="s">
        <v>367</v>
      </c>
      <c r="FCW296" s="65" t="s">
        <v>367</v>
      </c>
      <c r="FCX296" s="65" t="s">
        <v>367</v>
      </c>
      <c r="FCY296" s="65" t="s">
        <v>367</v>
      </c>
      <c r="FCZ296" s="65" t="s">
        <v>367</v>
      </c>
      <c r="FDA296" s="65" t="s">
        <v>367</v>
      </c>
      <c r="FDB296" s="65" t="s">
        <v>367</v>
      </c>
      <c r="FDC296" s="65" t="s">
        <v>367</v>
      </c>
      <c r="FDD296" s="65" t="s">
        <v>367</v>
      </c>
      <c r="FDE296" s="65" t="s">
        <v>367</v>
      </c>
      <c r="FDF296" s="65" t="s">
        <v>367</v>
      </c>
      <c r="FDG296" s="65" t="s">
        <v>367</v>
      </c>
      <c r="FDH296" s="65" t="s">
        <v>367</v>
      </c>
      <c r="FDI296" s="65" t="s">
        <v>367</v>
      </c>
      <c r="FDJ296" s="65" t="s">
        <v>367</v>
      </c>
      <c r="FDK296" s="65" t="s">
        <v>367</v>
      </c>
      <c r="FDL296" s="65" t="s">
        <v>367</v>
      </c>
      <c r="FDM296" s="65" t="s">
        <v>367</v>
      </c>
      <c r="FDN296" s="65" t="s">
        <v>367</v>
      </c>
      <c r="FDO296" s="65" t="s">
        <v>367</v>
      </c>
      <c r="FDP296" s="65" t="s">
        <v>367</v>
      </c>
      <c r="FDQ296" s="65" t="s">
        <v>367</v>
      </c>
      <c r="FDR296" s="65" t="s">
        <v>367</v>
      </c>
      <c r="FDS296" s="65" t="s">
        <v>367</v>
      </c>
      <c r="FDT296" s="65" t="s">
        <v>367</v>
      </c>
      <c r="FDU296" s="65" t="s">
        <v>367</v>
      </c>
      <c r="FDV296" s="65" t="s">
        <v>367</v>
      </c>
      <c r="FDW296" s="65" t="s">
        <v>367</v>
      </c>
      <c r="FDX296" s="65" t="s">
        <v>367</v>
      </c>
      <c r="FDY296" s="65" t="s">
        <v>367</v>
      </c>
      <c r="FDZ296" s="65" t="s">
        <v>367</v>
      </c>
      <c r="FEA296" s="65" t="s">
        <v>367</v>
      </c>
      <c r="FEB296" s="65" t="s">
        <v>367</v>
      </c>
      <c r="FEC296" s="65" t="s">
        <v>367</v>
      </c>
      <c r="FED296" s="65" t="s">
        <v>367</v>
      </c>
      <c r="FEE296" s="65" t="s">
        <v>367</v>
      </c>
      <c r="FEF296" s="65" t="s">
        <v>367</v>
      </c>
      <c r="FEG296" s="65" t="s">
        <v>367</v>
      </c>
      <c r="FEH296" s="65" t="s">
        <v>367</v>
      </c>
      <c r="FEI296" s="65" t="s">
        <v>367</v>
      </c>
      <c r="FEJ296" s="65" t="s">
        <v>367</v>
      </c>
      <c r="FEK296" s="65" t="s">
        <v>367</v>
      </c>
      <c r="FEL296" s="65" t="s">
        <v>367</v>
      </c>
      <c r="FEM296" s="65" t="s">
        <v>367</v>
      </c>
      <c r="FEN296" s="65" t="s">
        <v>367</v>
      </c>
      <c r="FEO296" s="65" t="s">
        <v>367</v>
      </c>
      <c r="FEP296" s="65" t="s">
        <v>367</v>
      </c>
      <c r="FEQ296" s="65" t="s">
        <v>367</v>
      </c>
      <c r="FER296" s="65" t="s">
        <v>367</v>
      </c>
      <c r="FES296" s="65" t="s">
        <v>367</v>
      </c>
      <c r="FET296" s="65" t="s">
        <v>367</v>
      </c>
      <c r="FEU296" s="65" t="s">
        <v>367</v>
      </c>
      <c r="FEV296" s="65" t="s">
        <v>367</v>
      </c>
      <c r="FEW296" s="65" t="s">
        <v>367</v>
      </c>
      <c r="FEX296" s="65" t="s">
        <v>367</v>
      </c>
      <c r="FEY296" s="65" t="s">
        <v>367</v>
      </c>
      <c r="FEZ296" s="65" t="s">
        <v>367</v>
      </c>
      <c r="FFA296" s="65" t="s">
        <v>367</v>
      </c>
      <c r="FFB296" s="65" t="s">
        <v>367</v>
      </c>
      <c r="FFC296" s="65" t="s">
        <v>367</v>
      </c>
      <c r="FFD296" s="65" t="s">
        <v>367</v>
      </c>
      <c r="FFE296" s="65" t="s">
        <v>367</v>
      </c>
      <c r="FFF296" s="65" t="s">
        <v>367</v>
      </c>
      <c r="FFG296" s="65" t="s">
        <v>367</v>
      </c>
      <c r="FFH296" s="65" t="s">
        <v>367</v>
      </c>
      <c r="FFI296" s="65" t="s">
        <v>367</v>
      </c>
      <c r="FFJ296" s="65" t="s">
        <v>367</v>
      </c>
      <c r="FFK296" s="65" t="s">
        <v>367</v>
      </c>
      <c r="FFL296" s="65" t="s">
        <v>367</v>
      </c>
      <c r="FFM296" s="65" t="s">
        <v>367</v>
      </c>
      <c r="FFN296" s="65" t="s">
        <v>367</v>
      </c>
      <c r="FFO296" s="65" t="s">
        <v>367</v>
      </c>
      <c r="FFP296" s="65" t="s">
        <v>367</v>
      </c>
      <c r="FFQ296" s="65" t="s">
        <v>367</v>
      </c>
      <c r="FFR296" s="65" t="s">
        <v>367</v>
      </c>
      <c r="FFS296" s="65" t="s">
        <v>367</v>
      </c>
      <c r="FFT296" s="65" t="s">
        <v>367</v>
      </c>
      <c r="FFU296" s="65" t="s">
        <v>367</v>
      </c>
      <c r="FFV296" s="65" t="s">
        <v>367</v>
      </c>
      <c r="FFW296" s="65" t="s">
        <v>367</v>
      </c>
      <c r="FFX296" s="65" t="s">
        <v>367</v>
      </c>
      <c r="FFY296" s="65" t="s">
        <v>367</v>
      </c>
      <c r="FFZ296" s="65" t="s">
        <v>367</v>
      </c>
      <c r="FGA296" s="65" t="s">
        <v>367</v>
      </c>
      <c r="FGB296" s="65" t="s">
        <v>367</v>
      </c>
      <c r="FGC296" s="65" t="s">
        <v>367</v>
      </c>
      <c r="FGD296" s="65" t="s">
        <v>367</v>
      </c>
      <c r="FGE296" s="65" t="s">
        <v>367</v>
      </c>
      <c r="FGF296" s="65" t="s">
        <v>367</v>
      </c>
      <c r="FGG296" s="65" t="s">
        <v>367</v>
      </c>
      <c r="FGH296" s="65" t="s">
        <v>367</v>
      </c>
      <c r="FGI296" s="65" t="s">
        <v>367</v>
      </c>
      <c r="FGJ296" s="65" t="s">
        <v>367</v>
      </c>
      <c r="FGK296" s="65" t="s">
        <v>367</v>
      </c>
      <c r="FGL296" s="65" t="s">
        <v>367</v>
      </c>
      <c r="FGM296" s="65" t="s">
        <v>367</v>
      </c>
      <c r="FGN296" s="65" t="s">
        <v>367</v>
      </c>
      <c r="FGO296" s="65" t="s">
        <v>367</v>
      </c>
      <c r="FGP296" s="65" t="s">
        <v>367</v>
      </c>
      <c r="FGQ296" s="65" t="s">
        <v>367</v>
      </c>
      <c r="FGR296" s="65" t="s">
        <v>367</v>
      </c>
      <c r="FGS296" s="65" t="s">
        <v>367</v>
      </c>
      <c r="FGT296" s="65" t="s">
        <v>367</v>
      </c>
      <c r="FGU296" s="65" t="s">
        <v>367</v>
      </c>
      <c r="FGV296" s="65" t="s">
        <v>367</v>
      </c>
      <c r="FGW296" s="65" t="s">
        <v>367</v>
      </c>
      <c r="FGX296" s="65" t="s">
        <v>367</v>
      </c>
      <c r="FGY296" s="65" t="s">
        <v>367</v>
      </c>
      <c r="FGZ296" s="65" t="s">
        <v>367</v>
      </c>
      <c r="FHA296" s="65" t="s">
        <v>367</v>
      </c>
      <c r="FHB296" s="65" t="s">
        <v>367</v>
      </c>
      <c r="FHC296" s="65" t="s">
        <v>367</v>
      </c>
      <c r="FHD296" s="65" t="s">
        <v>367</v>
      </c>
      <c r="FHE296" s="65" t="s">
        <v>367</v>
      </c>
      <c r="FHF296" s="65" t="s">
        <v>367</v>
      </c>
      <c r="FHG296" s="65" t="s">
        <v>367</v>
      </c>
      <c r="FHH296" s="65" t="s">
        <v>367</v>
      </c>
      <c r="FHI296" s="65" t="s">
        <v>367</v>
      </c>
      <c r="FHJ296" s="65" t="s">
        <v>367</v>
      </c>
      <c r="FHK296" s="65" t="s">
        <v>367</v>
      </c>
      <c r="FHL296" s="65" t="s">
        <v>367</v>
      </c>
      <c r="FHM296" s="65" t="s">
        <v>367</v>
      </c>
      <c r="FHN296" s="65" t="s">
        <v>367</v>
      </c>
      <c r="FHO296" s="65" t="s">
        <v>367</v>
      </c>
      <c r="FHP296" s="65" t="s">
        <v>367</v>
      </c>
      <c r="FHQ296" s="65" t="s">
        <v>367</v>
      </c>
      <c r="FHR296" s="65" t="s">
        <v>367</v>
      </c>
      <c r="FHS296" s="65" t="s">
        <v>367</v>
      </c>
      <c r="FHT296" s="65" t="s">
        <v>367</v>
      </c>
      <c r="FHU296" s="65" t="s">
        <v>367</v>
      </c>
      <c r="FHV296" s="65" t="s">
        <v>367</v>
      </c>
      <c r="FHW296" s="65" t="s">
        <v>367</v>
      </c>
      <c r="FHX296" s="65" t="s">
        <v>367</v>
      </c>
      <c r="FHY296" s="65" t="s">
        <v>367</v>
      </c>
      <c r="FHZ296" s="65" t="s">
        <v>367</v>
      </c>
      <c r="FIA296" s="65" t="s">
        <v>367</v>
      </c>
      <c r="FIB296" s="65" t="s">
        <v>367</v>
      </c>
      <c r="FIC296" s="65" t="s">
        <v>367</v>
      </c>
      <c r="FID296" s="65" t="s">
        <v>367</v>
      </c>
      <c r="FIE296" s="65" t="s">
        <v>367</v>
      </c>
      <c r="FIF296" s="65" t="s">
        <v>367</v>
      </c>
      <c r="FIG296" s="65" t="s">
        <v>367</v>
      </c>
      <c r="FIH296" s="65" t="s">
        <v>367</v>
      </c>
      <c r="FII296" s="65" t="s">
        <v>367</v>
      </c>
      <c r="FIJ296" s="65" t="s">
        <v>367</v>
      </c>
      <c r="FIK296" s="65" t="s">
        <v>367</v>
      </c>
      <c r="FIL296" s="65" t="s">
        <v>367</v>
      </c>
      <c r="FIM296" s="65" t="s">
        <v>367</v>
      </c>
      <c r="FIN296" s="65" t="s">
        <v>367</v>
      </c>
      <c r="FIO296" s="65" t="s">
        <v>367</v>
      </c>
      <c r="FIP296" s="65" t="s">
        <v>367</v>
      </c>
      <c r="FIQ296" s="65" t="s">
        <v>367</v>
      </c>
      <c r="FIR296" s="65" t="s">
        <v>367</v>
      </c>
      <c r="FIS296" s="65" t="s">
        <v>367</v>
      </c>
      <c r="FIT296" s="65" t="s">
        <v>367</v>
      </c>
      <c r="FIU296" s="65" t="s">
        <v>367</v>
      </c>
      <c r="FIV296" s="65" t="s">
        <v>367</v>
      </c>
      <c r="FIW296" s="65" t="s">
        <v>367</v>
      </c>
      <c r="FIX296" s="65" t="s">
        <v>367</v>
      </c>
      <c r="FIY296" s="65" t="s">
        <v>367</v>
      </c>
      <c r="FIZ296" s="65" t="s">
        <v>367</v>
      </c>
      <c r="FJA296" s="65" t="s">
        <v>367</v>
      </c>
      <c r="FJB296" s="65" t="s">
        <v>367</v>
      </c>
      <c r="FJC296" s="65" t="s">
        <v>367</v>
      </c>
      <c r="FJD296" s="65" t="s">
        <v>367</v>
      </c>
      <c r="FJE296" s="65" t="s">
        <v>367</v>
      </c>
      <c r="FJF296" s="65" t="s">
        <v>367</v>
      </c>
      <c r="FJG296" s="65" t="s">
        <v>367</v>
      </c>
      <c r="FJH296" s="65" t="s">
        <v>367</v>
      </c>
      <c r="FJI296" s="65" t="s">
        <v>367</v>
      </c>
      <c r="FJJ296" s="65" t="s">
        <v>367</v>
      </c>
      <c r="FJK296" s="65" t="s">
        <v>367</v>
      </c>
      <c r="FJL296" s="65" t="s">
        <v>367</v>
      </c>
      <c r="FJM296" s="65" t="s">
        <v>367</v>
      </c>
      <c r="FJN296" s="65" t="s">
        <v>367</v>
      </c>
      <c r="FJO296" s="65" t="s">
        <v>367</v>
      </c>
      <c r="FJP296" s="65" t="s">
        <v>367</v>
      </c>
      <c r="FJQ296" s="65" t="s">
        <v>367</v>
      </c>
      <c r="FJR296" s="65" t="s">
        <v>367</v>
      </c>
      <c r="FJS296" s="65" t="s">
        <v>367</v>
      </c>
      <c r="FJT296" s="65" t="s">
        <v>367</v>
      </c>
      <c r="FJU296" s="65" t="s">
        <v>367</v>
      </c>
      <c r="FJV296" s="65" t="s">
        <v>367</v>
      </c>
      <c r="FJW296" s="65" t="s">
        <v>367</v>
      </c>
      <c r="FJX296" s="65" t="s">
        <v>367</v>
      </c>
      <c r="FJY296" s="65" t="s">
        <v>367</v>
      </c>
      <c r="FJZ296" s="65" t="s">
        <v>367</v>
      </c>
      <c r="FKA296" s="65" t="s">
        <v>367</v>
      </c>
      <c r="FKB296" s="65" t="s">
        <v>367</v>
      </c>
      <c r="FKC296" s="65" t="s">
        <v>367</v>
      </c>
      <c r="FKD296" s="65" t="s">
        <v>367</v>
      </c>
      <c r="FKE296" s="65" t="s">
        <v>367</v>
      </c>
      <c r="FKF296" s="65" t="s">
        <v>367</v>
      </c>
      <c r="FKG296" s="65" t="s">
        <v>367</v>
      </c>
      <c r="FKH296" s="65" t="s">
        <v>367</v>
      </c>
      <c r="FKI296" s="65" t="s">
        <v>367</v>
      </c>
      <c r="FKJ296" s="65" t="s">
        <v>367</v>
      </c>
      <c r="FKK296" s="65" t="s">
        <v>367</v>
      </c>
      <c r="FKL296" s="65" t="s">
        <v>367</v>
      </c>
      <c r="FKM296" s="65" t="s">
        <v>367</v>
      </c>
      <c r="FKN296" s="65" t="s">
        <v>367</v>
      </c>
      <c r="FKO296" s="65" t="s">
        <v>367</v>
      </c>
      <c r="FKP296" s="65" t="s">
        <v>367</v>
      </c>
      <c r="FKQ296" s="65" t="s">
        <v>367</v>
      </c>
      <c r="FKR296" s="65" t="s">
        <v>367</v>
      </c>
      <c r="FKS296" s="65" t="s">
        <v>367</v>
      </c>
      <c r="FKT296" s="65" t="s">
        <v>367</v>
      </c>
      <c r="FKU296" s="65" t="s">
        <v>367</v>
      </c>
      <c r="FKV296" s="65" t="s">
        <v>367</v>
      </c>
      <c r="FKW296" s="65" t="s">
        <v>367</v>
      </c>
      <c r="FKX296" s="65" t="s">
        <v>367</v>
      </c>
      <c r="FKY296" s="65" t="s">
        <v>367</v>
      </c>
      <c r="FKZ296" s="65" t="s">
        <v>367</v>
      </c>
      <c r="FLA296" s="65" t="s">
        <v>367</v>
      </c>
      <c r="FLB296" s="65" t="s">
        <v>367</v>
      </c>
      <c r="FLC296" s="65" t="s">
        <v>367</v>
      </c>
      <c r="FLD296" s="65" t="s">
        <v>367</v>
      </c>
      <c r="FLE296" s="65" t="s">
        <v>367</v>
      </c>
      <c r="FLF296" s="65" t="s">
        <v>367</v>
      </c>
      <c r="FLG296" s="65" t="s">
        <v>367</v>
      </c>
      <c r="FLH296" s="65" t="s">
        <v>367</v>
      </c>
      <c r="FLI296" s="65" t="s">
        <v>367</v>
      </c>
      <c r="FLJ296" s="65" t="s">
        <v>367</v>
      </c>
      <c r="FLK296" s="65" t="s">
        <v>367</v>
      </c>
      <c r="FLL296" s="65" t="s">
        <v>367</v>
      </c>
      <c r="FLM296" s="65" t="s">
        <v>367</v>
      </c>
      <c r="FLN296" s="65" t="s">
        <v>367</v>
      </c>
      <c r="FLO296" s="65" t="s">
        <v>367</v>
      </c>
      <c r="FLP296" s="65" t="s">
        <v>367</v>
      </c>
      <c r="FLQ296" s="65" t="s">
        <v>367</v>
      </c>
      <c r="FLR296" s="65" t="s">
        <v>367</v>
      </c>
      <c r="FLS296" s="65" t="s">
        <v>367</v>
      </c>
      <c r="FLT296" s="65" t="s">
        <v>367</v>
      </c>
      <c r="FLU296" s="65" t="s">
        <v>367</v>
      </c>
      <c r="FLV296" s="65" t="s">
        <v>367</v>
      </c>
      <c r="FLW296" s="65" t="s">
        <v>367</v>
      </c>
      <c r="FLX296" s="65" t="s">
        <v>367</v>
      </c>
      <c r="FLY296" s="65" t="s">
        <v>367</v>
      </c>
      <c r="FLZ296" s="65" t="s">
        <v>367</v>
      </c>
      <c r="FMA296" s="65" t="s">
        <v>367</v>
      </c>
      <c r="FMB296" s="65" t="s">
        <v>367</v>
      </c>
      <c r="FMC296" s="65" t="s">
        <v>367</v>
      </c>
      <c r="FMD296" s="65" t="s">
        <v>367</v>
      </c>
      <c r="FME296" s="65" t="s">
        <v>367</v>
      </c>
      <c r="FMF296" s="65" t="s">
        <v>367</v>
      </c>
      <c r="FMG296" s="65" t="s">
        <v>367</v>
      </c>
      <c r="FMH296" s="65" t="s">
        <v>367</v>
      </c>
      <c r="FMI296" s="65" t="s">
        <v>367</v>
      </c>
      <c r="FMJ296" s="65" t="s">
        <v>367</v>
      </c>
      <c r="FMK296" s="65" t="s">
        <v>367</v>
      </c>
      <c r="FML296" s="65" t="s">
        <v>367</v>
      </c>
      <c r="FMM296" s="65" t="s">
        <v>367</v>
      </c>
      <c r="FMN296" s="65" t="s">
        <v>367</v>
      </c>
      <c r="FMO296" s="65" t="s">
        <v>367</v>
      </c>
      <c r="FMP296" s="65" t="s">
        <v>367</v>
      </c>
      <c r="FMQ296" s="65" t="s">
        <v>367</v>
      </c>
      <c r="FMR296" s="65" t="s">
        <v>367</v>
      </c>
      <c r="FMS296" s="65" t="s">
        <v>367</v>
      </c>
      <c r="FMT296" s="65" t="s">
        <v>367</v>
      </c>
      <c r="FMU296" s="65" t="s">
        <v>367</v>
      </c>
      <c r="FMV296" s="65" t="s">
        <v>367</v>
      </c>
      <c r="FMW296" s="65" t="s">
        <v>367</v>
      </c>
      <c r="FMX296" s="65" t="s">
        <v>367</v>
      </c>
      <c r="FMY296" s="65" t="s">
        <v>367</v>
      </c>
      <c r="FMZ296" s="65" t="s">
        <v>367</v>
      </c>
      <c r="FNA296" s="65" t="s">
        <v>367</v>
      </c>
      <c r="FNB296" s="65" t="s">
        <v>367</v>
      </c>
      <c r="FNC296" s="65" t="s">
        <v>367</v>
      </c>
      <c r="FND296" s="65" t="s">
        <v>367</v>
      </c>
      <c r="FNE296" s="65" t="s">
        <v>367</v>
      </c>
      <c r="FNF296" s="65" t="s">
        <v>367</v>
      </c>
      <c r="FNG296" s="65" t="s">
        <v>367</v>
      </c>
      <c r="FNH296" s="65" t="s">
        <v>367</v>
      </c>
      <c r="FNI296" s="65" t="s">
        <v>367</v>
      </c>
      <c r="FNJ296" s="65" t="s">
        <v>367</v>
      </c>
      <c r="FNK296" s="65" t="s">
        <v>367</v>
      </c>
      <c r="FNL296" s="65" t="s">
        <v>367</v>
      </c>
      <c r="FNM296" s="65" t="s">
        <v>367</v>
      </c>
      <c r="FNN296" s="65" t="s">
        <v>367</v>
      </c>
      <c r="FNO296" s="65" t="s">
        <v>367</v>
      </c>
      <c r="FNP296" s="65" t="s">
        <v>367</v>
      </c>
      <c r="FNQ296" s="65" t="s">
        <v>367</v>
      </c>
      <c r="FNR296" s="65" t="s">
        <v>367</v>
      </c>
      <c r="FNS296" s="65" t="s">
        <v>367</v>
      </c>
      <c r="FNT296" s="65" t="s">
        <v>367</v>
      </c>
      <c r="FNU296" s="65" t="s">
        <v>367</v>
      </c>
      <c r="FNV296" s="65" t="s">
        <v>367</v>
      </c>
      <c r="FNW296" s="65" t="s">
        <v>367</v>
      </c>
      <c r="FNX296" s="65" t="s">
        <v>367</v>
      </c>
      <c r="FNY296" s="65" t="s">
        <v>367</v>
      </c>
      <c r="FNZ296" s="65" t="s">
        <v>367</v>
      </c>
      <c r="FOA296" s="65" t="s">
        <v>367</v>
      </c>
      <c r="FOB296" s="65" t="s">
        <v>367</v>
      </c>
      <c r="FOC296" s="65" t="s">
        <v>367</v>
      </c>
      <c r="FOD296" s="65" t="s">
        <v>367</v>
      </c>
      <c r="FOE296" s="65" t="s">
        <v>367</v>
      </c>
      <c r="FOF296" s="65" t="s">
        <v>367</v>
      </c>
      <c r="FOG296" s="65" t="s">
        <v>367</v>
      </c>
      <c r="FOH296" s="65" t="s">
        <v>367</v>
      </c>
      <c r="FOI296" s="65" t="s">
        <v>367</v>
      </c>
      <c r="FOJ296" s="65" t="s">
        <v>367</v>
      </c>
      <c r="FOK296" s="65" t="s">
        <v>367</v>
      </c>
      <c r="FOL296" s="65" t="s">
        <v>367</v>
      </c>
      <c r="FOM296" s="65" t="s">
        <v>367</v>
      </c>
      <c r="FON296" s="65" t="s">
        <v>367</v>
      </c>
      <c r="FOO296" s="65" t="s">
        <v>367</v>
      </c>
      <c r="FOP296" s="65" t="s">
        <v>367</v>
      </c>
      <c r="FOQ296" s="65" t="s">
        <v>367</v>
      </c>
      <c r="FOR296" s="65" t="s">
        <v>367</v>
      </c>
      <c r="FOS296" s="65" t="s">
        <v>367</v>
      </c>
      <c r="FOT296" s="65" t="s">
        <v>367</v>
      </c>
      <c r="FOU296" s="65" t="s">
        <v>367</v>
      </c>
      <c r="FOV296" s="65" t="s">
        <v>367</v>
      </c>
      <c r="FOW296" s="65" t="s">
        <v>367</v>
      </c>
      <c r="FOX296" s="65" t="s">
        <v>367</v>
      </c>
      <c r="FOY296" s="65" t="s">
        <v>367</v>
      </c>
      <c r="FOZ296" s="65" t="s">
        <v>367</v>
      </c>
      <c r="FPA296" s="65" t="s">
        <v>367</v>
      </c>
      <c r="FPB296" s="65" t="s">
        <v>367</v>
      </c>
      <c r="FPC296" s="65" t="s">
        <v>367</v>
      </c>
      <c r="FPD296" s="65" t="s">
        <v>367</v>
      </c>
      <c r="FPE296" s="65" t="s">
        <v>367</v>
      </c>
      <c r="FPF296" s="65" t="s">
        <v>367</v>
      </c>
      <c r="FPG296" s="65" t="s">
        <v>367</v>
      </c>
      <c r="FPH296" s="65" t="s">
        <v>367</v>
      </c>
      <c r="FPI296" s="65" t="s">
        <v>367</v>
      </c>
      <c r="FPJ296" s="65" t="s">
        <v>367</v>
      </c>
      <c r="FPK296" s="65" t="s">
        <v>367</v>
      </c>
      <c r="FPL296" s="65" t="s">
        <v>367</v>
      </c>
      <c r="FPM296" s="65" t="s">
        <v>367</v>
      </c>
      <c r="FPN296" s="65" t="s">
        <v>367</v>
      </c>
      <c r="FPO296" s="65" t="s">
        <v>367</v>
      </c>
      <c r="FPP296" s="65" t="s">
        <v>367</v>
      </c>
      <c r="FPQ296" s="65" t="s">
        <v>367</v>
      </c>
      <c r="FPR296" s="65" t="s">
        <v>367</v>
      </c>
      <c r="FPS296" s="65" t="s">
        <v>367</v>
      </c>
      <c r="FPT296" s="65" t="s">
        <v>367</v>
      </c>
      <c r="FPU296" s="65" t="s">
        <v>367</v>
      </c>
      <c r="FPV296" s="65" t="s">
        <v>367</v>
      </c>
      <c r="FPW296" s="65" t="s">
        <v>367</v>
      </c>
      <c r="FPX296" s="65" t="s">
        <v>367</v>
      </c>
      <c r="FPY296" s="65" t="s">
        <v>367</v>
      </c>
      <c r="FPZ296" s="65" t="s">
        <v>367</v>
      </c>
      <c r="FQA296" s="65" t="s">
        <v>367</v>
      </c>
      <c r="FQB296" s="65" t="s">
        <v>367</v>
      </c>
      <c r="FQC296" s="65" t="s">
        <v>367</v>
      </c>
      <c r="FQD296" s="65" t="s">
        <v>367</v>
      </c>
      <c r="FQE296" s="65" t="s">
        <v>367</v>
      </c>
      <c r="FQF296" s="65" t="s">
        <v>367</v>
      </c>
      <c r="FQG296" s="65" t="s">
        <v>367</v>
      </c>
      <c r="FQH296" s="65" t="s">
        <v>367</v>
      </c>
      <c r="FQI296" s="65" t="s">
        <v>367</v>
      </c>
      <c r="FQJ296" s="65" t="s">
        <v>367</v>
      </c>
      <c r="FQK296" s="65" t="s">
        <v>367</v>
      </c>
      <c r="FQL296" s="65" t="s">
        <v>367</v>
      </c>
      <c r="FQM296" s="65" t="s">
        <v>367</v>
      </c>
      <c r="FQN296" s="65" t="s">
        <v>367</v>
      </c>
      <c r="FQO296" s="65" t="s">
        <v>367</v>
      </c>
      <c r="FQP296" s="65" t="s">
        <v>367</v>
      </c>
      <c r="FQQ296" s="65" t="s">
        <v>367</v>
      </c>
      <c r="FQR296" s="65" t="s">
        <v>367</v>
      </c>
      <c r="FQS296" s="65" t="s">
        <v>367</v>
      </c>
      <c r="FQT296" s="65" t="s">
        <v>367</v>
      </c>
      <c r="FQU296" s="65" t="s">
        <v>367</v>
      </c>
      <c r="FQV296" s="65" t="s">
        <v>367</v>
      </c>
      <c r="FQW296" s="65" t="s">
        <v>367</v>
      </c>
      <c r="FQX296" s="65" t="s">
        <v>367</v>
      </c>
      <c r="FQY296" s="65" t="s">
        <v>367</v>
      </c>
      <c r="FQZ296" s="65" t="s">
        <v>367</v>
      </c>
      <c r="FRA296" s="65" t="s">
        <v>367</v>
      </c>
      <c r="FRB296" s="65" t="s">
        <v>367</v>
      </c>
      <c r="FRC296" s="65" t="s">
        <v>367</v>
      </c>
      <c r="FRD296" s="65" t="s">
        <v>367</v>
      </c>
      <c r="FRE296" s="65" t="s">
        <v>367</v>
      </c>
      <c r="FRF296" s="65" t="s">
        <v>367</v>
      </c>
      <c r="FRG296" s="65" t="s">
        <v>367</v>
      </c>
      <c r="FRH296" s="65" t="s">
        <v>367</v>
      </c>
      <c r="FRI296" s="65" t="s">
        <v>367</v>
      </c>
      <c r="FRJ296" s="65" t="s">
        <v>367</v>
      </c>
      <c r="FRK296" s="65" t="s">
        <v>367</v>
      </c>
      <c r="FRL296" s="65" t="s">
        <v>367</v>
      </c>
      <c r="FRM296" s="65" t="s">
        <v>367</v>
      </c>
      <c r="FRN296" s="65" t="s">
        <v>367</v>
      </c>
      <c r="FRO296" s="65" t="s">
        <v>367</v>
      </c>
      <c r="FRP296" s="65" t="s">
        <v>367</v>
      </c>
      <c r="FRQ296" s="65" t="s">
        <v>367</v>
      </c>
      <c r="FRR296" s="65" t="s">
        <v>367</v>
      </c>
      <c r="FRS296" s="65" t="s">
        <v>367</v>
      </c>
      <c r="FRT296" s="65" t="s">
        <v>367</v>
      </c>
      <c r="FRU296" s="65" t="s">
        <v>367</v>
      </c>
      <c r="FRV296" s="65" t="s">
        <v>367</v>
      </c>
      <c r="FRW296" s="65" t="s">
        <v>367</v>
      </c>
      <c r="FRX296" s="65" t="s">
        <v>367</v>
      </c>
      <c r="FRY296" s="65" t="s">
        <v>367</v>
      </c>
      <c r="FRZ296" s="65" t="s">
        <v>367</v>
      </c>
      <c r="FSA296" s="65" t="s">
        <v>367</v>
      </c>
      <c r="FSB296" s="65" t="s">
        <v>367</v>
      </c>
      <c r="FSC296" s="65" t="s">
        <v>367</v>
      </c>
      <c r="FSD296" s="65" t="s">
        <v>367</v>
      </c>
      <c r="FSE296" s="65" t="s">
        <v>367</v>
      </c>
      <c r="FSF296" s="65" t="s">
        <v>367</v>
      </c>
      <c r="FSG296" s="65" t="s">
        <v>367</v>
      </c>
      <c r="FSH296" s="65" t="s">
        <v>367</v>
      </c>
      <c r="FSI296" s="65" t="s">
        <v>367</v>
      </c>
      <c r="FSJ296" s="65" t="s">
        <v>367</v>
      </c>
      <c r="FSK296" s="65" t="s">
        <v>367</v>
      </c>
      <c r="FSL296" s="65" t="s">
        <v>367</v>
      </c>
      <c r="FSM296" s="65" t="s">
        <v>367</v>
      </c>
      <c r="FSN296" s="65" t="s">
        <v>367</v>
      </c>
      <c r="FSO296" s="65" t="s">
        <v>367</v>
      </c>
      <c r="FSP296" s="65" t="s">
        <v>367</v>
      </c>
      <c r="FSQ296" s="65" t="s">
        <v>367</v>
      </c>
      <c r="FSR296" s="65" t="s">
        <v>367</v>
      </c>
      <c r="FSS296" s="65" t="s">
        <v>367</v>
      </c>
      <c r="FST296" s="65" t="s">
        <v>367</v>
      </c>
      <c r="FSU296" s="65" t="s">
        <v>367</v>
      </c>
      <c r="FSV296" s="65" t="s">
        <v>367</v>
      </c>
      <c r="FSW296" s="65" t="s">
        <v>367</v>
      </c>
      <c r="FSX296" s="65" t="s">
        <v>367</v>
      </c>
      <c r="FSY296" s="65" t="s">
        <v>367</v>
      </c>
      <c r="FSZ296" s="65" t="s">
        <v>367</v>
      </c>
      <c r="FTA296" s="65" t="s">
        <v>367</v>
      </c>
      <c r="FTB296" s="65" t="s">
        <v>367</v>
      </c>
      <c r="FTC296" s="65" t="s">
        <v>367</v>
      </c>
      <c r="FTD296" s="65" t="s">
        <v>367</v>
      </c>
      <c r="FTE296" s="65" t="s">
        <v>367</v>
      </c>
      <c r="FTF296" s="65" t="s">
        <v>367</v>
      </c>
      <c r="FTG296" s="65" t="s">
        <v>367</v>
      </c>
      <c r="FTH296" s="65" t="s">
        <v>367</v>
      </c>
      <c r="FTI296" s="65" t="s">
        <v>367</v>
      </c>
      <c r="FTJ296" s="65" t="s">
        <v>367</v>
      </c>
      <c r="FTK296" s="65" t="s">
        <v>367</v>
      </c>
      <c r="FTL296" s="65" t="s">
        <v>367</v>
      </c>
      <c r="FTM296" s="65" t="s">
        <v>367</v>
      </c>
      <c r="FTN296" s="65" t="s">
        <v>367</v>
      </c>
      <c r="FTO296" s="65" t="s">
        <v>367</v>
      </c>
      <c r="FTP296" s="65" t="s">
        <v>367</v>
      </c>
      <c r="FTQ296" s="65" t="s">
        <v>367</v>
      </c>
      <c r="FTR296" s="65" t="s">
        <v>367</v>
      </c>
      <c r="FTS296" s="65" t="s">
        <v>367</v>
      </c>
      <c r="FTT296" s="65" t="s">
        <v>367</v>
      </c>
      <c r="FTU296" s="65" t="s">
        <v>367</v>
      </c>
      <c r="FTV296" s="65" t="s">
        <v>367</v>
      </c>
      <c r="FTW296" s="65" t="s">
        <v>367</v>
      </c>
      <c r="FTX296" s="65" t="s">
        <v>367</v>
      </c>
      <c r="FTY296" s="65" t="s">
        <v>367</v>
      </c>
      <c r="FTZ296" s="65" t="s">
        <v>367</v>
      </c>
      <c r="FUA296" s="65" t="s">
        <v>367</v>
      </c>
      <c r="FUB296" s="65" t="s">
        <v>367</v>
      </c>
      <c r="FUC296" s="65" t="s">
        <v>367</v>
      </c>
      <c r="FUD296" s="65" t="s">
        <v>367</v>
      </c>
      <c r="FUE296" s="65" t="s">
        <v>367</v>
      </c>
      <c r="FUF296" s="65" t="s">
        <v>367</v>
      </c>
      <c r="FUG296" s="65" t="s">
        <v>367</v>
      </c>
      <c r="FUH296" s="65" t="s">
        <v>367</v>
      </c>
      <c r="FUI296" s="65" t="s">
        <v>367</v>
      </c>
      <c r="FUJ296" s="65" t="s">
        <v>367</v>
      </c>
      <c r="FUK296" s="65" t="s">
        <v>367</v>
      </c>
      <c r="FUL296" s="65" t="s">
        <v>367</v>
      </c>
      <c r="FUM296" s="65" t="s">
        <v>367</v>
      </c>
      <c r="FUN296" s="65" t="s">
        <v>367</v>
      </c>
      <c r="FUO296" s="65" t="s">
        <v>367</v>
      </c>
      <c r="FUP296" s="65" t="s">
        <v>367</v>
      </c>
      <c r="FUQ296" s="65" t="s">
        <v>367</v>
      </c>
      <c r="FUR296" s="65" t="s">
        <v>367</v>
      </c>
      <c r="FUS296" s="65" t="s">
        <v>367</v>
      </c>
      <c r="FUT296" s="65" t="s">
        <v>367</v>
      </c>
      <c r="FUU296" s="65" t="s">
        <v>367</v>
      </c>
      <c r="FUV296" s="65" t="s">
        <v>367</v>
      </c>
      <c r="FUW296" s="65" t="s">
        <v>367</v>
      </c>
      <c r="FUX296" s="65" t="s">
        <v>367</v>
      </c>
      <c r="FUY296" s="65" t="s">
        <v>367</v>
      </c>
      <c r="FUZ296" s="65" t="s">
        <v>367</v>
      </c>
      <c r="FVA296" s="65" t="s">
        <v>367</v>
      </c>
      <c r="FVB296" s="65" t="s">
        <v>367</v>
      </c>
      <c r="FVC296" s="65" t="s">
        <v>367</v>
      </c>
      <c r="FVD296" s="65" t="s">
        <v>367</v>
      </c>
      <c r="FVE296" s="65" t="s">
        <v>367</v>
      </c>
      <c r="FVF296" s="65" t="s">
        <v>367</v>
      </c>
      <c r="FVG296" s="65" t="s">
        <v>367</v>
      </c>
      <c r="FVH296" s="65" t="s">
        <v>367</v>
      </c>
      <c r="FVI296" s="65" t="s">
        <v>367</v>
      </c>
      <c r="FVJ296" s="65" t="s">
        <v>367</v>
      </c>
      <c r="FVK296" s="65" t="s">
        <v>367</v>
      </c>
      <c r="FVL296" s="65" t="s">
        <v>367</v>
      </c>
      <c r="FVM296" s="65" t="s">
        <v>367</v>
      </c>
      <c r="FVN296" s="65" t="s">
        <v>367</v>
      </c>
      <c r="FVO296" s="65" t="s">
        <v>367</v>
      </c>
      <c r="FVP296" s="65" t="s">
        <v>367</v>
      </c>
      <c r="FVQ296" s="65" t="s">
        <v>367</v>
      </c>
      <c r="FVR296" s="65" t="s">
        <v>367</v>
      </c>
      <c r="FVS296" s="65" t="s">
        <v>367</v>
      </c>
      <c r="FVT296" s="65" t="s">
        <v>367</v>
      </c>
      <c r="FVU296" s="65" t="s">
        <v>367</v>
      </c>
      <c r="FVV296" s="65" t="s">
        <v>367</v>
      </c>
      <c r="FVW296" s="65" t="s">
        <v>367</v>
      </c>
      <c r="FVX296" s="65" t="s">
        <v>367</v>
      </c>
      <c r="FVY296" s="65" t="s">
        <v>367</v>
      </c>
      <c r="FVZ296" s="65" t="s">
        <v>367</v>
      </c>
      <c r="FWA296" s="65" t="s">
        <v>367</v>
      </c>
      <c r="FWB296" s="65" t="s">
        <v>367</v>
      </c>
      <c r="FWC296" s="65" t="s">
        <v>367</v>
      </c>
      <c r="FWD296" s="65" t="s">
        <v>367</v>
      </c>
      <c r="FWE296" s="65" t="s">
        <v>367</v>
      </c>
      <c r="FWF296" s="65" t="s">
        <v>367</v>
      </c>
      <c r="FWG296" s="65" t="s">
        <v>367</v>
      </c>
      <c r="FWH296" s="65" t="s">
        <v>367</v>
      </c>
      <c r="FWI296" s="65" t="s">
        <v>367</v>
      </c>
      <c r="FWJ296" s="65" t="s">
        <v>367</v>
      </c>
      <c r="FWK296" s="65" t="s">
        <v>367</v>
      </c>
      <c r="FWL296" s="65" t="s">
        <v>367</v>
      </c>
      <c r="FWM296" s="65" t="s">
        <v>367</v>
      </c>
      <c r="FWN296" s="65" t="s">
        <v>367</v>
      </c>
      <c r="FWO296" s="65" t="s">
        <v>367</v>
      </c>
      <c r="FWP296" s="65" t="s">
        <v>367</v>
      </c>
      <c r="FWQ296" s="65" t="s">
        <v>367</v>
      </c>
      <c r="FWR296" s="65" t="s">
        <v>367</v>
      </c>
      <c r="FWS296" s="65" t="s">
        <v>367</v>
      </c>
      <c r="FWT296" s="65" t="s">
        <v>367</v>
      </c>
      <c r="FWU296" s="65" t="s">
        <v>367</v>
      </c>
      <c r="FWV296" s="65" t="s">
        <v>367</v>
      </c>
      <c r="FWW296" s="65" t="s">
        <v>367</v>
      </c>
      <c r="FWX296" s="65" t="s">
        <v>367</v>
      </c>
      <c r="FWY296" s="65" t="s">
        <v>367</v>
      </c>
      <c r="FWZ296" s="65" t="s">
        <v>367</v>
      </c>
      <c r="FXA296" s="65" t="s">
        <v>367</v>
      </c>
      <c r="FXB296" s="65" t="s">
        <v>367</v>
      </c>
      <c r="FXC296" s="65" t="s">
        <v>367</v>
      </c>
      <c r="FXD296" s="65" t="s">
        <v>367</v>
      </c>
      <c r="FXE296" s="65" t="s">
        <v>367</v>
      </c>
      <c r="FXF296" s="65" t="s">
        <v>367</v>
      </c>
      <c r="FXG296" s="65" t="s">
        <v>367</v>
      </c>
      <c r="FXH296" s="65" t="s">
        <v>367</v>
      </c>
      <c r="FXI296" s="65" t="s">
        <v>367</v>
      </c>
      <c r="FXJ296" s="65" t="s">
        <v>367</v>
      </c>
      <c r="FXK296" s="65" t="s">
        <v>367</v>
      </c>
      <c r="FXL296" s="65" t="s">
        <v>367</v>
      </c>
      <c r="FXM296" s="65" t="s">
        <v>367</v>
      </c>
      <c r="FXN296" s="65" t="s">
        <v>367</v>
      </c>
      <c r="FXO296" s="65" t="s">
        <v>367</v>
      </c>
      <c r="FXP296" s="65" t="s">
        <v>367</v>
      </c>
      <c r="FXQ296" s="65" t="s">
        <v>367</v>
      </c>
      <c r="FXR296" s="65" t="s">
        <v>367</v>
      </c>
      <c r="FXS296" s="65" t="s">
        <v>367</v>
      </c>
      <c r="FXT296" s="65" t="s">
        <v>367</v>
      </c>
      <c r="FXU296" s="65" t="s">
        <v>367</v>
      </c>
      <c r="FXV296" s="65" t="s">
        <v>367</v>
      </c>
      <c r="FXW296" s="65" t="s">
        <v>367</v>
      </c>
      <c r="FXX296" s="65" t="s">
        <v>367</v>
      </c>
      <c r="FXY296" s="65" t="s">
        <v>367</v>
      </c>
      <c r="FXZ296" s="65" t="s">
        <v>367</v>
      </c>
      <c r="FYA296" s="65" t="s">
        <v>367</v>
      </c>
      <c r="FYB296" s="65" t="s">
        <v>367</v>
      </c>
      <c r="FYC296" s="65" t="s">
        <v>367</v>
      </c>
      <c r="FYD296" s="65" t="s">
        <v>367</v>
      </c>
      <c r="FYE296" s="65" t="s">
        <v>367</v>
      </c>
      <c r="FYF296" s="65" t="s">
        <v>367</v>
      </c>
      <c r="FYG296" s="65" t="s">
        <v>367</v>
      </c>
      <c r="FYH296" s="65" t="s">
        <v>367</v>
      </c>
      <c r="FYI296" s="65" t="s">
        <v>367</v>
      </c>
      <c r="FYJ296" s="65" t="s">
        <v>367</v>
      </c>
      <c r="FYK296" s="65" t="s">
        <v>367</v>
      </c>
      <c r="FYL296" s="65" t="s">
        <v>367</v>
      </c>
      <c r="FYM296" s="65" t="s">
        <v>367</v>
      </c>
      <c r="FYN296" s="65" t="s">
        <v>367</v>
      </c>
      <c r="FYO296" s="65" t="s">
        <v>367</v>
      </c>
      <c r="FYP296" s="65" t="s">
        <v>367</v>
      </c>
      <c r="FYQ296" s="65" t="s">
        <v>367</v>
      </c>
      <c r="FYR296" s="65" t="s">
        <v>367</v>
      </c>
      <c r="FYS296" s="65" t="s">
        <v>367</v>
      </c>
      <c r="FYT296" s="65" t="s">
        <v>367</v>
      </c>
      <c r="FYU296" s="65" t="s">
        <v>367</v>
      </c>
      <c r="FYV296" s="65" t="s">
        <v>367</v>
      </c>
      <c r="FYW296" s="65" t="s">
        <v>367</v>
      </c>
      <c r="FYX296" s="65" t="s">
        <v>367</v>
      </c>
      <c r="FYY296" s="65" t="s">
        <v>367</v>
      </c>
      <c r="FYZ296" s="65" t="s">
        <v>367</v>
      </c>
      <c r="FZA296" s="65" t="s">
        <v>367</v>
      </c>
      <c r="FZB296" s="65" t="s">
        <v>367</v>
      </c>
      <c r="FZC296" s="65" t="s">
        <v>367</v>
      </c>
      <c r="FZD296" s="65" t="s">
        <v>367</v>
      </c>
      <c r="FZE296" s="65" t="s">
        <v>367</v>
      </c>
      <c r="FZF296" s="65" t="s">
        <v>367</v>
      </c>
      <c r="FZG296" s="65" t="s">
        <v>367</v>
      </c>
      <c r="FZH296" s="65" t="s">
        <v>367</v>
      </c>
      <c r="FZI296" s="65" t="s">
        <v>367</v>
      </c>
      <c r="FZJ296" s="65" t="s">
        <v>367</v>
      </c>
      <c r="FZK296" s="65" t="s">
        <v>367</v>
      </c>
      <c r="FZL296" s="65" t="s">
        <v>367</v>
      </c>
      <c r="FZM296" s="65" t="s">
        <v>367</v>
      </c>
      <c r="FZN296" s="65" t="s">
        <v>367</v>
      </c>
      <c r="FZO296" s="65" t="s">
        <v>367</v>
      </c>
      <c r="FZP296" s="65" t="s">
        <v>367</v>
      </c>
      <c r="FZQ296" s="65" t="s">
        <v>367</v>
      </c>
      <c r="FZR296" s="65" t="s">
        <v>367</v>
      </c>
      <c r="FZS296" s="65" t="s">
        <v>367</v>
      </c>
      <c r="FZT296" s="65" t="s">
        <v>367</v>
      </c>
      <c r="FZU296" s="65" t="s">
        <v>367</v>
      </c>
      <c r="FZV296" s="65" t="s">
        <v>367</v>
      </c>
      <c r="FZW296" s="65" t="s">
        <v>367</v>
      </c>
      <c r="FZX296" s="65" t="s">
        <v>367</v>
      </c>
      <c r="FZY296" s="65" t="s">
        <v>367</v>
      </c>
      <c r="FZZ296" s="65" t="s">
        <v>367</v>
      </c>
      <c r="GAA296" s="65" t="s">
        <v>367</v>
      </c>
      <c r="GAB296" s="65" t="s">
        <v>367</v>
      </c>
      <c r="GAC296" s="65" t="s">
        <v>367</v>
      </c>
      <c r="GAD296" s="65" t="s">
        <v>367</v>
      </c>
      <c r="GAE296" s="65" t="s">
        <v>367</v>
      </c>
      <c r="GAF296" s="65" t="s">
        <v>367</v>
      </c>
      <c r="GAG296" s="65" t="s">
        <v>367</v>
      </c>
      <c r="GAH296" s="65" t="s">
        <v>367</v>
      </c>
      <c r="GAI296" s="65" t="s">
        <v>367</v>
      </c>
      <c r="GAJ296" s="65" t="s">
        <v>367</v>
      </c>
      <c r="GAK296" s="65" t="s">
        <v>367</v>
      </c>
      <c r="GAL296" s="65" t="s">
        <v>367</v>
      </c>
      <c r="GAM296" s="65" t="s">
        <v>367</v>
      </c>
      <c r="GAN296" s="65" t="s">
        <v>367</v>
      </c>
      <c r="GAO296" s="65" t="s">
        <v>367</v>
      </c>
      <c r="GAP296" s="65" t="s">
        <v>367</v>
      </c>
      <c r="GAQ296" s="65" t="s">
        <v>367</v>
      </c>
      <c r="GAR296" s="65" t="s">
        <v>367</v>
      </c>
      <c r="GAS296" s="65" t="s">
        <v>367</v>
      </c>
      <c r="GAT296" s="65" t="s">
        <v>367</v>
      </c>
      <c r="GAU296" s="65" t="s">
        <v>367</v>
      </c>
      <c r="GAV296" s="65" t="s">
        <v>367</v>
      </c>
      <c r="GAW296" s="65" t="s">
        <v>367</v>
      </c>
      <c r="GAX296" s="65" t="s">
        <v>367</v>
      </c>
      <c r="GAY296" s="65" t="s">
        <v>367</v>
      </c>
      <c r="GAZ296" s="65" t="s">
        <v>367</v>
      </c>
      <c r="GBA296" s="65" t="s">
        <v>367</v>
      </c>
      <c r="GBB296" s="65" t="s">
        <v>367</v>
      </c>
      <c r="GBC296" s="65" t="s">
        <v>367</v>
      </c>
      <c r="GBD296" s="65" t="s">
        <v>367</v>
      </c>
      <c r="GBE296" s="65" t="s">
        <v>367</v>
      </c>
      <c r="GBF296" s="65" t="s">
        <v>367</v>
      </c>
      <c r="GBG296" s="65" t="s">
        <v>367</v>
      </c>
      <c r="GBH296" s="65" t="s">
        <v>367</v>
      </c>
      <c r="GBI296" s="65" t="s">
        <v>367</v>
      </c>
      <c r="GBJ296" s="65" t="s">
        <v>367</v>
      </c>
      <c r="GBK296" s="65" t="s">
        <v>367</v>
      </c>
      <c r="GBL296" s="65" t="s">
        <v>367</v>
      </c>
      <c r="GBM296" s="65" t="s">
        <v>367</v>
      </c>
      <c r="GBN296" s="65" t="s">
        <v>367</v>
      </c>
      <c r="GBO296" s="65" t="s">
        <v>367</v>
      </c>
      <c r="GBP296" s="65" t="s">
        <v>367</v>
      </c>
      <c r="GBQ296" s="65" t="s">
        <v>367</v>
      </c>
      <c r="GBR296" s="65" t="s">
        <v>367</v>
      </c>
      <c r="GBS296" s="65" t="s">
        <v>367</v>
      </c>
      <c r="GBT296" s="65" t="s">
        <v>367</v>
      </c>
      <c r="GBU296" s="65" t="s">
        <v>367</v>
      </c>
      <c r="GBV296" s="65" t="s">
        <v>367</v>
      </c>
      <c r="GBW296" s="65" t="s">
        <v>367</v>
      </c>
      <c r="GBX296" s="65" t="s">
        <v>367</v>
      </c>
      <c r="GBY296" s="65" t="s">
        <v>367</v>
      </c>
      <c r="GBZ296" s="65" t="s">
        <v>367</v>
      </c>
      <c r="GCA296" s="65" t="s">
        <v>367</v>
      </c>
      <c r="GCB296" s="65" t="s">
        <v>367</v>
      </c>
      <c r="GCC296" s="65" t="s">
        <v>367</v>
      </c>
      <c r="GCD296" s="65" t="s">
        <v>367</v>
      </c>
      <c r="GCE296" s="65" t="s">
        <v>367</v>
      </c>
      <c r="GCF296" s="65" t="s">
        <v>367</v>
      </c>
      <c r="GCG296" s="65" t="s">
        <v>367</v>
      </c>
      <c r="GCH296" s="65" t="s">
        <v>367</v>
      </c>
      <c r="GCI296" s="65" t="s">
        <v>367</v>
      </c>
      <c r="GCJ296" s="65" t="s">
        <v>367</v>
      </c>
      <c r="GCK296" s="65" t="s">
        <v>367</v>
      </c>
      <c r="GCL296" s="65" t="s">
        <v>367</v>
      </c>
      <c r="GCM296" s="65" t="s">
        <v>367</v>
      </c>
      <c r="GCN296" s="65" t="s">
        <v>367</v>
      </c>
      <c r="GCO296" s="65" t="s">
        <v>367</v>
      </c>
      <c r="GCP296" s="65" t="s">
        <v>367</v>
      </c>
      <c r="GCQ296" s="65" t="s">
        <v>367</v>
      </c>
      <c r="GCR296" s="65" t="s">
        <v>367</v>
      </c>
      <c r="GCS296" s="65" t="s">
        <v>367</v>
      </c>
      <c r="GCT296" s="65" t="s">
        <v>367</v>
      </c>
      <c r="GCU296" s="65" t="s">
        <v>367</v>
      </c>
      <c r="GCV296" s="65" t="s">
        <v>367</v>
      </c>
      <c r="GCW296" s="65" t="s">
        <v>367</v>
      </c>
      <c r="GCX296" s="65" t="s">
        <v>367</v>
      </c>
      <c r="GCY296" s="65" t="s">
        <v>367</v>
      </c>
      <c r="GCZ296" s="65" t="s">
        <v>367</v>
      </c>
      <c r="GDA296" s="65" t="s">
        <v>367</v>
      </c>
      <c r="GDB296" s="65" t="s">
        <v>367</v>
      </c>
      <c r="GDC296" s="65" t="s">
        <v>367</v>
      </c>
      <c r="GDD296" s="65" t="s">
        <v>367</v>
      </c>
      <c r="GDE296" s="65" t="s">
        <v>367</v>
      </c>
      <c r="GDF296" s="65" t="s">
        <v>367</v>
      </c>
      <c r="GDG296" s="65" t="s">
        <v>367</v>
      </c>
      <c r="GDH296" s="65" t="s">
        <v>367</v>
      </c>
      <c r="GDI296" s="65" t="s">
        <v>367</v>
      </c>
      <c r="GDJ296" s="65" t="s">
        <v>367</v>
      </c>
      <c r="GDK296" s="65" t="s">
        <v>367</v>
      </c>
      <c r="GDL296" s="65" t="s">
        <v>367</v>
      </c>
      <c r="GDM296" s="65" t="s">
        <v>367</v>
      </c>
      <c r="GDN296" s="65" t="s">
        <v>367</v>
      </c>
      <c r="GDO296" s="65" t="s">
        <v>367</v>
      </c>
      <c r="GDP296" s="65" t="s">
        <v>367</v>
      </c>
      <c r="GDQ296" s="65" t="s">
        <v>367</v>
      </c>
      <c r="GDR296" s="65" t="s">
        <v>367</v>
      </c>
      <c r="GDS296" s="65" t="s">
        <v>367</v>
      </c>
      <c r="GDT296" s="65" t="s">
        <v>367</v>
      </c>
      <c r="GDU296" s="65" t="s">
        <v>367</v>
      </c>
      <c r="GDV296" s="65" t="s">
        <v>367</v>
      </c>
      <c r="GDW296" s="65" t="s">
        <v>367</v>
      </c>
      <c r="GDX296" s="65" t="s">
        <v>367</v>
      </c>
      <c r="GDY296" s="65" t="s">
        <v>367</v>
      </c>
      <c r="GDZ296" s="65" t="s">
        <v>367</v>
      </c>
      <c r="GEA296" s="65" t="s">
        <v>367</v>
      </c>
      <c r="GEB296" s="65" t="s">
        <v>367</v>
      </c>
      <c r="GEC296" s="65" t="s">
        <v>367</v>
      </c>
      <c r="GED296" s="65" t="s">
        <v>367</v>
      </c>
      <c r="GEE296" s="65" t="s">
        <v>367</v>
      </c>
      <c r="GEF296" s="65" t="s">
        <v>367</v>
      </c>
      <c r="GEG296" s="65" t="s">
        <v>367</v>
      </c>
      <c r="GEH296" s="65" t="s">
        <v>367</v>
      </c>
      <c r="GEI296" s="65" t="s">
        <v>367</v>
      </c>
      <c r="GEJ296" s="65" t="s">
        <v>367</v>
      </c>
      <c r="GEK296" s="65" t="s">
        <v>367</v>
      </c>
      <c r="GEL296" s="65" t="s">
        <v>367</v>
      </c>
      <c r="GEM296" s="65" t="s">
        <v>367</v>
      </c>
      <c r="GEN296" s="65" t="s">
        <v>367</v>
      </c>
      <c r="GEO296" s="65" t="s">
        <v>367</v>
      </c>
      <c r="GEP296" s="65" t="s">
        <v>367</v>
      </c>
      <c r="GEQ296" s="65" t="s">
        <v>367</v>
      </c>
      <c r="GER296" s="65" t="s">
        <v>367</v>
      </c>
      <c r="GES296" s="65" t="s">
        <v>367</v>
      </c>
      <c r="GET296" s="65" t="s">
        <v>367</v>
      </c>
      <c r="GEU296" s="65" t="s">
        <v>367</v>
      </c>
      <c r="GEV296" s="65" t="s">
        <v>367</v>
      </c>
      <c r="GEW296" s="65" t="s">
        <v>367</v>
      </c>
      <c r="GEX296" s="65" t="s">
        <v>367</v>
      </c>
      <c r="GEY296" s="65" t="s">
        <v>367</v>
      </c>
      <c r="GEZ296" s="65" t="s">
        <v>367</v>
      </c>
      <c r="GFA296" s="65" t="s">
        <v>367</v>
      </c>
      <c r="GFB296" s="65" t="s">
        <v>367</v>
      </c>
      <c r="GFC296" s="65" t="s">
        <v>367</v>
      </c>
      <c r="GFD296" s="65" t="s">
        <v>367</v>
      </c>
      <c r="GFE296" s="65" t="s">
        <v>367</v>
      </c>
      <c r="GFF296" s="65" t="s">
        <v>367</v>
      </c>
      <c r="GFG296" s="65" t="s">
        <v>367</v>
      </c>
      <c r="GFH296" s="65" t="s">
        <v>367</v>
      </c>
      <c r="GFI296" s="65" t="s">
        <v>367</v>
      </c>
      <c r="GFJ296" s="65" t="s">
        <v>367</v>
      </c>
      <c r="GFK296" s="65" t="s">
        <v>367</v>
      </c>
      <c r="GFL296" s="65" t="s">
        <v>367</v>
      </c>
      <c r="GFM296" s="65" t="s">
        <v>367</v>
      </c>
      <c r="GFN296" s="65" t="s">
        <v>367</v>
      </c>
      <c r="GFO296" s="65" t="s">
        <v>367</v>
      </c>
      <c r="GFP296" s="65" t="s">
        <v>367</v>
      </c>
      <c r="GFQ296" s="65" t="s">
        <v>367</v>
      </c>
      <c r="GFR296" s="65" t="s">
        <v>367</v>
      </c>
      <c r="GFS296" s="65" t="s">
        <v>367</v>
      </c>
      <c r="GFT296" s="65" t="s">
        <v>367</v>
      </c>
      <c r="GFU296" s="65" t="s">
        <v>367</v>
      </c>
      <c r="GFV296" s="65" t="s">
        <v>367</v>
      </c>
      <c r="GFW296" s="65" t="s">
        <v>367</v>
      </c>
      <c r="GFX296" s="65" t="s">
        <v>367</v>
      </c>
      <c r="GFY296" s="65" t="s">
        <v>367</v>
      </c>
      <c r="GFZ296" s="65" t="s">
        <v>367</v>
      </c>
      <c r="GGA296" s="65" t="s">
        <v>367</v>
      </c>
      <c r="GGB296" s="65" t="s">
        <v>367</v>
      </c>
      <c r="GGC296" s="65" t="s">
        <v>367</v>
      </c>
      <c r="GGD296" s="65" t="s">
        <v>367</v>
      </c>
      <c r="GGE296" s="65" t="s">
        <v>367</v>
      </c>
      <c r="GGF296" s="65" t="s">
        <v>367</v>
      </c>
      <c r="GGG296" s="65" t="s">
        <v>367</v>
      </c>
      <c r="GGH296" s="65" t="s">
        <v>367</v>
      </c>
      <c r="GGI296" s="65" t="s">
        <v>367</v>
      </c>
      <c r="GGJ296" s="65" t="s">
        <v>367</v>
      </c>
      <c r="GGK296" s="65" t="s">
        <v>367</v>
      </c>
      <c r="GGL296" s="65" t="s">
        <v>367</v>
      </c>
      <c r="GGM296" s="65" t="s">
        <v>367</v>
      </c>
      <c r="GGN296" s="65" t="s">
        <v>367</v>
      </c>
      <c r="GGO296" s="65" t="s">
        <v>367</v>
      </c>
      <c r="GGP296" s="65" t="s">
        <v>367</v>
      </c>
      <c r="GGQ296" s="65" t="s">
        <v>367</v>
      </c>
      <c r="GGR296" s="65" t="s">
        <v>367</v>
      </c>
      <c r="GGS296" s="65" t="s">
        <v>367</v>
      </c>
      <c r="GGT296" s="65" t="s">
        <v>367</v>
      </c>
      <c r="GGU296" s="65" t="s">
        <v>367</v>
      </c>
      <c r="GGV296" s="65" t="s">
        <v>367</v>
      </c>
      <c r="GGW296" s="65" t="s">
        <v>367</v>
      </c>
      <c r="GGX296" s="65" t="s">
        <v>367</v>
      </c>
      <c r="GGY296" s="65" t="s">
        <v>367</v>
      </c>
      <c r="GGZ296" s="65" t="s">
        <v>367</v>
      </c>
      <c r="GHA296" s="65" t="s">
        <v>367</v>
      </c>
      <c r="GHB296" s="65" t="s">
        <v>367</v>
      </c>
      <c r="GHC296" s="65" t="s">
        <v>367</v>
      </c>
      <c r="GHD296" s="65" t="s">
        <v>367</v>
      </c>
      <c r="GHE296" s="65" t="s">
        <v>367</v>
      </c>
      <c r="GHF296" s="65" t="s">
        <v>367</v>
      </c>
      <c r="GHG296" s="65" t="s">
        <v>367</v>
      </c>
      <c r="GHH296" s="65" t="s">
        <v>367</v>
      </c>
      <c r="GHI296" s="65" t="s">
        <v>367</v>
      </c>
      <c r="GHJ296" s="65" t="s">
        <v>367</v>
      </c>
      <c r="GHK296" s="65" t="s">
        <v>367</v>
      </c>
      <c r="GHL296" s="65" t="s">
        <v>367</v>
      </c>
      <c r="GHM296" s="65" t="s">
        <v>367</v>
      </c>
      <c r="GHN296" s="65" t="s">
        <v>367</v>
      </c>
      <c r="GHO296" s="65" t="s">
        <v>367</v>
      </c>
      <c r="GHP296" s="65" t="s">
        <v>367</v>
      </c>
      <c r="GHQ296" s="65" t="s">
        <v>367</v>
      </c>
      <c r="GHR296" s="65" t="s">
        <v>367</v>
      </c>
      <c r="GHS296" s="65" t="s">
        <v>367</v>
      </c>
      <c r="GHT296" s="65" t="s">
        <v>367</v>
      </c>
      <c r="GHU296" s="65" t="s">
        <v>367</v>
      </c>
      <c r="GHV296" s="65" t="s">
        <v>367</v>
      </c>
      <c r="GHW296" s="65" t="s">
        <v>367</v>
      </c>
      <c r="GHX296" s="65" t="s">
        <v>367</v>
      </c>
      <c r="GHY296" s="65" t="s">
        <v>367</v>
      </c>
      <c r="GHZ296" s="65" t="s">
        <v>367</v>
      </c>
      <c r="GIA296" s="65" t="s">
        <v>367</v>
      </c>
      <c r="GIB296" s="65" t="s">
        <v>367</v>
      </c>
      <c r="GIC296" s="65" t="s">
        <v>367</v>
      </c>
      <c r="GID296" s="65" t="s">
        <v>367</v>
      </c>
      <c r="GIE296" s="65" t="s">
        <v>367</v>
      </c>
      <c r="GIF296" s="65" t="s">
        <v>367</v>
      </c>
      <c r="GIG296" s="65" t="s">
        <v>367</v>
      </c>
      <c r="GIH296" s="65" t="s">
        <v>367</v>
      </c>
      <c r="GII296" s="65" t="s">
        <v>367</v>
      </c>
      <c r="GIJ296" s="65" t="s">
        <v>367</v>
      </c>
      <c r="GIK296" s="65" t="s">
        <v>367</v>
      </c>
      <c r="GIL296" s="65" t="s">
        <v>367</v>
      </c>
      <c r="GIM296" s="65" t="s">
        <v>367</v>
      </c>
      <c r="GIN296" s="65" t="s">
        <v>367</v>
      </c>
      <c r="GIO296" s="65" t="s">
        <v>367</v>
      </c>
      <c r="GIP296" s="65" t="s">
        <v>367</v>
      </c>
      <c r="GIQ296" s="65" t="s">
        <v>367</v>
      </c>
      <c r="GIR296" s="65" t="s">
        <v>367</v>
      </c>
      <c r="GIS296" s="65" t="s">
        <v>367</v>
      </c>
      <c r="GIT296" s="65" t="s">
        <v>367</v>
      </c>
      <c r="GIU296" s="65" t="s">
        <v>367</v>
      </c>
      <c r="GIV296" s="65" t="s">
        <v>367</v>
      </c>
      <c r="GIW296" s="65" t="s">
        <v>367</v>
      </c>
      <c r="GIX296" s="65" t="s">
        <v>367</v>
      </c>
      <c r="GIY296" s="65" t="s">
        <v>367</v>
      </c>
      <c r="GIZ296" s="65" t="s">
        <v>367</v>
      </c>
      <c r="GJA296" s="65" t="s">
        <v>367</v>
      </c>
      <c r="GJB296" s="65" t="s">
        <v>367</v>
      </c>
      <c r="GJC296" s="65" t="s">
        <v>367</v>
      </c>
      <c r="GJD296" s="65" t="s">
        <v>367</v>
      </c>
      <c r="GJE296" s="65" t="s">
        <v>367</v>
      </c>
      <c r="GJF296" s="65" t="s">
        <v>367</v>
      </c>
      <c r="GJG296" s="65" t="s">
        <v>367</v>
      </c>
      <c r="GJH296" s="65" t="s">
        <v>367</v>
      </c>
      <c r="GJI296" s="65" t="s">
        <v>367</v>
      </c>
      <c r="GJJ296" s="65" t="s">
        <v>367</v>
      </c>
      <c r="GJK296" s="65" t="s">
        <v>367</v>
      </c>
      <c r="GJL296" s="65" t="s">
        <v>367</v>
      </c>
      <c r="GJM296" s="65" t="s">
        <v>367</v>
      </c>
      <c r="GJN296" s="65" t="s">
        <v>367</v>
      </c>
      <c r="GJO296" s="65" t="s">
        <v>367</v>
      </c>
      <c r="GJP296" s="65" t="s">
        <v>367</v>
      </c>
      <c r="GJQ296" s="65" t="s">
        <v>367</v>
      </c>
      <c r="GJR296" s="65" t="s">
        <v>367</v>
      </c>
      <c r="GJS296" s="65" t="s">
        <v>367</v>
      </c>
      <c r="GJT296" s="65" t="s">
        <v>367</v>
      </c>
      <c r="GJU296" s="65" t="s">
        <v>367</v>
      </c>
      <c r="GJV296" s="65" t="s">
        <v>367</v>
      </c>
      <c r="GJW296" s="65" t="s">
        <v>367</v>
      </c>
      <c r="GJX296" s="65" t="s">
        <v>367</v>
      </c>
      <c r="GJY296" s="65" t="s">
        <v>367</v>
      </c>
      <c r="GJZ296" s="65" t="s">
        <v>367</v>
      </c>
      <c r="GKA296" s="65" t="s">
        <v>367</v>
      </c>
      <c r="GKB296" s="65" t="s">
        <v>367</v>
      </c>
      <c r="GKC296" s="65" t="s">
        <v>367</v>
      </c>
      <c r="GKD296" s="65" t="s">
        <v>367</v>
      </c>
      <c r="GKE296" s="65" t="s">
        <v>367</v>
      </c>
      <c r="GKF296" s="65" t="s">
        <v>367</v>
      </c>
      <c r="GKG296" s="65" t="s">
        <v>367</v>
      </c>
      <c r="GKH296" s="65" t="s">
        <v>367</v>
      </c>
      <c r="GKI296" s="65" t="s">
        <v>367</v>
      </c>
      <c r="GKJ296" s="65" t="s">
        <v>367</v>
      </c>
      <c r="GKK296" s="65" t="s">
        <v>367</v>
      </c>
      <c r="GKL296" s="65" t="s">
        <v>367</v>
      </c>
      <c r="GKM296" s="65" t="s">
        <v>367</v>
      </c>
      <c r="GKN296" s="65" t="s">
        <v>367</v>
      </c>
      <c r="GKO296" s="65" t="s">
        <v>367</v>
      </c>
      <c r="GKP296" s="65" t="s">
        <v>367</v>
      </c>
      <c r="GKQ296" s="65" t="s">
        <v>367</v>
      </c>
      <c r="GKR296" s="65" t="s">
        <v>367</v>
      </c>
      <c r="GKS296" s="65" t="s">
        <v>367</v>
      </c>
      <c r="GKT296" s="65" t="s">
        <v>367</v>
      </c>
      <c r="GKU296" s="65" t="s">
        <v>367</v>
      </c>
      <c r="GKV296" s="65" t="s">
        <v>367</v>
      </c>
      <c r="GKW296" s="65" t="s">
        <v>367</v>
      </c>
      <c r="GKX296" s="65" t="s">
        <v>367</v>
      </c>
      <c r="GKY296" s="65" t="s">
        <v>367</v>
      </c>
      <c r="GKZ296" s="65" t="s">
        <v>367</v>
      </c>
      <c r="GLA296" s="65" t="s">
        <v>367</v>
      </c>
      <c r="GLB296" s="65" t="s">
        <v>367</v>
      </c>
      <c r="GLC296" s="65" t="s">
        <v>367</v>
      </c>
      <c r="GLD296" s="65" t="s">
        <v>367</v>
      </c>
      <c r="GLE296" s="65" t="s">
        <v>367</v>
      </c>
      <c r="GLF296" s="65" t="s">
        <v>367</v>
      </c>
      <c r="GLG296" s="65" t="s">
        <v>367</v>
      </c>
      <c r="GLH296" s="65" t="s">
        <v>367</v>
      </c>
      <c r="GLI296" s="65" t="s">
        <v>367</v>
      </c>
      <c r="GLJ296" s="65" t="s">
        <v>367</v>
      </c>
      <c r="GLK296" s="65" t="s">
        <v>367</v>
      </c>
      <c r="GLL296" s="65" t="s">
        <v>367</v>
      </c>
      <c r="GLM296" s="65" t="s">
        <v>367</v>
      </c>
      <c r="GLN296" s="65" t="s">
        <v>367</v>
      </c>
      <c r="GLO296" s="65" t="s">
        <v>367</v>
      </c>
      <c r="GLP296" s="65" t="s">
        <v>367</v>
      </c>
      <c r="GLQ296" s="65" t="s">
        <v>367</v>
      </c>
      <c r="GLR296" s="65" t="s">
        <v>367</v>
      </c>
      <c r="GLS296" s="65" t="s">
        <v>367</v>
      </c>
      <c r="GLT296" s="65" t="s">
        <v>367</v>
      </c>
      <c r="GLU296" s="65" t="s">
        <v>367</v>
      </c>
      <c r="GLV296" s="65" t="s">
        <v>367</v>
      </c>
      <c r="GLW296" s="65" t="s">
        <v>367</v>
      </c>
      <c r="GLX296" s="65" t="s">
        <v>367</v>
      </c>
      <c r="GLY296" s="65" t="s">
        <v>367</v>
      </c>
      <c r="GLZ296" s="65" t="s">
        <v>367</v>
      </c>
      <c r="GMA296" s="65" t="s">
        <v>367</v>
      </c>
      <c r="GMB296" s="65" t="s">
        <v>367</v>
      </c>
      <c r="GMC296" s="65" t="s">
        <v>367</v>
      </c>
      <c r="GMD296" s="65" t="s">
        <v>367</v>
      </c>
      <c r="GME296" s="65" t="s">
        <v>367</v>
      </c>
      <c r="GMF296" s="65" t="s">
        <v>367</v>
      </c>
      <c r="GMG296" s="65" t="s">
        <v>367</v>
      </c>
      <c r="GMH296" s="65" t="s">
        <v>367</v>
      </c>
      <c r="GMI296" s="65" t="s">
        <v>367</v>
      </c>
      <c r="GMJ296" s="65" t="s">
        <v>367</v>
      </c>
      <c r="GMK296" s="65" t="s">
        <v>367</v>
      </c>
      <c r="GML296" s="65" t="s">
        <v>367</v>
      </c>
      <c r="GMM296" s="65" t="s">
        <v>367</v>
      </c>
      <c r="GMN296" s="65" t="s">
        <v>367</v>
      </c>
      <c r="GMO296" s="65" t="s">
        <v>367</v>
      </c>
      <c r="GMP296" s="65" t="s">
        <v>367</v>
      </c>
      <c r="GMQ296" s="65" t="s">
        <v>367</v>
      </c>
      <c r="GMR296" s="65" t="s">
        <v>367</v>
      </c>
      <c r="GMS296" s="65" t="s">
        <v>367</v>
      </c>
      <c r="GMT296" s="65" t="s">
        <v>367</v>
      </c>
      <c r="GMU296" s="65" t="s">
        <v>367</v>
      </c>
      <c r="GMV296" s="65" t="s">
        <v>367</v>
      </c>
      <c r="GMW296" s="65" t="s">
        <v>367</v>
      </c>
      <c r="GMX296" s="65" t="s">
        <v>367</v>
      </c>
      <c r="GMY296" s="65" t="s">
        <v>367</v>
      </c>
      <c r="GMZ296" s="65" t="s">
        <v>367</v>
      </c>
      <c r="GNA296" s="65" t="s">
        <v>367</v>
      </c>
      <c r="GNB296" s="65" t="s">
        <v>367</v>
      </c>
      <c r="GNC296" s="65" t="s">
        <v>367</v>
      </c>
      <c r="GND296" s="65" t="s">
        <v>367</v>
      </c>
      <c r="GNE296" s="65" t="s">
        <v>367</v>
      </c>
      <c r="GNF296" s="65" t="s">
        <v>367</v>
      </c>
      <c r="GNG296" s="65" t="s">
        <v>367</v>
      </c>
      <c r="GNH296" s="65" t="s">
        <v>367</v>
      </c>
      <c r="GNI296" s="65" t="s">
        <v>367</v>
      </c>
      <c r="GNJ296" s="65" t="s">
        <v>367</v>
      </c>
      <c r="GNK296" s="65" t="s">
        <v>367</v>
      </c>
      <c r="GNL296" s="65" t="s">
        <v>367</v>
      </c>
      <c r="GNM296" s="65" t="s">
        <v>367</v>
      </c>
      <c r="GNN296" s="65" t="s">
        <v>367</v>
      </c>
      <c r="GNO296" s="65" t="s">
        <v>367</v>
      </c>
      <c r="GNP296" s="65" t="s">
        <v>367</v>
      </c>
      <c r="GNQ296" s="65" t="s">
        <v>367</v>
      </c>
      <c r="GNR296" s="65" t="s">
        <v>367</v>
      </c>
      <c r="GNS296" s="65" t="s">
        <v>367</v>
      </c>
      <c r="GNT296" s="65" t="s">
        <v>367</v>
      </c>
      <c r="GNU296" s="65" t="s">
        <v>367</v>
      </c>
      <c r="GNV296" s="65" t="s">
        <v>367</v>
      </c>
      <c r="GNW296" s="65" t="s">
        <v>367</v>
      </c>
      <c r="GNX296" s="65" t="s">
        <v>367</v>
      </c>
      <c r="GNY296" s="65" t="s">
        <v>367</v>
      </c>
      <c r="GNZ296" s="65" t="s">
        <v>367</v>
      </c>
      <c r="GOA296" s="65" t="s">
        <v>367</v>
      </c>
      <c r="GOB296" s="65" t="s">
        <v>367</v>
      </c>
      <c r="GOC296" s="65" t="s">
        <v>367</v>
      </c>
      <c r="GOD296" s="65" t="s">
        <v>367</v>
      </c>
      <c r="GOE296" s="65" t="s">
        <v>367</v>
      </c>
      <c r="GOF296" s="65" t="s">
        <v>367</v>
      </c>
      <c r="GOG296" s="65" t="s">
        <v>367</v>
      </c>
      <c r="GOH296" s="65" t="s">
        <v>367</v>
      </c>
      <c r="GOI296" s="65" t="s">
        <v>367</v>
      </c>
      <c r="GOJ296" s="65" t="s">
        <v>367</v>
      </c>
      <c r="GOK296" s="65" t="s">
        <v>367</v>
      </c>
      <c r="GOL296" s="65" t="s">
        <v>367</v>
      </c>
      <c r="GOM296" s="65" t="s">
        <v>367</v>
      </c>
      <c r="GON296" s="65" t="s">
        <v>367</v>
      </c>
      <c r="GOO296" s="65" t="s">
        <v>367</v>
      </c>
      <c r="GOP296" s="65" t="s">
        <v>367</v>
      </c>
      <c r="GOQ296" s="65" t="s">
        <v>367</v>
      </c>
      <c r="GOR296" s="65" t="s">
        <v>367</v>
      </c>
      <c r="GOS296" s="65" t="s">
        <v>367</v>
      </c>
      <c r="GOT296" s="65" t="s">
        <v>367</v>
      </c>
      <c r="GOU296" s="65" t="s">
        <v>367</v>
      </c>
      <c r="GOV296" s="65" t="s">
        <v>367</v>
      </c>
      <c r="GOW296" s="65" t="s">
        <v>367</v>
      </c>
      <c r="GOX296" s="65" t="s">
        <v>367</v>
      </c>
      <c r="GOY296" s="65" t="s">
        <v>367</v>
      </c>
      <c r="GOZ296" s="65" t="s">
        <v>367</v>
      </c>
      <c r="GPA296" s="65" t="s">
        <v>367</v>
      </c>
      <c r="GPB296" s="65" t="s">
        <v>367</v>
      </c>
      <c r="GPC296" s="65" t="s">
        <v>367</v>
      </c>
      <c r="GPD296" s="65" t="s">
        <v>367</v>
      </c>
      <c r="GPE296" s="65" t="s">
        <v>367</v>
      </c>
      <c r="GPF296" s="65" t="s">
        <v>367</v>
      </c>
      <c r="GPG296" s="65" t="s">
        <v>367</v>
      </c>
      <c r="GPH296" s="65" t="s">
        <v>367</v>
      </c>
      <c r="GPI296" s="65" t="s">
        <v>367</v>
      </c>
      <c r="GPJ296" s="65" t="s">
        <v>367</v>
      </c>
      <c r="GPK296" s="65" t="s">
        <v>367</v>
      </c>
      <c r="GPL296" s="65" t="s">
        <v>367</v>
      </c>
      <c r="GPM296" s="65" t="s">
        <v>367</v>
      </c>
      <c r="GPN296" s="65" t="s">
        <v>367</v>
      </c>
      <c r="GPO296" s="65" t="s">
        <v>367</v>
      </c>
      <c r="GPP296" s="65" t="s">
        <v>367</v>
      </c>
      <c r="GPQ296" s="65" t="s">
        <v>367</v>
      </c>
      <c r="GPR296" s="65" t="s">
        <v>367</v>
      </c>
      <c r="GPS296" s="65" t="s">
        <v>367</v>
      </c>
      <c r="GPT296" s="65" t="s">
        <v>367</v>
      </c>
      <c r="GPU296" s="65" t="s">
        <v>367</v>
      </c>
      <c r="GPV296" s="65" t="s">
        <v>367</v>
      </c>
      <c r="GPW296" s="65" t="s">
        <v>367</v>
      </c>
      <c r="GPX296" s="65" t="s">
        <v>367</v>
      </c>
      <c r="GPY296" s="65" t="s">
        <v>367</v>
      </c>
      <c r="GPZ296" s="65" t="s">
        <v>367</v>
      </c>
      <c r="GQA296" s="65" t="s">
        <v>367</v>
      </c>
      <c r="GQB296" s="65" t="s">
        <v>367</v>
      </c>
      <c r="GQC296" s="65" t="s">
        <v>367</v>
      </c>
      <c r="GQD296" s="65" t="s">
        <v>367</v>
      </c>
      <c r="GQE296" s="65" t="s">
        <v>367</v>
      </c>
      <c r="GQF296" s="65" t="s">
        <v>367</v>
      </c>
      <c r="GQG296" s="65" t="s">
        <v>367</v>
      </c>
      <c r="GQH296" s="65" t="s">
        <v>367</v>
      </c>
      <c r="GQI296" s="65" t="s">
        <v>367</v>
      </c>
      <c r="GQJ296" s="65" t="s">
        <v>367</v>
      </c>
      <c r="GQK296" s="65" t="s">
        <v>367</v>
      </c>
      <c r="GQL296" s="65" t="s">
        <v>367</v>
      </c>
      <c r="GQM296" s="65" t="s">
        <v>367</v>
      </c>
      <c r="GQN296" s="65" t="s">
        <v>367</v>
      </c>
      <c r="GQO296" s="65" t="s">
        <v>367</v>
      </c>
      <c r="GQP296" s="65" t="s">
        <v>367</v>
      </c>
      <c r="GQQ296" s="65" t="s">
        <v>367</v>
      </c>
      <c r="GQR296" s="65" t="s">
        <v>367</v>
      </c>
      <c r="GQS296" s="65" t="s">
        <v>367</v>
      </c>
      <c r="GQT296" s="65" t="s">
        <v>367</v>
      </c>
      <c r="GQU296" s="65" t="s">
        <v>367</v>
      </c>
      <c r="GQV296" s="65" t="s">
        <v>367</v>
      </c>
      <c r="GQW296" s="65" t="s">
        <v>367</v>
      </c>
      <c r="GQX296" s="65" t="s">
        <v>367</v>
      </c>
      <c r="GQY296" s="65" t="s">
        <v>367</v>
      </c>
      <c r="GQZ296" s="65" t="s">
        <v>367</v>
      </c>
      <c r="GRA296" s="65" t="s">
        <v>367</v>
      </c>
      <c r="GRB296" s="65" t="s">
        <v>367</v>
      </c>
      <c r="GRC296" s="65" t="s">
        <v>367</v>
      </c>
      <c r="GRD296" s="65" t="s">
        <v>367</v>
      </c>
      <c r="GRE296" s="65" t="s">
        <v>367</v>
      </c>
      <c r="GRF296" s="65" t="s">
        <v>367</v>
      </c>
      <c r="GRG296" s="65" t="s">
        <v>367</v>
      </c>
      <c r="GRH296" s="65" t="s">
        <v>367</v>
      </c>
      <c r="GRI296" s="65" t="s">
        <v>367</v>
      </c>
      <c r="GRJ296" s="65" t="s">
        <v>367</v>
      </c>
      <c r="GRK296" s="65" t="s">
        <v>367</v>
      </c>
      <c r="GRL296" s="65" t="s">
        <v>367</v>
      </c>
      <c r="GRM296" s="65" t="s">
        <v>367</v>
      </c>
      <c r="GRN296" s="65" t="s">
        <v>367</v>
      </c>
      <c r="GRO296" s="65" t="s">
        <v>367</v>
      </c>
      <c r="GRP296" s="65" t="s">
        <v>367</v>
      </c>
      <c r="GRQ296" s="65" t="s">
        <v>367</v>
      </c>
      <c r="GRR296" s="65" t="s">
        <v>367</v>
      </c>
      <c r="GRS296" s="65" t="s">
        <v>367</v>
      </c>
      <c r="GRT296" s="65" t="s">
        <v>367</v>
      </c>
      <c r="GRU296" s="65" t="s">
        <v>367</v>
      </c>
      <c r="GRV296" s="65" t="s">
        <v>367</v>
      </c>
      <c r="GRW296" s="65" t="s">
        <v>367</v>
      </c>
      <c r="GRX296" s="65" t="s">
        <v>367</v>
      </c>
      <c r="GRY296" s="65" t="s">
        <v>367</v>
      </c>
      <c r="GRZ296" s="65" t="s">
        <v>367</v>
      </c>
      <c r="GSA296" s="65" t="s">
        <v>367</v>
      </c>
      <c r="GSB296" s="65" t="s">
        <v>367</v>
      </c>
      <c r="GSC296" s="65" t="s">
        <v>367</v>
      </c>
      <c r="GSD296" s="65" t="s">
        <v>367</v>
      </c>
      <c r="GSE296" s="65" t="s">
        <v>367</v>
      </c>
      <c r="GSF296" s="65" t="s">
        <v>367</v>
      </c>
      <c r="GSG296" s="65" t="s">
        <v>367</v>
      </c>
      <c r="GSH296" s="65" t="s">
        <v>367</v>
      </c>
      <c r="GSI296" s="65" t="s">
        <v>367</v>
      </c>
      <c r="GSJ296" s="65" t="s">
        <v>367</v>
      </c>
      <c r="GSK296" s="65" t="s">
        <v>367</v>
      </c>
      <c r="GSL296" s="65" t="s">
        <v>367</v>
      </c>
      <c r="GSM296" s="65" t="s">
        <v>367</v>
      </c>
      <c r="GSN296" s="65" t="s">
        <v>367</v>
      </c>
      <c r="GSO296" s="65" t="s">
        <v>367</v>
      </c>
      <c r="GSP296" s="65" t="s">
        <v>367</v>
      </c>
      <c r="GSQ296" s="65" t="s">
        <v>367</v>
      </c>
      <c r="GSR296" s="65" t="s">
        <v>367</v>
      </c>
      <c r="GSS296" s="65" t="s">
        <v>367</v>
      </c>
      <c r="GST296" s="65" t="s">
        <v>367</v>
      </c>
      <c r="GSU296" s="65" t="s">
        <v>367</v>
      </c>
      <c r="GSV296" s="65" t="s">
        <v>367</v>
      </c>
      <c r="GSW296" s="65" t="s">
        <v>367</v>
      </c>
      <c r="GSX296" s="65" t="s">
        <v>367</v>
      </c>
      <c r="GSY296" s="65" t="s">
        <v>367</v>
      </c>
      <c r="GSZ296" s="65" t="s">
        <v>367</v>
      </c>
      <c r="GTA296" s="65" t="s">
        <v>367</v>
      </c>
      <c r="GTB296" s="65" t="s">
        <v>367</v>
      </c>
      <c r="GTC296" s="65" t="s">
        <v>367</v>
      </c>
      <c r="GTD296" s="65" t="s">
        <v>367</v>
      </c>
      <c r="GTE296" s="65" t="s">
        <v>367</v>
      </c>
      <c r="GTF296" s="65" t="s">
        <v>367</v>
      </c>
      <c r="GTG296" s="65" t="s">
        <v>367</v>
      </c>
      <c r="GTH296" s="65" t="s">
        <v>367</v>
      </c>
      <c r="GTI296" s="65" t="s">
        <v>367</v>
      </c>
      <c r="GTJ296" s="65" t="s">
        <v>367</v>
      </c>
      <c r="GTK296" s="65" t="s">
        <v>367</v>
      </c>
      <c r="GTL296" s="65" t="s">
        <v>367</v>
      </c>
      <c r="GTM296" s="65" t="s">
        <v>367</v>
      </c>
      <c r="GTN296" s="65" t="s">
        <v>367</v>
      </c>
      <c r="GTO296" s="65" t="s">
        <v>367</v>
      </c>
      <c r="GTP296" s="65" t="s">
        <v>367</v>
      </c>
      <c r="GTQ296" s="65" t="s">
        <v>367</v>
      </c>
      <c r="GTR296" s="65" t="s">
        <v>367</v>
      </c>
      <c r="GTS296" s="65" t="s">
        <v>367</v>
      </c>
      <c r="GTT296" s="65" t="s">
        <v>367</v>
      </c>
      <c r="GTU296" s="65" t="s">
        <v>367</v>
      </c>
      <c r="GTV296" s="65" t="s">
        <v>367</v>
      </c>
      <c r="GTW296" s="65" t="s">
        <v>367</v>
      </c>
      <c r="GTX296" s="65" t="s">
        <v>367</v>
      </c>
      <c r="GTY296" s="65" t="s">
        <v>367</v>
      </c>
      <c r="GTZ296" s="65" t="s">
        <v>367</v>
      </c>
      <c r="GUA296" s="65" t="s">
        <v>367</v>
      </c>
      <c r="GUB296" s="65" t="s">
        <v>367</v>
      </c>
      <c r="GUC296" s="65" t="s">
        <v>367</v>
      </c>
      <c r="GUD296" s="65" t="s">
        <v>367</v>
      </c>
      <c r="GUE296" s="65" t="s">
        <v>367</v>
      </c>
      <c r="GUF296" s="65" t="s">
        <v>367</v>
      </c>
      <c r="GUG296" s="65" t="s">
        <v>367</v>
      </c>
      <c r="GUH296" s="65" t="s">
        <v>367</v>
      </c>
      <c r="GUI296" s="65" t="s">
        <v>367</v>
      </c>
      <c r="GUJ296" s="65" t="s">
        <v>367</v>
      </c>
      <c r="GUK296" s="65" t="s">
        <v>367</v>
      </c>
      <c r="GUL296" s="65" t="s">
        <v>367</v>
      </c>
      <c r="GUM296" s="65" t="s">
        <v>367</v>
      </c>
      <c r="GUN296" s="65" t="s">
        <v>367</v>
      </c>
      <c r="GUO296" s="65" t="s">
        <v>367</v>
      </c>
      <c r="GUP296" s="65" t="s">
        <v>367</v>
      </c>
      <c r="GUQ296" s="65" t="s">
        <v>367</v>
      </c>
      <c r="GUR296" s="65" t="s">
        <v>367</v>
      </c>
      <c r="GUS296" s="65" t="s">
        <v>367</v>
      </c>
      <c r="GUT296" s="65" t="s">
        <v>367</v>
      </c>
      <c r="GUU296" s="65" t="s">
        <v>367</v>
      </c>
      <c r="GUV296" s="65" t="s">
        <v>367</v>
      </c>
      <c r="GUW296" s="65" t="s">
        <v>367</v>
      </c>
      <c r="GUX296" s="65" t="s">
        <v>367</v>
      </c>
      <c r="GUY296" s="65" t="s">
        <v>367</v>
      </c>
      <c r="GUZ296" s="65" t="s">
        <v>367</v>
      </c>
      <c r="GVA296" s="65" t="s">
        <v>367</v>
      </c>
      <c r="GVB296" s="65" t="s">
        <v>367</v>
      </c>
      <c r="GVC296" s="65" t="s">
        <v>367</v>
      </c>
      <c r="GVD296" s="65" t="s">
        <v>367</v>
      </c>
      <c r="GVE296" s="65" t="s">
        <v>367</v>
      </c>
      <c r="GVF296" s="65" t="s">
        <v>367</v>
      </c>
      <c r="GVG296" s="65" t="s">
        <v>367</v>
      </c>
      <c r="GVH296" s="65" t="s">
        <v>367</v>
      </c>
      <c r="GVI296" s="65" t="s">
        <v>367</v>
      </c>
      <c r="GVJ296" s="65" t="s">
        <v>367</v>
      </c>
      <c r="GVK296" s="65" t="s">
        <v>367</v>
      </c>
      <c r="GVL296" s="65" t="s">
        <v>367</v>
      </c>
      <c r="GVM296" s="65" t="s">
        <v>367</v>
      </c>
      <c r="GVN296" s="65" t="s">
        <v>367</v>
      </c>
      <c r="GVO296" s="65" t="s">
        <v>367</v>
      </c>
      <c r="GVP296" s="65" t="s">
        <v>367</v>
      </c>
      <c r="GVQ296" s="65" t="s">
        <v>367</v>
      </c>
      <c r="GVR296" s="65" t="s">
        <v>367</v>
      </c>
      <c r="GVS296" s="65" t="s">
        <v>367</v>
      </c>
      <c r="GVT296" s="65" t="s">
        <v>367</v>
      </c>
      <c r="GVU296" s="65" t="s">
        <v>367</v>
      </c>
      <c r="GVV296" s="65" t="s">
        <v>367</v>
      </c>
      <c r="GVW296" s="65" t="s">
        <v>367</v>
      </c>
      <c r="GVX296" s="65" t="s">
        <v>367</v>
      </c>
      <c r="GVY296" s="65" t="s">
        <v>367</v>
      </c>
      <c r="GVZ296" s="65" t="s">
        <v>367</v>
      </c>
      <c r="GWA296" s="65" t="s">
        <v>367</v>
      </c>
      <c r="GWB296" s="65" t="s">
        <v>367</v>
      </c>
      <c r="GWC296" s="65" t="s">
        <v>367</v>
      </c>
      <c r="GWD296" s="65" t="s">
        <v>367</v>
      </c>
      <c r="GWE296" s="65" t="s">
        <v>367</v>
      </c>
      <c r="GWF296" s="65" t="s">
        <v>367</v>
      </c>
      <c r="GWG296" s="65" t="s">
        <v>367</v>
      </c>
      <c r="GWH296" s="65" t="s">
        <v>367</v>
      </c>
      <c r="GWI296" s="65" t="s">
        <v>367</v>
      </c>
      <c r="GWJ296" s="65" t="s">
        <v>367</v>
      </c>
      <c r="GWK296" s="65" t="s">
        <v>367</v>
      </c>
      <c r="GWL296" s="65" t="s">
        <v>367</v>
      </c>
      <c r="GWM296" s="65" t="s">
        <v>367</v>
      </c>
      <c r="GWN296" s="65" t="s">
        <v>367</v>
      </c>
      <c r="GWO296" s="65" t="s">
        <v>367</v>
      </c>
      <c r="GWP296" s="65" t="s">
        <v>367</v>
      </c>
      <c r="GWQ296" s="65" t="s">
        <v>367</v>
      </c>
      <c r="GWR296" s="65" t="s">
        <v>367</v>
      </c>
      <c r="GWS296" s="65" t="s">
        <v>367</v>
      </c>
      <c r="GWT296" s="65" t="s">
        <v>367</v>
      </c>
      <c r="GWU296" s="65" t="s">
        <v>367</v>
      </c>
      <c r="GWV296" s="65" t="s">
        <v>367</v>
      </c>
      <c r="GWW296" s="65" t="s">
        <v>367</v>
      </c>
      <c r="GWX296" s="65" t="s">
        <v>367</v>
      </c>
      <c r="GWY296" s="65" t="s">
        <v>367</v>
      </c>
      <c r="GWZ296" s="65" t="s">
        <v>367</v>
      </c>
      <c r="GXA296" s="65" t="s">
        <v>367</v>
      </c>
      <c r="GXB296" s="65" t="s">
        <v>367</v>
      </c>
      <c r="GXC296" s="65" t="s">
        <v>367</v>
      </c>
      <c r="GXD296" s="65" t="s">
        <v>367</v>
      </c>
      <c r="GXE296" s="65" t="s">
        <v>367</v>
      </c>
      <c r="GXF296" s="65" t="s">
        <v>367</v>
      </c>
      <c r="GXG296" s="65" t="s">
        <v>367</v>
      </c>
      <c r="GXH296" s="65" t="s">
        <v>367</v>
      </c>
      <c r="GXI296" s="65" t="s">
        <v>367</v>
      </c>
      <c r="GXJ296" s="65" t="s">
        <v>367</v>
      </c>
      <c r="GXK296" s="65" t="s">
        <v>367</v>
      </c>
      <c r="GXL296" s="65" t="s">
        <v>367</v>
      </c>
      <c r="GXM296" s="65" t="s">
        <v>367</v>
      </c>
      <c r="GXN296" s="65" t="s">
        <v>367</v>
      </c>
      <c r="GXO296" s="65" t="s">
        <v>367</v>
      </c>
      <c r="GXP296" s="65" t="s">
        <v>367</v>
      </c>
      <c r="GXQ296" s="65" t="s">
        <v>367</v>
      </c>
      <c r="GXR296" s="65" t="s">
        <v>367</v>
      </c>
      <c r="GXS296" s="65" t="s">
        <v>367</v>
      </c>
      <c r="GXT296" s="65" t="s">
        <v>367</v>
      </c>
      <c r="GXU296" s="65" t="s">
        <v>367</v>
      </c>
      <c r="GXV296" s="65" t="s">
        <v>367</v>
      </c>
      <c r="GXW296" s="65" t="s">
        <v>367</v>
      </c>
      <c r="GXX296" s="65" t="s">
        <v>367</v>
      </c>
      <c r="GXY296" s="65" t="s">
        <v>367</v>
      </c>
      <c r="GXZ296" s="65" t="s">
        <v>367</v>
      </c>
      <c r="GYA296" s="65" t="s">
        <v>367</v>
      </c>
      <c r="GYB296" s="65" t="s">
        <v>367</v>
      </c>
      <c r="GYC296" s="65" t="s">
        <v>367</v>
      </c>
      <c r="GYD296" s="65" t="s">
        <v>367</v>
      </c>
      <c r="GYE296" s="65" t="s">
        <v>367</v>
      </c>
      <c r="GYF296" s="65" t="s">
        <v>367</v>
      </c>
      <c r="GYG296" s="65" t="s">
        <v>367</v>
      </c>
      <c r="GYH296" s="65" t="s">
        <v>367</v>
      </c>
      <c r="GYI296" s="65" t="s">
        <v>367</v>
      </c>
      <c r="GYJ296" s="65" t="s">
        <v>367</v>
      </c>
      <c r="GYK296" s="65" t="s">
        <v>367</v>
      </c>
      <c r="GYL296" s="65" t="s">
        <v>367</v>
      </c>
      <c r="GYM296" s="65" t="s">
        <v>367</v>
      </c>
      <c r="GYN296" s="65" t="s">
        <v>367</v>
      </c>
      <c r="GYO296" s="65" t="s">
        <v>367</v>
      </c>
      <c r="GYP296" s="65" t="s">
        <v>367</v>
      </c>
      <c r="GYQ296" s="65" t="s">
        <v>367</v>
      </c>
      <c r="GYR296" s="65" t="s">
        <v>367</v>
      </c>
      <c r="GYS296" s="65" t="s">
        <v>367</v>
      </c>
      <c r="GYT296" s="65" t="s">
        <v>367</v>
      </c>
      <c r="GYU296" s="65" t="s">
        <v>367</v>
      </c>
      <c r="GYV296" s="65" t="s">
        <v>367</v>
      </c>
      <c r="GYW296" s="65" t="s">
        <v>367</v>
      </c>
      <c r="GYX296" s="65" t="s">
        <v>367</v>
      </c>
      <c r="GYY296" s="65" t="s">
        <v>367</v>
      </c>
      <c r="GYZ296" s="65" t="s">
        <v>367</v>
      </c>
      <c r="GZA296" s="65" t="s">
        <v>367</v>
      </c>
      <c r="GZB296" s="65" t="s">
        <v>367</v>
      </c>
      <c r="GZC296" s="65" t="s">
        <v>367</v>
      </c>
      <c r="GZD296" s="65" t="s">
        <v>367</v>
      </c>
      <c r="GZE296" s="65" t="s">
        <v>367</v>
      </c>
      <c r="GZF296" s="65" t="s">
        <v>367</v>
      </c>
      <c r="GZG296" s="65" t="s">
        <v>367</v>
      </c>
      <c r="GZH296" s="65" t="s">
        <v>367</v>
      </c>
      <c r="GZI296" s="65" t="s">
        <v>367</v>
      </c>
      <c r="GZJ296" s="65" t="s">
        <v>367</v>
      </c>
      <c r="GZK296" s="65" t="s">
        <v>367</v>
      </c>
      <c r="GZL296" s="65" t="s">
        <v>367</v>
      </c>
      <c r="GZM296" s="65" t="s">
        <v>367</v>
      </c>
      <c r="GZN296" s="65" t="s">
        <v>367</v>
      </c>
      <c r="GZO296" s="65" t="s">
        <v>367</v>
      </c>
      <c r="GZP296" s="65" t="s">
        <v>367</v>
      </c>
      <c r="GZQ296" s="65" t="s">
        <v>367</v>
      </c>
      <c r="GZR296" s="65" t="s">
        <v>367</v>
      </c>
      <c r="GZS296" s="65" t="s">
        <v>367</v>
      </c>
      <c r="GZT296" s="65" t="s">
        <v>367</v>
      </c>
      <c r="GZU296" s="65" t="s">
        <v>367</v>
      </c>
      <c r="GZV296" s="65" t="s">
        <v>367</v>
      </c>
      <c r="GZW296" s="65" t="s">
        <v>367</v>
      </c>
      <c r="GZX296" s="65" t="s">
        <v>367</v>
      </c>
      <c r="GZY296" s="65" t="s">
        <v>367</v>
      </c>
      <c r="GZZ296" s="65" t="s">
        <v>367</v>
      </c>
      <c r="HAA296" s="65" t="s">
        <v>367</v>
      </c>
      <c r="HAB296" s="65" t="s">
        <v>367</v>
      </c>
      <c r="HAC296" s="65" t="s">
        <v>367</v>
      </c>
      <c r="HAD296" s="65" t="s">
        <v>367</v>
      </c>
      <c r="HAE296" s="65" t="s">
        <v>367</v>
      </c>
      <c r="HAF296" s="65" t="s">
        <v>367</v>
      </c>
      <c r="HAG296" s="65" t="s">
        <v>367</v>
      </c>
      <c r="HAH296" s="65" t="s">
        <v>367</v>
      </c>
      <c r="HAI296" s="65" t="s">
        <v>367</v>
      </c>
      <c r="HAJ296" s="65" t="s">
        <v>367</v>
      </c>
      <c r="HAK296" s="65" t="s">
        <v>367</v>
      </c>
      <c r="HAL296" s="65" t="s">
        <v>367</v>
      </c>
      <c r="HAM296" s="65" t="s">
        <v>367</v>
      </c>
      <c r="HAN296" s="65" t="s">
        <v>367</v>
      </c>
      <c r="HAO296" s="65" t="s">
        <v>367</v>
      </c>
      <c r="HAP296" s="65" t="s">
        <v>367</v>
      </c>
      <c r="HAQ296" s="65" t="s">
        <v>367</v>
      </c>
      <c r="HAR296" s="65" t="s">
        <v>367</v>
      </c>
      <c r="HAS296" s="65" t="s">
        <v>367</v>
      </c>
      <c r="HAT296" s="65" t="s">
        <v>367</v>
      </c>
      <c r="HAU296" s="65" t="s">
        <v>367</v>
      </c>
      <c r="HAV296" s="65" t="s">
        <v>367</v>
      </c>
      <c r="HAW296" s="65" t="s">
        <v>367</v>
      </c>
      <c r="HAX296" s="65" t="s">
        <v>367</v>
      </c>
      <c r="HAY296" s="65" t="s">
        <v>367</v>
      </c>
      <c r="HAZ296" s="65" t="s">
        <v>367</v>
      </c>
      <c r="HBA296" s="65" t="s">
        <v>367</v>
      </c>
      <c r="HBB296" s="65" t="s">
        <v>367</v>
      </c>
      <c r="HBC296" s="65" t="s">
        <v>367</v>
      </c>
      <c r="HBD296" s="65" t="s">
        <v>367</v>
      </c>
      <c r="HBE296" s="65" t="s">
        <v>367</v>
      </c>
      <c r="HBF296" s="65" t="s">
        <v>367</v>
      </c>
      <c r="HBG296" s="65" t="s">
        <v>367</v>
      </c>
      <c r="HBH296" s="65" t="s">
        <v>367</v>
      </c>
      <c r="HBI296" s="65" t="s">
        <v>367</v>
      </c>
      <c r="HBJ296" s="65" t="s">
        <v>367</v>
      </c>
      <c r="HBK296" s="65" t="s">
        <v>367</v>
      </c>
      <c r="HBL296" s="65" t="s">
        <v>367</v>
      </c>
      <c r="HBM296" s="65" t="s">
        <v>367</v>
      </c>
      <c r="HBN296" s="65" t="s">
        <v>367</v>
      </c>
      <c r="HBO296" s="65" t="s">
        <v>367</v>
      </c>
      <c r="HBP296" s="65" t="s">
        <v>367</v>
      </c>
      <c r="HBQ296" s="65" t="s">
        <v>367</v>
      </c>
      <c r="HBR296" s="65" t="s">
        <v>367</v>
      </c>
      <c r="HBS296" s="65" t="s">
        <v>367</v>
      </c>
      <c r="HBT296" s="65" t="s">
        <v>367</v>
      </c>
      <c r="HBU296" s="65" t="s">
        <v>367</v>
      </c>
      <c r="HBV296" s="65" t="s">
        <v>367</v>
      </c>
      <c r="HBW296" s="65" t="s">
        <v>367</v>
      </c>
      <c r="HBX296" s="65" t="s">
        <v>367</v>
      </c>
      <c r="HBY296" s="65" t="s">
        <v>367</v>
      </c>
      <c r="HBZ296" s="65" t="s">
        <v>367</v>
      </c>
      <c r="HCA296" s="65" t="s">
        <v>367</v>
      </c>
      <c r="HCB296" s="65" t="s">
        <v>367</v>
      </c>
      <c r="HCC296" s="65" t="s">
        <v>367</v>
      </c>
      <c r="HCD296" s="65" t="s">
        <v>367</v>
      </c>
      <c r="HCE296" s="65" t="s">
        <v>367</v>
      </c>
      <c r="HCF296" s="65" t="s">
        <v>367</v>
      </c>
      <c r="HCG296" s="65" t="s">
        <v>367</v>
      </c>
      <c r="HCH296" s="65" t="s">
        <v>367</v>
      </c>
      <c r="HCI296" s="65" t="s">
        <v>367</v>
      </c>
      <c r="HCJ296" s="65" t="s">
        <v>367</v>
      </c>
      <c r="HCK296" s="65" t="s">
        <v>367</v>
      </c>
      <c r="HCL296" s="65" t="s">
        <v>367</v>
      </c>
      <c r="HCM296" s="65" t="s">
        <v>367</v>
      </c>
      <c r="HCN296" s="65" t="s">
        <v>367</v>
      </c>
      <c r="HCO296" s="65" t="s">
        <v>367</v>
      </c>
      <c r="HCP296" s="65" t="s">
        <v>367</v>
      </c>
      <c r="HCQ296" s="65" t="s">
        <v>367</v>
      </c>
      <c r="HCR296" s="65" t="s">
        <v>367</v>
      </c>
      <c r="HCS296" s="65" t="s">
        <v>367</v>
      </c>
      <c r="HCT296" s="65" t="s">
        <v>367</v>
      </c>
      <c r="HCU296" s="65" t="s">
        <v>367</v>
      </c>
      <c r="HCV296" s="65" t="s">
        <v>367</v>
      </c>
      <c r="HCW296" s="65" t="s">
        <v>367</v>
      </c>
      <c r="HCX296" s="65" t="s">
        <v>367</v>
      </c>
      <c r="HCY296" s="65" t="s">
        <v>367</v>
      </c>
      <c r="HCZ296" s="65" t="s">
        <v>367</v>
      </c>
      <c r="HDA296" s="65" t="s">
        <v>367</v>
      </c>
      <c r="HDB296" s="65" t="s">
        <v>367</v>
      </c>
      <c r="HDC296" s="65" t="s">
        <v>367</v>
      </c>
      <c r="HDD296" s="65" t="s">
        <v>367</v>
      </c>
      <c r="HDE296" s="65" t="s">
        <v>367</v>
      </c>
      <c r="HDF296" s="65" t="s">
        <v>367</v>
      </c>
      <c r="HDG296" s="65" t="s">
        <v>367</v>
      </c>
      <c r="HDH296" s="65" t="s">
        <v>367</v>
      </c>
      <c r="HDI296" s="65" t="s">
        <v>367</v>
      </c>
      <c r="HDJ296" s="65" t="s">
        <v>367</v>
      </c>
      <c r="HDK296" s="65" t="s">
        <v>367</v>
      </c>
      <c r="HDL296" s="65" t="s">
        <v>367</v>
      </c>
      <c r="HDM296" s="65" t="s">
        <v>367</v>
      </c>
      <c r="HDN296" s="65" t="s">
        <v>367</v>
      </c>
      <c r="HDO296" s="65" t="s">
        <v>367</v>
      </c>
      <c r="HDP296" s="65" t="s">
        <v>367</v>
      </c>
      <c r="HDQ296" s="65" t="s">
        <v>367</v>
      </c>
      <c r="HDR296" s="65" t="s">
        <v>367</v>
      </c>
      <c r="HDS296" s="65" t="s">
        <v>367</v>
      </c>
      <c r="HDT296" s="65" t="s">
        <v>367</v>
      </c>
      <c r="HDU296" s="65" t="s">
        <v>367</v>
      </c>
      <c r="HDV296" s="65" t="s">
        <v>367</v>
      </c>
      <c r="HDW296" s="65" t="s">
        <v>367</v>
      </c>
      <c r="HDX296" s="65" t="s">
        <v>367</v>
      </c>
      <c r="HDY296" s="65" t="s">
        <v>367</v>
      </c>
      <c r="HDZ296" s="65" t="s">
        <v>367</v>
      </c>
      <c r="HEA296" s="65" t="s">
        <v>367</v>
      </c>
      <c r="HEB296" s="65" t="s">
        <v>367</v>
      </c>
      <c r="HEC296" s="65" t="s">
        <v>367</v>
      </c>
      <c r="HED296" s="65" t="s">
        <v>367</v>
      </c>
      <c r="HEE296" s="65" t="s">
        <v>367</v>
      </c>
      <c r="HEF296" s="65" t="s">
        <v>367</v>
      </c>
      <c r="HEG296" s="65" t="s">
        <v>367</v>
      </c>
      <c r="HEH296" s="65" t="s">
        <v>367</v>
      </c>
      <c r="HEI296" s="65" t="s">
        <v>367</v>
      </c>
      <c r="HEJ296" s="65" t="s">
        <v>367</v>
      </c>
      <c r="HEK296" s="65" t="s">
        <v>367</v>
      </c>
      <c r="HEL296" s="65" t="s">
        <v>367</v>
      </c>
      <c r="HEM296" s="65" t="s">
        <v>367</v>
      </c>
      <c r="HEN296" s="65" t="s">
        <v>367</v>
      </c>
      <c r="HEO296" s="65" t="s">
        <v>367</v>
      </c>
      <c r="HEP296" s="65" t="s">
        <v>367</v>
      </c>
      <c r="HEQ296" s="65" t="s">
        <v>367</v>
      </c>
      <c r="HER296" s="65" t="s">
        <v>367</v>
      </c>
      <c r="HES296" s="65" t="s">
        <v>367</v>
      </c>
      <c r="HET296" s="65" t="s">
        <v>367</v>
      </c>
      <c r="HEU296" s="65" t="s">
        <v>367</v>
      </c>
      <c r="HEV296" s="65" t="s">
        <v>367</v>
      </c>
      <c r="HEW296" s="65" t="s">
        <v>367</v>
      </c>
      <c r="HEX296" s="65" t="s">
        <v>367</v>
      </c>
      <c r="HEY296" s="65" t="s">
        <v>367</v>
      </c>
      <c r="HEZ296" s="65" t="s">
        <v>367</v>
      </c>
      <c r="HFA296" s="65" t="s">
        <v>367</v>
      </c>
      <c r="HFB296" s="65" t="s">
        <v>367</v>
      </c>
      <c r="HFC296" s="65" t="s">
        <v>367</v>
      </c>
      <c r="HFD296" s="65" t="s">
        <v>367</v>
      </c>
      <c r="HFE296" s="65" t="s">
        <v>367</v>
      </c>
      <c r="HFF296" s="65" t="s">
        <v>367</v>
      </c>
      <c r="HFG296" s="65" t="s">
        <v>367</v>
      </c>
      <c r="HFH296" s="65" t="s">
        <v>367</v>
      </c>
      <c r="HFI296" s="65" t="s">
        <v>367</v>
      </c>
      <c r="HFJ296" s="65" t="s">
        <v>367</v>
      </c>
      <c r="HFK296" s="65" t="s">
        <v>367</v>
      </c>
      <c r="HFL296" s="65" t="s">
        <v>367</v>
      </c>
      <c r="HFM296" s="65" t="s">
        <v>367</v>
      </c>
      <c r="HFN296" s="65" t="s">
        <v>367</v>
      </c>
      <c r="HFO296" s="65" t="s">
        <v>367</v>
      </c>
      <c r="HFP296" s="65" t="s">
        <v>367</v>
      </c>
      <c r="HFQ296" s="65" t="s">
        <v>367</v>
      </c>
      <c r="HFR296" s="65" t="s">
        <v>367</v>
      </c>
      <c r="HFS296" s="65" t="s">
        <v>367</v>
      </c>
      <c r="HFT296" s="65" t="s">
        <v>367</v>
      </c>
      <c r="HFU296" s="65" t="s">
        <v>367</v>
      </c>
      <c r="HFV296" s="65" t="s">
        <v>367</v>
      </c>
      <c r="HFW296" s="65" t="s">
        <v>367</v>
      </c>
      <c r="HFX296" s="65" t="s">
        <v>367</v>
      </c>
      <c r="HFY296" s="65" t="s">
        <v>367</v>
      </c>
      <c r="HFZ296" s="65" t="s">
        <v>367</v>
      </c>
      <c r="HGA296" s="65" t="s">
        <v>367</v>
      </c>
      <c r="HGB296" s="65" t="s">
        <v>367</v>
      </c>
      <c r="HGC296" s="65" t="s">
        <v>367</v>
      </c>
      <c r="HGD296" s="65" t="s">
        <v>367</v>
      </c>
      <c r="HGE296" s="65" t="s">
        <v>367</v>
      </c>
      <c r="HGF296" s="65" t="s">
        <v>367</v>
      </c>
      <c r="HGG296" s="65" t="s">
        <v>367</v>
      </c>
      <c r="HGH296" s="65" t="s">
        <v>367</v>
      </c>
      <c r="HGI296" s="65" t="s">
        <v>367</v>
      </c>
      <c r="HGJ296" s="65" t="s">
        <v>367</v>
      </c>
      <c r="HGK296" s="65" t="s">
        <v>367</v>
      </c>
      <c r="HGL296" s="65" t="s">
        <v>367</v>
      </c>
      <c r="HGM296" s="65" t="s">
        <v>367</v>
      </c>
      <c r="HGN296" s="65" t="s">
        <v>367</v>
      </c>
      <c r="HGO296" s="65" t="s">
        <v>367</v>
      </c>
      <c r="HGP296" s="65" t="s">
        <v>367</v>
      </c>
      <c r="HGQ296" s="65" t="s">
        <v>367</v>
      </c>
      <c r="HGR296" s="65" t="s">
        <v>367</v>
      </c>
      <c r="HGS296" s="65" t="s">
        <v>367</v>
      </c>
      <c r="HGT296" s="65" t="s">
        <v>367</v>
      </c>
      <c r="HGU296" s="65" t="s">
        <v>367</v>
      </c>
      <c r="HGV296" s="65" t="s">
        <v>367</v>
      </c>
      <c r="HGW296" s="65" t="s">
        <v>367</v>
      </c>
      <c r="HGX296" s="65" t="s">
        <v>367</v>
      </c>
      <c r="HGY296" s="65" t="s">
        <v>367</v>
      </c>
      <c r="HGZ296" s="65" t="s">
        <v>367</v>
      </c>
      <c r="HHA296" s="65" t="s">
        <v>367</v>
      </c>
      <c r="HHB296" s="65" t="s">
        <v>367</v>
      </c>
      <c r="HHC296" s="65" t="s">
        <v>367</v>
      </c>
      <c r="HHD296" s="65" t="s">
        <v>367</v>
      </c>
      <c r="HHE296" s="65" t="s">
        <v>367</v>
      </c>
      <c r="HHF296" s="65" t="s">
        <v>367</v>
      </c>
      <c r="HHG296" s="65" t="s">
        <v>367</v>
      </c>
      <c r="HHH296" s="65" t="s">
        <v>367</v>
      </c>
      <c r="HHI296" s="65" t="s">
        <v>367</v>
      </c>
      <c r="HHJ296" s="65" t="s">
        <v>367</v>
      </c>
      <c r="HHK296" s="65" t="s">
        <v>367</v>
      </c>
      <c r="HHL296" s="65" t="s">
        <v>367</v>
      </c>
      <c r="HHM296" s="65" t="s">
        <v>367</v>
      </c>
      <c r="HHN296" s="65" t="s">
        <v>367</v>
      </c>
      <c r="HHO296" s="65" t="s">
        <v>367</v>
      </c>
      <c r="HHP296" s="65" t="s">
        <v>367</v>
      </c>
      <c r="HHQ296" s="65" t="s">
        <v>367</v>
      </c>
      <c r="HHR296" s="65" t="s">
        <v>367</v>
      </c>
      <c r="HHS296" s="65" t="s">
        <v>367</v>
      </c>
      <c r="HHT296" s="65" t="s">
        <v>367</v>
      </c>
      <c r="HHU296" s="65" t="s">
        <v>367</v>
      </c>
      <c r="HHV296" s="65" t="s">
        <v>367</v>
      </c>
      <c r="HHW296" s="65" t="s">
        <v>367</v>
      </c>
      <c r="HHX296" s="65" t="s">
        <v>367</v>
      </c>
      <c r="HHY296" s="65" t="s">
        <v>367</v>
      </c>
      <c r="HHZ296" s="65" t="s">
        <v>367</v>
      </c>
      <c r="HIA296" s="65" t="s">
        <v>367</v>
      </c>
      <c r="HIB296" s="65" t="s">
        <v>367</v>
      </c>
      <c r="HIC296" s="65" t="s">
        <v>367</v>
      </c>
      <c r="HID296" s="65" t="s">
        <v>367</v>
      </c>
      <c r="HIE296" s="65" t="s">
        <v>367</v>
      </c>
      <c r="HIF296" s="65" t="s">
        <v>367</v>
      </c>
      <c r="HIG296" s="65" t="s">
        <v>367</v>
      </c>
      <c r="HIH296" s="65" t="s">
        <v>367</v>
      </c>
      <c r="HII296" s="65" t="s">
        <v>367</v>
      </c>
      <c r="HIJ296" s="65" t="s">
        <v>367</v>
      </c>
      <c r="HIK296" s="65" t="s">
        <v>367</v>
      </c>
      <c r="HIL296" s="65" t="s">
        <v>367</v>
      </c>
      <c r="HIM296" s="65" t="s">
        <v>367</v>
      </c>
      <c r="HIN296" s="65" t="s">
        <v>367</v>
      </c>
      <c r="HIO296" s="65" t="s">
        <v>367</v>
      </c>
      <c r="HIP296" s="65" t="s">
        <v>367</v>
      </c>
      <c r="HIQ296" s="65" t="s">
        <v>367</v>
      </c>
      <c r="HIR296" s="65" t="s">
        <v>367</v>
      </c>
      <c r="HIS296" s="65" t="s">
        <v>367</v>
      </c>
      <c r="HIT296" s="65" t="s">
        <v>367</v>
      </c>
      <c r="HIU296" s="65" t="s">
        <v>367</v>
      </c>
      <c r="HIV296" s="65" t="s">
        <v>367</v>
      </c>
      <c r="HIW296" s="65" t="s">
        <v>367</v>
      </c>
      <c r="HIX296" s="65" t="s">
        <v>367</v>
      </c>
      <c r="HIY296" s="65" t="s">
        <v>367</v>
      </c>
      <c r="HIZ296" s="65" t="s">
        <v>367</v>
      </c>
      <c r="HJA296" s="65" t="s">
        <v>367</v>
      </c>
      <c r="HJB296" s="65" t="s">
        <v>367</v>
      </c>
      <c r="HJC296" s="65" t="s">
        <v>367</v>
      </c>
      <c r="HJD296" s="65" t="s">
        <v>367</v>
      </c>
      <c r="HJE296" s="65" t="s">
        <v>367</v>
      </c>
      <c r="HJF296" s="65" t="s">
        <v>367</v>
      </c>
      <c r="HJG296" s="65" t="s">
        <v>367</v>
      </c>
      <c r="HJH296" s="65" t="s">
        <v>367</v>
      </c>
      <c r="HJI296" s="65" t="s">
        <v>367</v>
      </c>
      <c r="HJJ296" s="65" t="s">
        <v>367</v>
      </c>
      <c r="HJK296" s="65" t="s">
        <v>367</v>
      </c>
      <c r="HJL296" s="65" t="s">
        <v>367</v>
      </c>
      <c r="HJM296" s="65" t="s">
        <v>367</v>
      </c>
      <c r="HJN296" s="65" t="s">
        <v>367</v>
      </c>
      <c r="HJO296" s="65" t="s">
        <v>367</v>
      </c>
      <c r="HJP296" s="65" t="s">
        <v>367</v>
      </c>
      <c r="HJQ296" s="65" t="s">
        <v>367</v>
      </c>
      <c r="HJR296" s="65" t="s">
        <v>367</v>
      </c>
      <c r="HJS296" s="65" t="s">
        <v>367</v>
      </c>
      <c r="HJT296" s="65" t="s">
        <v>367</v>
      </c>
      <c r="HJU296" s="65" t="s">
        <v>367</v>
      </c>
      <c r="HJV296" s="65" t="s">
        <v>367</v>
      </c>
      <c r="HJW296" s="65" t="s">
        <v>367</v>
      </c>
      <c r="HJX296" s="65" t="s">
        <v>367</v>
      </c>
      <c r="HJY296" s="65" t="s">
        <v>367</v>
      </c>
      <c r="HJZ296" s="65" t="s">
        <v>367</v>
      </c>
      <c r="HKA296" s="65" t="s">
        <v>367</v>
      </c>
      <c r="HKB296" s="65" t="s">
        <v>367</v>
      </c>
      <c r="HKC296" s="65" t="s">
        <v>367</v>
      </c>
      <c r="HKD296" s="65" t="s">
        <v>367</v>
      </c>
      <c r="HKE296" s="65" t="s">
        <v>367</v>
      </c>
      <c r="HKF296" s="65" t="s">
        <v>367</v>
      </c>
      <c r="HKG296" s="65" t="s">
        <v>367</v>
      </c>
      <c r="HKH296" s="65" t="s">
        <v>367</v>
      </c>
      <c r="HKI296" s="65" t="s">
        <v>367</v>
      </c>
      <c r="HKJ296" s="65" t="s">
        <v>367</v>
      </c>
      <c r="HKK296" s="65" t="s">
        <v>367</v>
      </c>
      <c r="HKL296" s="65" t="s">
        <v>367</v>
      </c>
      <c r="HKM296" s="65" t="s">
        <v>367</v>
      </c>
      <c r="HKN296" s="65" t="s">
        <v>367</v>
      </c>
      <c r="HKO296" s="65" t="s">
        <v>367</v>
      </c>
      <c r="HKP296" s="65" t="s">
        <v>367</v>
      </c>
      <c r="HKQ296" s="65" t="s">
        <v>367</v>
      </c>
      <c r="HKR296" s="65" t="s">
        <v>367</v>
      </c>
      <c r="HKS296" s="65" t="s">
        <v>367</v>
      </c>
      <c r="HKT296" s="65" t="s">
        <v>367</v>
      </c>
      <c r="HKU296" s="65" t="s">
        <v>367</v>
      </c>
      <c r="HKV296" s="65" t="s">
        <v>367</v>
      </c>
      <c r="HKW296" s="65" t="s">
        <v>367</v>
      </c>
      <c r="HKX296" s="65" t="s">
        <v>367</v>
      </c>
      <c r="HKY296" s="65" t="s">
        <v>367</v>
      </c>
      <c r="HKZ296" s="65" t="s">
        <v>367</v>
      </c>
      <c r="HLA296" s="65" t="s">
        <v>367</v>
      </c>
      <c r="HLB296" s="65" t="s">
        <v>367</v>
      </c>
      <c r="HLC296" s="65" t="s">
        <v>367</v>
      </c>
      <c r="HLD296" s="65" t="s">
        <v>367</v>
      </c>
      <c r="HLE296" s="65" t="s">
        <v>367</v>
      </c>
      <c r="HLF296" s="65" t="s">
        <v>367</v>
      </c>
      <c r="HLG296" s="65" t="s">
        <v>367</v>
      </c>
      <c r="HLH296" s="65" t="s">
        <v>367</v>
      </c>
      <c r="HLI296" s="65" t="s">
        <v>367</v>
      </c>
      <c r="HLJ296" s="65" t="s">
        <v>367</v>
      </c>
      <c r="HLK296" s="65" t="s">
        <v>367</v>
      </c>
      <c r="HLL296" s="65" t="s">
        <v>367</v>
      </c>
      <c r="HLM296" s="65" t="s">
        <v>367</v>
      </c>
      <c r="HLN296" s="65" t="s">
        <v>367</v>
      </c>
      <c r="HLO296" s="65" t="s">
        <v>367</v>
      </c>
      <c r="HLP296" s="65" t="s">
        <v>367</v>
      </c>
      <c r="HLQ296" s="65" t="s">
        <v>367</v>
      </c>
      <c r="HLR296" s="65" t="s">
        <v>367</v>
      </c>
      <c r="HLS296" s="65" t="s">
        <v>367</v>
      </c>
      <c r="HLT296" s="65" t="s">
        <v>367</v>
      </c>
      <c r="HLU296" s="65" t="s">
        <v>367</v>
      </c>
      <c r="HLV296" s="65" t="s">
        <v>367</v>
      </c>
      <c r="HLW296" s="65" t="s">
        <v>367</v>
      </c>
      <c r="HLX296" s="65" t="s">
        <v>367</v>
      </c>
      <c r="HLY296" s="65" t="s">
        <v>367</v>
      </c>
      <c r="HLZ296" s="65" t="s">
        <v>367</v>
      </c>
      <c r="HMA296" s="65" t="s">
        <v>367</v>
      </c>
      <c r="HMB296" s="65" t="s">
        <v>367</v>
      </c>
      <c r="HMC296" s="65" t="s">
        <v>367</v>
      </c>
      <c r="HMD296" s="65" t="s">
        <v>367</v>
      </c>
      <c r="HME296" s="65" t="s">
        <v>367</v>
      </c>
      <c r="HMF296" s="65" t="s">
        <v>367</v>
      </c>
      <c r="HMG296" s="65" t="s">
        <v>367</v>
      </c>
      <c r="HMH296" s="65" t="s">
        <v>367</v>
      </c>
      <c r="HMI296" s="65" t="s">
        <v>367</v>
      </c>
      <c r="HMJ296" s="65" t="s">
        <v>367</v>
      </c>
      <c r="HMK296" s="65" t="s">
        <v>367</v>
      </c>
      <c r="HML296" s="65" t="s">
        <v>367</v>
      </c>
      <c r="HMM296" s="65" t="s">
        <v>367</v>
      </c>
      <c r="HMN296" s="65" t="s">
        <v>367</v>
      </c>
      <c r="HMO296" s="65" t="s">
        <v>367</v>
      </c>
      <c r="HMP296" s="65" t="s">
        <v>367</v>
      </c>
      <c r="HMQ296" s="65" t="s">
        <v>367</v>
      </c>
      <c r="HMR296" s="65" t="s">
        <v>367</v>
      </c>
      <c r="HMS296" s="65" t="s">
        <v>367</v>
      </c>
      <c r="HMT296" s="65" t="s">
        <v>367</v>
      </c>
      <c r="HMU296" s="65" t="s">
        <v>367</v>
      </c>
      <c r="HMV296" s="65" t="s">
        <v>367</v>
      </c>
      <c r="HMW296" s="65" t="s">
        <v>367</v>
      </c>
      <c r="HMX296" s="65" t="s">
        <v>367</v>
      </c>
      <c r="HMY296" s="65" t="s">
        <v>367</v>
      </c>
      <c r="HMZ296" s="65" t="s">
        <v>367</v>
      </c>
      <c r="HNA296" s="65" t="s">
        <v>367</v>
      </c>
      <c r="HNB296" s="65" t="s">
        <v>367</v>
      </c>
      <c r="HNC296" s="65" t="s">
        <v>367</v>
      </c>
      <c r="HND296" s="65" t="s">
        <v>367</v>
      </c>
      <c r="HNE296" s="65" t="s">
        <v>367</v>
      </c>
      <c r="HNF296" s="65" t="s">
        <v>367</v>
      </c>
      <c r="HNG296" s="65" t="s">
        <v>367</v>
      </c>
      <c r="HNH296" s="65" t="s">
        <v>367</v>
      </c>
      <c r="HNI296" s="65" t="s">
        <v>367</v>
      </c>
      <c r="HNJ296" s="65" t="s">
        <v>367</v>
      </c>
      <c r="HNK296" s="65" t="s">
        <v>367</v>
      </c>
      <c r="HNL296" s="65" t="s">
        <v>367</v>
      </c>
      <c r="HNM296" s="65" t="s">
        <v>367</v>
      </c>
      <c r="HNN296" s="65" t="s">
        <v>367</v>
      </c>
      <c r="HNO296" s="65" t="s">
        <v>367</v>
      </c>
      <c r="HNP296" s="65" t="s">
        <v>367</v>
      </c>
      <c r="HNQ296" s="65" t="s">
        <v>367</v>
      </c>
      <c r="HNR296" s="65" t="s">
        <v>367</v>
      </c>
      <c r="HNS296" s="65" t="s">
        <v>367</v>
      </c>
      <c r="HNT296" s="65" t="s">
        <v>367</v>
      </c>
      <c r="HNU296" s="65" t="s">
        <v>367</v>
      </c>
      <c r="HNV296" s="65" t="s">
        <v>367</v>
      </c>
      <c r="HNW296" s="65" t="s">
        <v>367</v>
      </c>
      <c r="HNX296" s="65" t="s">
        <v>367</v>
      </c>
      <c r="HNY296" s="65" t="s">
        <v>367</v>
      </c>
      <c r="HNZ296" s="65" t="s">
        <v>367</v>
      </c>
      <c r="HOA296" s="65" t="s">
        <v>367</v>
      </c>
      <c r="HOB296" s="65" t="s">
        <v>367</v>
      </c>
      <c r="HOC296" s="65" t="s">
        <v>367</v>
      </c>
      <c r="HOD296" s="65" t="s">
        <v>367</v>
      </c>
      <c r="HOE296" s="65" t="s">
        <v>367</v>
      </c>
      <c r="HOF296" s="65" t="s">
        <v>367</v>
      </c>
      <c r="HOG296" s="65" t="s">
        <v>367</v>
      </c>
      <c r="HOH296" s="65" t="s">
        <v>367</v>
      </c>
      <c r="HOI296" s="65" t="s">
        <v>367</v>
      </c>
      <c r="HOJ296" s="65" t="s">
        <v>367</v>
      </c>
      <c r="HOK296" s="65" t="s">
        <v>367</v>
      </c>
      <c r="HOL296" s="65" t="s">
        <v>367</v>
      </c>
      <c r="HOM296" s="65" t="s">
        <v>367</v>
      </c>
      <c r="HON296" s="65" t="s">
        <v>367</v>
      </c>
      <c r="HOO296" s="65" t="s">
        <v>367</v>
      </c>
      <c r="HOP296" s="65" t="s">
        <v>367</v>
      </c>
      <c r="HOQ296" s="65" t="s">
        <v>367</v>
      </c>
      <c r="HOR296" s="65" t="s">
        <v>367</v>
      </c>
      <c r="HOS296" s="65" t="s">
        <v>367</v>
      </c>
      <c r="HOT296" s="65" t="s">
        <v>367</v>
      </c>
      <c r="HOU296" s="65" t="s">
        <v>367</v>
      </c>
      <c r="HOV296" s="65" t="s">
        <v>367</v>
      </c>
      <c r="HOW296" s="65" t="s">
        <v>367</v>
      </c>
      <c r="HOX296" s="65" t="s">
        <v>367</v>
      </c>
      <c r="HOY296" s="65" t="s">
        <v>367</v>
      </c>
      <c r="HOZ296" s="65" t="s">
        <v>367</v>
      </c>
      <c r="HPA296" s="65" t="s">
        <v>367</v>
      </c>
      <c r="HPB296" s="65" t="s">
        <v>367</v>
      </c>
      <c r="HPC296" s="65" t="s">
        <v>367</v>
      </c>
      <c r="HPD296" s="65" t="s">
        <v>367</v>
      </c>
      <c r="HPE296" s="65" t="s">
        <v>367</v>
      </c>
      <c r="HPF296" s="65" t="s">
        <v>367</v>
      </c>
      <c r="HPG296" s="65" t="s">
        <v>367</v>
      </c>
      <c r="HPH296" s="65" t="s">
        <v>367</v>
      </c>
      <c r="HPI296" s="65" t="s">
        <v>367</v>
      </c>
      <c r="HPJ296" s="65" t="s">
        <v>367</v>
      </c>
      <c r="HPK296" s="65" t="s">
        <v>367</v>
      </c>
      <c r="HPL296" s="65" t="s">
        <v>367</v>
      </c>
      <c r="HPM296" s="65" t="s">
        <v>367</v>
      </c>
      <c r="HPN296" s="65" t="s">
        <v>367</v>
      </c>
      <c r="HPO296" s="65" t="s">
        <v>367</v>
      </c>
      <c r="HPP296" s="65" t="s">
        <v>367</v>
      </c>
      <c r="HPQ296" s="65" t="s">
        <v>367</v>
      </c>
      <c r="HPR296" s="65" t="s">
        <v>367</v>
      </c>
      <c r="HPS296" s="65" t="s">
        <v>367</v>
      </c>
      <c r="HPT296" s="65" t="s">
        <v>367</v>
      </c>
      <c r="HPU296" s="65" t="s">
        <v>367</v>
      </c>
      <c r="HPV296" s="65" t="s">
        <v>367</v>
      </c>
      <c r="HPW296" s="65" t="s">
        <v>367</v>
      </c>
      <c r="HPX296" s="65" t="s">
        <v>367</v>
      </c>
      <c r="HPY296" s="65" t="s">
        <v>367</v>
      </c>
      <c r="HPZ296" s="65" t="s">
        <v>367</v>
      </c>
      <c r="HQA296" s="65" t="s">
        <v>367</v>
      </c>
      <c r="HQB296" s="65" t="s">
        <v>367</v>
      </c>
      <c r="HQC296" s="65" t="s">
        <v>367</v>
      </c>
      <c r="HQD296" s="65" t="s">
        <v>367</v>
      </c>
      <c r="HQE296" s="65" t="s">
        <v>367</v>
      </c>
      <c r="HQF296" s="65" t="s">
        <v>367</v>
      </c>
      <c r="HQG296" s="65" t="s">
        <v>367</v>
      </c>
      <c r="HQH296" s="65" t="s">
        <v>367</v>
      </c>
      <c r="HQI296" s="65" t="s">
        <v>367</v>
      </c>
      <c r="HQJ296" s="65" t="s">
        <v>367</v>
      </c>
      <c r="HQK296" s="65" t="s">
        <v>367</v>
      </c>
      <c r="HQL296" s="65" t="s">
        <v>367</v>
      </c>
      <c r="HQM296" s="65" t="s">
        <v>367</v>
      </c>
      <c r="HQN296" s="65" t="s">
        <v>367</v>
      </c>
      <c r="HQO296" s="65" t="s">
        <v>367</v>
      </c>
      <c r="HQP296" s="65" t="s">
        <v>367</v>
      </c>
      <c r="HQQ296" s="65" t="s">
        <v>367</v>
      </c>
      <c r="HQR296" s="65" t="s">
        <v>367</v>
      </c>
      <c r="HQS296" s="65" t="s">
        <v>367</v>
      </c>
      <c r="HQT296" s="65" t="s">
        <v>367</v>
      </c>
      <c r="HQU296" s="65" t="s">
        <v>367</v>
      </c>
      <c r="HQV296" s="65" t="s">
        <v>367</v>
      </c>
      <c r="HQW296" s="65" t="s">
        <v>367</v>
      </c>
      <c r="HQX296" s="65" t="s">
        <v>367</v>
      </c>
      <c r="HQY296" s="65" t="s">
        <v>367</v>
      </c>
      <c r="HQZ296" s="65" t="s">
        <v>367</v>
      </c>
      <c r="HRA296" s="65" t="s">
        <v>367</v>
      </c>
      <c r="HRB296" s="65" t="s">
        <v>367</v>
      </c>
      <c r="HRC296" s="65" t="s">
        <v>367</v>
      </c>
      <c r="HRD296" s="65" t="s">
        <v>367</v>
      </c>
      <c r="HRE296" s="65" t="s">
        <v>367</v>
      </c>
      <c r="HRF296" s="65" t="s">
        <v>367</v>
      </c>
      <c r="HRG296" s="65" t="s">
        <v>367</v>
      </c>
      <c r="HRH296" s="65" t="s">
        <v>367</v>
      </c>
      <c r="HRI296" s="65" t="s">
        <v>367</v>
      </c>
      <c r="HRJ296" s="65" t="s">
        <v>367</v>
      </c>
      <c r="HRK296" s="65" t="s">
        <v>367</v>
      </c>
      <c r="HRL296" s="65" t="s">
        <v>367</v>
      </c>
      <c r="HRM296" s="65" t="s">
        <v>367</v>
      </c>
      <c r="HRN296" s="65" t="s">
        <v>367</v>
      </c>
      <c r="HRO296" s="65" t="s">
        <v>367</v>
      </c>
      <c r="HRP296" s="65" t="s">
        <v>367</v>
      </c>
      <c r="HRQ296" s="65" t="s">
        <v>367</v>
      </c>
      <c r="HRR296" s="65" t="s">
        <v>367</v>
      </c>
      <c r="HRS296" s="65" t="s">
        <v>367</v>
      </c>
      <c r="HRT296" s="65" t="s">
        <v>367</v>
      </c>
      <c r="HRU296" s="65" t="s">
        <v>367</v>
      </c>
      <c r="HRV296" s="65" t="s">
        <v>367</v>
      </c>
      <c r="HRW296" s="65" t="s">
        <v>367</v>
      </c>
      <c r="HRX296" s="65" t="s">
        <v>367</v>
      </c>
      <c r="HRY296" s="65" t="s">
        <v>367</v>
      </c>
      <c r="HRZ296" s="65" t="s">
        <v>367</v>
      </c>
      <c r="HSA296" s="65" t="s">
        <v>367</v>
      </c>
      <c r="HSB296" s="65" t="s">
        <v>367</v>
      </c>
      <c r="HSC296" s="65" t="s">
        <v>367</v>
      </c>
      <c r="HSD296" s="65" t="s">
        <v>367</v>
      </c>
      <c r="HSE296" s="65" t="s">
        <v>367</v>
      </c>
      <c r="HSF296" s="65" t="s">
        <v>367</v>
      </c>
      <c r="HSG296" s="65" t="s">
        <v>367</v>
      </c>
      <c r="HSH296" s="65" t="s">
        <v>367</v>
      </c>
      <c r="HSI296" s="65" t="s">
        <v>367</v>
      </c>
      <c r="HSJ296" s="65" t="s">
        <v>367</v>
      </c>
      <c r="HSK296" s="65" t="s">
        <v>367</v>
      </c>
      <c r="HSL296" s="65" t="s">
        <v>367</v>
      </c>
      <c r="HSM296" s="65" t="s">
        <v>367</v>
      </c>
      <c r="HSN296" s="65" t="s">
        <v>367</v>
      </c>
      <c r="HSO296" s="65" t="s">
        <v>367</v>
      </c>
      <c r="HSP296" s="65" t="s">
        <v>367</v>
      </c>
      <c r="HSQ296" s="65" t="s">
        <v>367</v>
      </c>
      <c r="HSR296" s="65" t="s">
        <v>367</v>
      </c>
      <c r="HSS296" s="65" t="s">
        <v>367</v>
      </c>
      <c r="HST296" s="65" t="s">
        <v>367</v>
      </c>
      <c r="HSU296" s="65" t="s">
        <v>367</v>
      </c>
      <c r="HSV296" s="65" t="s">
        <v>367</v>
      </c>
      <c r="HSW296" s="65" t="s">
        <v>367</v>
      </c>
      <c r="HSX296" s="65" t="s">
        <v>367</v>
      </c>
      <c r="HSY296" s="65" t="s">
        <v>367</v>
      </c>
      <c r="HSZ296" s="65" t="s">
        <v>367</v>
      </c>
      <c r="HTA296" s="65" t="s">
        <v>367</v>
      </c>
      <c r="HTB296" s="65" t="s">
        <v>367</v>
      </c>
      <c r="HTC296" s="65" t="s">
        <v>367</v>
      </c>
      <c r="HTD296" s="65" t="s">
        <v>367</v>
      </c>
      <c r="HTE296" s="65" t="s">
        <v>367</v>
      </c>
      <c r="HTF296" s="65" t="s">
        <v>367</v>
      </c>
      <c r="HTG296" s="65" t="s">
        <v>367</v>
      </c>
      <c r="HTH296" s="65" t="s">
        <v>367</v>
      </c>
      <c r="HTI296" s="65" t="s">
        <v>367</v>
      </c>
      <c r="HTJ296" s="65" t="s">
        <v>367</v>
      </c>
      <c r="HTK296" s="65" t="s">
        <v>367</v>
      </c>
      <c r="HTL296" s="65" t="s">
        <v>367</v>
      </c>
      <c r="HTM296" s="65" t="s">
        <v>367</v>
      </c>
      <c r="HTN296" s="65" t="s">
        <v>367</v>
      </c>
      <c r="HTO296" s="65" t="s">
        <v>367</v>
      </c>
      <c r="HTP296" s="65" t="s">
        <v>367</v>
      </c>
      <c r="HTQ296" s="65" t="s">
        <v>367</v>
      </c>
      <c r="HTR296" s="65" t="s">
        <v>367</v>
      </c>
      <c r="HTS296" s="65" t="s">
        <v>367</v>
      </c>
      <c r="HTT296" s="65" t="s">
        <v>367</v>
      </c>
      <c r="HTU296" s="65" t="s">
        <v>367</v>
      </c>
      <c r="HTV296" s="65" t="s">
        <v>367</v>
      </c>
      <c r="HTW296" s="65" t="s">
        <v>367</v>
      </c>
      <c r="HTX296" s="65" t="s">
        <v>367</v>
      </c>
      <c r="HTY296" s="65" t="s">
        <v>367</v>
      </c>
      <c r="HTZ296" s="65" t="s">
        <v>367</v>
      </c>
      <c r="HUA296" s="65" t="s">
        <v>367</v>
      </c>
      <c r="HUB296" s="65" t="s">
        <v>367</v>
      </c>
      <c r="HUC296" s="65" t="s">
        <v>367</v>
      </c>
      <c r="HUD296" s="65" t="s">
        <v>367</v>
      </c>
      <c r="HUE296" s="65" t="s">
        <v>367</v>
      </c>
      <c r="HUF296" s="65" t="s">
        <v>367</v>
      </c>
      <c r="HUG296" s="65" t="s">
        <v>367</v>
      </c>
      <c r="HUH296" s="65" t="s">
        <v>367</v>
      </c>
      <c r="HUI296" s="65" t="s">
        <v>367</v>
      </c>
      <c r="HUJ296" s="65" t="s">
        <v>367</v>
      </c>
      <c r="HUK296" s="65" t="s">
        <v>367</v>
      </c>
      <c r="HUL296" s="65" t="s">
        <v>367</v>
      </c>
      <c r="HUM296" s="65" t="s">
        <v>367</v>
      </c>
      <c r="HUN296" s="65" t="s">
        <v>367</v>
      </c>
      <c r="HUO296" s="65" t="s">
        <v>367</v>
      </c>
      <c r="HUP296" s="65" t="s">
        <v>367</v>
      </c>
      <c r="HUQ296" s="65" t="s">
        <v>367</v>
      </c>
      <c r="HUR296" s="65" t="s">
        <v>367</v>
      </c>
      <c r="HUS296" s="65" t="s">
        <v>367</v>
      </c>
      <c r="HUT296" s="65" t="s">
        <v>367</v>
      </c>
      <c r="HUU296" s="65" t="s">
        <v>367</v>
      </c>
      <c r="HUV296" s="65" t="s">
        <v>367</v>
      </c>
      <c r="HUW296" s="65" t="s">
        <v>367</v>
      </c>
      <c r="HUX296" s="65" t="s">
        <v>367</v>
      </c>
      <c r="HUY296" s="65" t="s">
        <v>367</v>
      </c>
      <c r="HUZ296" s="65" t="s">
        <v>367</v>
      </c>
      <c r="HVA296" s="65" t="s">
        <v>367</v>
      </c>
      <c r="HVB296" s="65" t="s">
        <v>367</v>
      </c>
      <c r="HVC296" s="65" t="s">
        <v>367</v>
      </c>
      <c r="HVD296" s="65" t="s">
        <v>367</v>
      </c>
      <c r="HVE296" s="65" t="s">
        <v>367</v>
      </c>
      <c r="HVF296" s="65" t="s">
        <v>367</v>
      </c>
      <c r="HVG296" s="65" t="s">
        <v>367</v>
      </c>
      <c r="HVH296" s="65" t="s">
        <v>367</v>
      </c>
      <c r="HVI296" s="65" t="s">
        <v>367</v>
      </c>
      <c r="HVJ296" s="65" t="s">
        <v>367</v>
      </c>
      <c r="HVK296" s="65" t="s">
        <v>367</v>
      </c>
      <c r="HVL296" s="65" t="s">
        <v>367</v>
      </c>
      <c r="HVM296" s="65" t="s">
        <v>367</v>
      </c>
      <c r="HVN296" s="65" t="s">
        <v>367</v>
      </c>
      <c r="HVO296" s="65" t="s">
        <v>367</v>
      </c>
      <c r="HVP296" s="65" t="s">
        <v>367</v>
      </c>
      <c r="HVQ296" s="65" t="s">
        <v>367</v>
      </c>
      <c r="HVR296" s="65" t="s">
        <v>367</v>
      </c>
      <c r="HVS296" s="65" t="s">
        <v>367</v>
      </c>
      <c r="HVT296" s="65" t="s">
        <v>367</v>
      </c>
      <c r="HVU296" s="65" t="s">
        <v>367</v>
      </c>
      <c r="HVV296" s="65" t="s">
        <v>367</v>
      </c>
      <c r="HVW296" s="65" t="s">
        <v>367</v>
      </c>
      <c r="HVX296" s="65" t="s">
        <v>367</v>
      </c>
      <c r="HVY296" s="65" t="s">
        <v>367</v>
      </c>
      <c r="HVZ296" s="65" t="s">
        <v>367</v>
      </c>
      <c r="HWA296" s="65" t="s">
        <v>367</v>
      </c>
      <c r="HWB296" s="65" t="s">
        <v>367</v>
      </c>
      <c r="HWC296" s="65" t="s">
        <v>367</v>
      </c>
      <c r="HWD296" s="65" t="s">
        <v>367</v>
      </c>
      <c r="HWE296" s="65" t="s">
        <v>367</v>
      </c>
      <c r="HWF296" s="65" t="s">
        <v>367</v>
      </c>
      <c r="HWG296" s="65" t="s">
        <v>367</v>
      </c>
      <c r="HWH296" s="65" t="s">
        <v>367</v>
      </c>
      <c r="HWI296" s="65" t="s">
        <v>367</v>
      </c>
      <c r="HWJ296" s="65" t="s">
        <v>367</v>
      </c>
      <c r="HWK296" s="65" t="s">
        <v>367</v>
      </c>
      <c r="HWL296" s="65" t="s">
        <v>367</v>
      </c>
      <c r="HWM296" s="65" t="s">
        <v>367</v>
      </c>
      <c r="HWN296" s="65" t="s">
        <v>367</v>
      </c>
      <c r="HWO296" s="65" t="s">
        <v>367</v>
      </c>
      <c r="HWP296" s="65" t="s">
        <v>367</v>
      </c>
      <c r="HWQ296" s="65" t="s">
        <v>367</v>
      </c>
      <c r="HWR296" s="65" t="s">
        <v>367</v>
      </c>
      <c r="HWS296" s="65" t="s">
        <v>367</v>
      </c>
      <c r="HWT296" s="65" t="s">
        <v>367</v>
      </c>
      <c r="HWU296" s="65" t="s">
        <v>367</v>
      </c>
      <c r="HWV296" s="65" t="s">
        <v>367</v>
      </c>
      <c r="HWW296" s="65" t="s">
        <v>367</v>
      </c>
      <c r="HWX296" s="65" t="s">
        <v>367</v>
      </c>
      <c r="HWY296" s="65" t="s">
        <v>367</v>
      </c>
      <c r="HWZ296" s="65" t="s">
        <v>367</v>
      </c>
      <c r="HXA296" s="65" t="s">
        <v>367</v>
      </c>
      <c r="HXB296" s="65" t="s">
        <v>367</v>
      </c>
      <c r="HXC296" s="65" t="s">
        <v>367</v>
      </c>
      <c r="HXD296" s="65" t="s">
        <v>367</v>
      </c>
      <c r="HXE296" s="65" t="s">
        <v>367</v>
      </c>
      <c r="HXF296" s="65" t="s">
        <v>367</v>
      </c>
      <c r="HXG296" s="65" t="s">
        <v>367</v>
      </c>
      <c r="HXH296" s="65" t="s">
        <v>367</v>
      </c>
      <c r="HXI296" s="65" t="s">
        <v>367</v>
      </c>
      <c r="HXJ296" s="65" t="s">
        <v>367</v>
      </c>
      <c r="HXK296" s="65" t="s">
        <v>367</v>
      </c>
      <c r="HXL296" s="65" t="s">
        <v>367</v>
      </c>
      <c r="HXM296" s="65" t="s">
        <v>367</v>
      </c>
      <c r="HXN296" s="65" t="s">
        <v>367</v>
      </c>
      <c r="HXO296" s="65" t="s">
        <v>367</v>
      </c>
      <c r="HXP296" s="65" t="s">
        <v>367</v>
      </c>
      <c r="HXQ296" s="65" t="s">
        <v>367</v>
      </c>
      <c r="HXR296" s="65" t="s">
        <v>367</v>
      </c>
      <c r="HXS296" s="65" t="s">
        <v>367</v>
      </c>
      <c r="HXT296" s="65" t="s">
        <v>367</v>
      </c>
      <c r="HXU296" s="65" t="s">
        <v>367</v>
      </c>
      <c r="HXV296" s="65" t="s">
        <v>367</v>
      </c>
      <c r="HXW296" s="65" t="s">
        <v>367</v>
      </c>
      <c r="HXX296" s="65" t="s">
        <v>367</v>
      </c>
      <c r="HXY296" s="65" t="s">
        <v>367</v>
      </c>
      <c r="HXZ296" s="65" t="s">
        <v>367</v>
      </c>
      <c r="HYA296" s="65" t="s">
        <v>367</v>
      </c>
      <c r="HYB296" s="65" t="s">
        <v>367</v>
      </c>
      <c r="HYC296" s="65" t="s">
        <v>367</v>
      </c>
      <c r="HYD296" s="65" t="s">
        <v>367</v>
      </c>
      <c r="HYE296" s="65" t="s">
        <v>367</v>
      </c>
      <c r="HYF296" s="65" t="s">
        <v>367</v>
      </c>
      <c r="HYG296" s="65" t="s">
        <v>367</v>
      </c>
      <c r="HYH296" s="65" t="s">
        <v>367</v>
      </c>
      <c r="HYI296" s="65" t="s">
        <v>367</v>
      </c>
      <c r="HYJ296" s="65" t="s">
        <v>367</v>
      </c>
      <c r="HYK296" s="65" t="s">
        <v>367</v>
      </c>
      <c r="HYL296" s="65" t="s">
        <v>367</v>
      </c>
      <c r="HYM296" s="65" t="s">
        <v>367</v>
      </c>
      <c r="HYN296" s="65" t="s">
        <v>367</v>
      </c>
      <c r="HYO296" s="65" t="s">
        <v>367</v>
      </c>
      <c r="HYP296" s="65" t="s">
        <v>367</v>
      </c>
      <c r="HYQ296" s="65" t="s">
        <v>367</v>
      </c>
      <c r="HYR296" s="65" t="s">
        <v>367</v>
      </c>
      <c r="HYS296" s="65" t="s">
        <v>367</v>
      </c>
      <c r="HYT296" s="65" t="s">
        <v>367</v>
      </c>
      <c r="HYU296" s="65" t="s">
        <v>367</v>
      </c>
      <c r="HYV296" s="65" t="s">
        <v>367</v>
      </c>
      <c r="HYW296" s="65" t="s">
        <v>367</v>
      </c>
      <c r="HYX296" s="65" t="s">
        <v>367</v>
      </c>
      <c r="HYY296" s="65" t="s">
        <v>367</v>
      </c>
      <c r="HYZ296" s="65" t="s">
        <v>367</v>
      </c>
      <c r="HZA296" s="65" t="s">
        <v>367</v>
      </c>
      <c r="HZB296" s="65" t="s">
        <v>367</v>
      </c>
      <c r="HZC296" s="65" t="s">
        <v>367</v>
      </c>
      <c r="HZD296" s="65" t="s">
        <v>367</v>
      </c>
      <c r="HZE296" s="65" t="s">
        <v>367</v>
      </c>
      <c r="HZF296" s="65" t="s">
        <v>367</v>
      </c>
      <c r="HZG296" s="65" t="s">
        <v>367</v>
      </c>
      <c r="HZH296" s="65" t="s">
        <v>367</v>
      </c>
      <c r="HZI296" s="65" t="s">
        <v>367</v>
      </c>
      <c r="HZJ296" s="65" t="s">
        <v>367</v>
      </c>
      <c r="HZK296" s="65" t="s">
        <v>367</v>
      </c>
      <c r="HZL296" s="65" t="s">
        <v>367</v>
      </c>
      <c r="HZM296" s="65" t="s">
        <v>367</v>
      </c>
      <c r="HZN296" s="65" t="s">
        <v>367</v>
      </c>
      <c r="HZO296" s="65" t="s">
        <v>367</v>
      </c>
      <c r="HZP296" s="65" t="s">
        <v>367</v>
      </c>
      <c r="HZQ296" s="65" t="s">
        <v>367</v>
      </c>
      <c r="HZR296" s="65" t="s">
        <v>367</v>
      </c>
      <c r="HZS296" s="65" t="s">
        <v>367</v>
      </c>
      <c r="HZT296" s="65" t="s">
        <v>367</v>
      </c>
      <c r="HZU296" s="65" t="s">
        <v>367</v>
      </c>
      <c r="HZV296" s="65" t="s">
        <v>367</v>
      </c>
      <c r="HZW296" s="65" t="s">
        <v>367</v>
      </c>
      <c r="HZX296" s="65" t="s">
        <v>367</v>
      </c>
      <c r="HZY296" s="65" t="s">
        <v>367</v>
      </c>
      <c r="HZZ296" s="65" t="s">
        <v>367</v>
      </c>
      <c r="IAA296" s="65" t="s">
        <v>367</v>
      </c>
      <c r="IAB296" s="65" t="s">
        <v>367</v>
      </c>
      <c r="IAC296" s="65" t="s">
        <v>367</v>
      </c>
      <c r="IAD296" s="65" t="s">
        <v>367</v>
      </c>
      <c r="IAE296" s="65" t="s">
        <v>367</v>
      </c>
      <c r="IAF296" s="65" t="s">
        <v>367</v>
      </c>
      <c r="IAG296" s="65" t="s">
        <v>367</v>
      </c>
      <c r="IAH296" s="65" t="s">
        <v>367</v>
      </c>
      <c r="IAI296" s="65" t="s">
        <v>367</v>
      </c>
      <c r="IAJ296" s="65" t="s">
        <v>367</v>
      </c>
      <c r="IAK296" s="65" t="s">
        <v>367</v>
      </c>
      <c r="IAL296" s="65" t="s">
        <v>367</v>
      </c>
      <c r="IAM296" s="65" t="s">
        <v>367</v>
      </c>
      <c r="IAN296" s="65" t="s">
        <v>367</v>
      </c>
      <c r="IAO296" s="65" t="s">
        <v>367</v>
      </c>
      <c r="IAP296" s="65" t="s">
        <v>367</v>
      </c>
      <c r="IAQ296" s="65" t="s">
        <v>367</v>
      </c>
      <c r="IAR296" s="65" t="s">
        <v>367</v>
      </c>
      <c r="IAS296" s="65" t="s">
        <v>367</v>
      </c>
      <c r="IAT296" s="65" t="s">
        <v>367</v>
      </c>
      <c r="IAU296" s="65" t="s">
        <v>367</v>
      </c>
      <c r="IAV296" s="65" t="s">
        <v>367</v>
      </c>
      <c r="IAW296" s="65" t="s">
        <v>367</v>
      </c>
      <c r="IAX296" s="65" t="s">
        <v>367</v>
      </c>
      <c r="IAY296" s="65" t="s">
        <v>367</v>
      </c>
      <c r="IAZ296" s="65" t="s">
        <v>367</v>
      </c>
      <c r="IBA296" s="65" t="s">
        <v>367</v>
      </c>
      <c r="IBB296" s="65" t="s">
        <v>367</v>
      </c>
      <c r="IBC296" s="65" t="s">
        <v>367</v>
      </c>
      <c r="IBD296" s="65" t="s">
        <v>367</v>
      </c>
      <c r="IBE296" s="65" t="s">
        <v>367</v>
      </c>
      <c r="IBF296" s="65" t="s">
        <v>367</v>
      </c>
      <c r="IBG296" s="65" t="s">
        <v>367</v>
      </c>
      <c r="IBH296" s="65" t="s">
        <v>367</v>
      </c>
      <c r="IBI296" s="65" t="s">
        <v>367</v>
      </c>
      <c r="IBJ296" s="65" t="s">
        <v>367</v>
      </c>
      <c r="IBK296" s="65" t="s">
        <v>367</v>
      </c>
      <c r="IBL296" s="65" t="s">
        <v>367</v>
      </c>
      <c r="IBM296" s="65" t="s">
        <v>367</v>
      </c>
      <c r="IBN296" s="65" t="s">
        <v>367</v>
      </c>
      <c r="IBO296" s="65" t="s">
        <v>367</v>
      </c>
      <c r="IBP296" s="65" t="s">
        <v>367</v>
      </c>
      <c r="IBQ296" s="65" t="s">
        <v>367</v>
      </c>
      <c r="IBR296" s="65" t="s">
        <v>367</v>
      </c>
      <c r="IBS296" s="65" t="s">
        <v>367</v>
      </c>
      <c r="IBT296" s="65" t="s">
        <v>367</v>
      </c>
      <c r="IBU296" s="65" t="s">
        <v>367</v>
      </c>
      <c r="IBV296" s="65" t="s">
        <v>367</v>
      </c>
      <c r="IBW296" s="65" t="s">
        <v>367</v>
      </c>
      <c r="IBX296" s="65" t="s">
        <v>367</v>
      </c>
      <c r="IBY296" s="65" t="s">
        <v>367</v>
      </c>
      <c r="IBZ296" s="65" t="s">
        <v>367</v>
      </c>
      <c r="ICA296" s="65" t="s">
        <v>367</v>
      </c>
      <c r="ICB296" s="65" t="s">
        <v>367</v>
      </c>
      <c r="ICC296" s="65" t="s">
        <v>367</v>
      </c>
      <c r="ICD296" s="65" t="s">
        <v>367</v>
      </c>
      <c r="ICE296" s="65" t="s">
        <v>367</v>
      </c>
      <c r="ICF296" s="65" t="s">
        <v>367</v>
      </c>
      <c r="ICG296" s="65" t="s">
        <v>367</v>
      </c>
      <c r="ICH296" s="65" t="s">
        <v>367</v>
      </c>
      <c r="ICI296" s="65" t="s">
        <v>367</v>
      </c>
      <c r="ICJ296" s="65" t="s">
        <v>367</v>
      </c>
      <c r="ICK296" s="65" t="s">
        <v>367</v>
      </c>
      <c r="ICL296" s="65" t="s">
        <v>367</v>
      </c>
      <c r="ICM296" s="65" t="s">
        <v>367</v>
      </c>
      <c r="ICN296" s="65" t="s">
        <v>367</v>
      </c>
      <c r="ICO296" s="65" t="s">
        <v>367</v>
      </c>
      <c r="ICP296" s="65" t="s">
        <v>367</v>
      </c>
      <c r="ICQ296" s="65" t="s">
        <v>367</v>
      </c>
      <c r="ICR296" s="65" t="s">
        <v>367</v>
      </c>
      <c r="ICS296" s="65" t="s">
        <v>367</v>
      </c>
      <c r="ICT296" s="65" t="s">
        <v>367</v>
      </c>
      <c r="ICU296" s="65" t="s">
        <v>367</v>
      </c>
      <c r="ICV296" s="65" t="s">
        <v>367</v>
      </c>
      <c r="ICW296" s="65" t="s">
        <v>367</v>
      </c>
      <c r="ICX296" s="65" t="s">
        <v>367</v>
      </c>
      <c r="ICY296" s="65" t="s">
        <v>367</v>
      </c>
      <c r="ICZ296" s="65" t="s">
        <v>367</v>
      </c>
      <c r="IDA296" s="65" t="s">
        <v>367</v>
      </c>
      <c r="IDB296" s="65" t="s">
        <v>367</v>
      </c>
      <c r="IDC296" s="65" t="s">
        <v>367</v>
      </c>
      <c r="IDD296" s="65" t="s">
        <v>367</v>
      </c>
      <c r="IDE296" s="65" t="s">
        <v>367</v>
      </c>
      <c r="IDF296" s="65" t="s">
        <v>367</v>
      </c>
      <c r="IDG296" s="65" t="s">
        <v>367</v>
      </c>
      <c r="IDH296" s="65" t="s">
        <v>367</v>
      </c>
      <c r="IDI296" s="65" t="s">
        <v>367</v>
      </c>
      <c r="IDJ296" s="65" t="s">
        <v>367</v>
      </c>
      <c r="IDK296" s="65" t="s">
        <v>367</v>
      </c>
      <c r="IDL296" s="65" t="s">
        <v>367</v>
      </c>
      <c r="IDM296" s="65" t="s">
        <v>367</v>
      </c>
      <c r="IDN296" s="65" t="s">
        <v>367</v>
      </c>
      <c r="IDO296" s="65" t="s">
        <v>367</v>
      </c>
      <c r="IDP296" s="65" t="s">
        <v>367</v>
      </c>
      <c r="IDQ296" s="65" t="s">
        <v>367</v>
      </c>
      <c r="IDR296" s="65" t="s">
        <v>367</v>
      </c>
      <c r="IDS296" s="65" t="s">
        <v>367</v>
      </c>
      <c r="IDT296" s="65" t="s">
        <v>367</v>
      </c>
      <c r="IDU296" s="65" t="s">
        <v>367</v>
      </c>
      <c r="IDV296" s="65" t="s">
        <v>367</v>
      </c>
      <c r="IDW296" s="65" t="s">
        <v>367</v>
      </c>
      <c r="IDX296" s="65" t="s">
        <v>367</v>
      </c>
      <c r="IDY296" s="65" t="s">
        <v>367</v>
      </c>
      <c r="IDZ296" s="65" t="s">
        <v>367</v>
      </c>
      <c r="IEA296" s="65" t="s">
        <v>367</v>
      </c>
      <c r="IEB296" s="65" t="s">
        <v>367</v>
      </c>
      <c r="IEC296" s="65" t="s">
        <v>367</v>
      </c>
      <c r="IED296" s="65" t="s">
        <v>367</v>
      </c>
      <c r="IEE296" s="65" t="s">
        <v>367</v>
      </c>
      <c r="IEF296" s="65" t="s">
        <v>367</v>
      </c>
      <c r="IEG296" s="65" t="s">
        <v>367</v>
      </c>
      <c r="IEH296" s="65" t="s">
        <v>367</v>
      </c>
      <c r="IEI296" s="65" t="s">
        <v>367</v>
      </c>
      <c r="IEJ296" s="65" t="s">
        <v>367</v>
      </c>
      <c r="IEK296" s="65" t="s">
        <v>367</v>
      </c>
      <c r="IEL296" s="65" t="s">
        <v>367</v>
      </c>
      <c r="IEM296" s="65" t="s">
        <v>367</v>
      </c>
      <c r="IEN296" s="65" t="s">
        <v>367</v>
      </c>
      <c r="IEO296" s="65" t="s">
        <v>367</v>
      </c>
      <c r="IEP296" s="65" t="s">
        <v>367</v>
      </c>
      <c r="IEQ296" s="65" t="s">
        <v>367</v>
      </c>
      <c r="IER296" s="65" t="s">
        <v>367</v>
      </c>
      <c r="IES296" s="65" t="s">
        <v>367</v>
      </c>
      <c r="IET296" s="65" t="s">
        <v>367</v>
      </c>
      <c r="IEU296" s="65" t="s">
        <v>367</v>
      </c>
      <c r="IEV296" s="65" t="s">
        <v>367</v>
      </c>
      <c r="IEW296" s="65" t="s">
        <v>367</v>
      </c>
      <c r="IEX296" s="65" t="s">
        <v>367</v>
      </c>
      <c r="IEY296" s="65" t="s">
        <v>367</v>
      </c>
      <c r="IEZ296" s="65" t="s">
        <v>367</v>
      </c>
      <c r="IFA296" s="65" t="s">
        <v>367</v>
      </c>
      <c r="IFB296" s="65" t="s">
        <v>367</v>
      </c>
      <c r="IFC296" s="65" t="s">
        <v>367</v>
      </c>
      <c r="IFD296" s="65" t="s">
        <v>367</v>
      </c>
      <c r="IFE296" s="65" t="s">
        <v>367</v>
      </c>
      <c r="IFF296" s="65" t="s">
        <v>367</v>
      </c>
      <c r="IFG296" s="65" t="s">
        <v>367</v>
      </c>
      <c r="IFH296" s="65" t="s">
        <v>367</v>
      </c>
      <c r="IFI296" s="65" t="s">
        <v>367</v>
      </c>
      <c r="IFJ296" s="65" t="s">
        <v>367</v>
      </c>
      <c r="IFK296" s="65" t="s">
        <v>367</v>
      </c>
      <c r="IFL296" s="65" t="s">
        <v>367</v>
      </c>
      <c r="IFM296" s="65" t="s">
        <v>367</v>
      </c>
      <c r="IFN296" s="65" t="s">
        <v>367</v>
      </c>
      <c r="IFO296" s="65" t="s">
        <v>367</v>
      </c>
      <c r="IFP296" s="65" t="s">
        <v>367</v>
      </c>
      <c r="IFQ296" s="65" t="s">
        <v>367</v>
      </c>
      <c r="IFR296" s="65" t="s">
        <v>367</v>
      </c>
      <c r="IFS296" s="65" t="s">
        <v>367</v>
      </c>
      <c r="IFT296" s="65" t="s">
        <v>367</v>
      </c>
      <c r="IFU296" s="65" t="s">
        <v>367</v>
      </c>
      <c r="IFV296" s="65" t="s">
        <v>367</v>
      </c>
      <c r="IFW296" s="65" t="s">
        <v>367</v>
      </c>
      <c r="IFX296" s="65" t="s">
        <v>367</v>
      </c>
      <c r="IFY296" s="65" t="s">
        <v>367</v>
      </c>
      <c r="IFZ296" s="65" t="s">
        <v>367</v>
      </c>
      <c r="IGA296" s="65" t="s">
        <v>367</v>
      </c>
      <c r="IGB296" s="65" t="s">
        <v>367</v>
      </c>
      <c r="IGC296" s="65" t="s">
        <v>367</v>
      </c>
      <c r="IGD296" s="65" t="s">
        <v>367</v>
      </c>
      <c r="IGE296" s="65" t="s">
        <v>367</v>
      </c>
      <c r="IGF296" s="65" t="s">
        <v>367</v>
      </c>
      <c r="IGG296" s="65" t="s">
        <v>367</v>
      </c>
      <c r="IGH296" s="65" t="s">
        <v>367</v>
      </c>
      <c r="IGI296" s="65" t="s">
        <v>367</v>
      </c>
      <c r="IGJ296" s="65" t="s">
        <v>367</v>
      </c>
      <c r="IGK296" s="65" t="s">
        <v>367</v>
      </c>
      <c r="IGL296" s="65" t="s">
        <v>367</v>
      </c>
      <c r="IGM296" s="65" t="s">
        <v>367</v>
      </c>
      <c r="IGN296" s="65" t="s">
        <v>367</v>
      </c>
      <c r="IGO296" s="65" t="s">
        <v>367</v>
      </c>
      <c r="IGP296" s="65" t="s">
        <v>367</v>
      </c>
      <c r="IGQ296" s="65" t="s">
        <v>367</v>
      </c>
      <c r="IGR296" s="65" t="s">
        <v>367</v>
      </c>
      <c r="IGS296" s="65" t="s">
        <v>367</v>
      </c>
      <c r="IGT296" s="65" t="s">
        <v>367</v>
      </c>
      <c r="IGU296" s="65" t="s">
        <v>367</v>
      </c>
      <c r="IGV296" s="65" t="s">
        <v>367</v>
      </c>
      <c r="IGW296" s="65" t="s">
        <v>367</v>
      </c>
      <c r="IGX296" s="65" t="s">
        <v>367</v>
      </c>
      <c r="IGY296" s="65" t="s">
        <v>367</v>
      </c>
      <c r="IGZ296" s="65" t="s">
        <v>367</v>
      </c>
      <c r="IHA296" s="65" t="s">
        <v>367</v>
      </c>
      <c r="IHB296" s="65" t="s">
        <v>367</v>
      </c>
      <c r="IHC296" s="65" t="s">
        <v>367</v>
      </c>
      <c r="IHD296" s="65" t="s">
        <v>367</v>
      </c>
      <c r="IHE296" s="65" t="s">
        <v>367</v>
      </c>
      <c r="IHF296" s="65" t="s">
        <v>367</v>
      </c>
      <c r="IHG296" s="65" t="s">
        <v>367</v>
      </c>
      <c r="IHH296" s="65" t="s">
        <v>367</v>
      </c>
      <c r="IHI296" s="65" t="s">
        <v>367</v>
      </c>
      <c r="IHJ296" s="65" t="s">
        <v>367</v>
      </c>
      <c r="IHK296" s="65" t="s">
        <v>367</v>
      </c>
      <c r="IHL296" s="65" t="s">
        <v>367</v>
      </c>
      <c r="IHM296" s="65" t="s">
        <v>367</v>
      </c>
      <c r="IHN296" s="65" t="s">
        <v>367</v>
      </c>
      <c r="IHO296" s="65" t="s">
        <v>367</v>
      </c>
      <c r="IHP296" s="65" t="s">
        <v>367</v>
      </c>
      <c r="IHQ296" s="65" t="s">
        <v>367</v>
      </c>
      <c r="IHR296" s="65" t="s">
        <v>367</v>
      </c>
      <c r="IHS296" s="65" t="s">
        <v>367</v>
      </c>
      <c r="IHT296" s="65" t="s">
        <v>367</v>
      </c>
      <c r="IHU296" s="65" t="s">
        <v>367</v>
      </c>
      <c r="IHV296" s="65" t="s">
        <v>367</v>
      </c>
      <c r="IHW296" s="65" t="s">
        <v>367</v>
      </c>
      <c r="IHX296" s="65" t="s">
        <v>367</v>
      </c>
      <c r="IHY296" s="65" t="s">
        <v>367</v>
      </c>
      <c r="IHZ296" s="65" t="s">
        <v>367</v>
      </c>
      <c r="IIA296" s="65" t="s">
        <v>367</v>
      </c>
      <c r="IIB296" s="65" t="s">
        <v>367</v>
      </c>
      <c r="IIC296" s="65" t="s">
        <v>367</v>
      </c>
      <c r="IID296" s="65" t="s">
        <v>367</v>
      </c>
      <c r="IIE296" s="65" t="s">
        <v>367</v>
      </c>
      <c r="IIF296" s="65" t="s">
        <v>367</v>
      </c>
      <c r="IIG296" s="65" t="s">
        <v>367</v>
      </c>
      <c r="IIH296" s="65" t="s">
        <v>367</v>
      </c>
      <c r="III296" s="65" t="s">
        <v>367</v>
      </c>
      <c r="IIJ296" s="65" t="s">
        <v>367</v>
      </c>
      <c r="IIK296" s="65" t="s">
        <v>367</v>
      </c>
      <c r="IIL296" s="65" t="s">
        <v>367</v>
      </c>
      <c r="IIM296" s="65" t="s">
        <v>367</v>
      </c>
      <c r="IIN296" s="65" t="s">
        <v>367</v>
      </c>
      <c r="IIO296" s="65" t="s">
        <v>367</v>
      </c>
      <c r="IIP296" s="65" t="s">
        <v>367</v>
      </c>
      <c r="IIQ296" s="65" t="s">
        <v>367</v>
      </c>
      <c r="IIR296" s="65" t="s">
        <v>367</v>
      </c>
      <c r="IIS296" s="65" t="s">
        <v>367</v>
      </c>
      <c r="IIT296" s="65" t="s">
        <v>367</v>
      </c>
      <c r="IIU296" s="65" t="s">
        <v>367</v>
      </c>
      <c r="IIV296" s="65" t="s">
        <v>367</v>
      </c>
      <c r="IIW296" s="65" t="s">
        <v>367</v>
      </c>
      <c r="IIX296" s="65" t="s">
        <v>367</v>
      </c>
      <c r="IIY296" s="65" t="s">
        <v>367</v>
      </c>
      <c r="IIZ296" s="65" t="s">
        <v>367</v>
      </c>
      <c r="IJA296" s="65" t="s">
        <v>367</v>
      </c>
      <c r="IJB296" s="65" t="s">
        <v>367</v>
      </c>
      <c r="IJC296" s="65" t="s">
        <v>367</v>
      </c>
      <c r="IJD296" s="65" t="s">
        <v>367</v>
      </c>
      <c r="IJE296" s="65" t="s">
        <v>367</v>
      </c>
      <c r="IJF296" s="65" t="s">
        <v>367</v>
      </c>
      <c r="IJG296" s="65" t="s">
        <v>367</v>
      </c>
      <c r="IJH296" s="65" t="s">
        <v>367</v>
      </c>
      <c r="IJI296" s="65" t="s">
        <v>367</v>
      </c>
      <c r="IJJ296" s="65" t="s">
        <v>367</v>
      </c>
      <c r="IJK296" s="65" t="s">
        <v>367</v>
      </c>
      <c r="IJL296" s="65" t="s">
        <v>367</v>
      </c>
      <c r="IJM296" s="65" t="s">
        <v>367</v>
      </c>
      <c r="IJN296" s="65" t="s">
        <v>367</v>
      </c>
      <c r="IJO296" s="65" t="s">
        <v>367</v>
      </c>
      <c r="IJP296" s="65" t="s">
        <v>367</v>
      </c>
      <c r="IJQ296" s="65" t="s">
        <v>367</v>
      </c>
      <c r="IJR296" s="65" t="s">
        <v>367</v>
      </c>
      <c r="IJS296" s="65" t="s">
        <v>367</v>
      </c>
      <c r="IJT296" s="65" t="s">
        <v>367</v>
      </c>
      <c r="IJU296" s="65" t="s">
        <v>367</v>
      </c>
      <c r="IJV296" s="65" t="s">
        <v>367</v>
      </c>
      <c r="IJW296" s="65" t="s">
        <v>367</v>
      </c>
      <c r="IJX296" s="65" t="s">
        <v>367</v>
      </c>
      <c r="IJY296" s="65" t="s">
        <v>367</v>
      </c>
      <c r="IJZ296" s="65" t="s">
        <v>367</v>
      </c>
      <c r="IKA296" s="65" t="s">
        <v>367</v>
      </c>
      <c r="IKB296" s="65" t="s">
        <v>367</v>
      </c>
      <c r="IKC296" s="65" t="s">
        <v>367</v>
      </c>
      <c r="IKD296" s="65" t="s">
        <v>367</v>
      </c>
      <c r="IKE296" s="65" t="s">
        <v>367</v>
      </c>
      <c r="IKF296" s="65" t="s">
        <v>367</v>
      </c>
      <c r="IKG296" s="65" t="s">
        <v>367</v>
      </c>
      <c r="IKH296" s="65" t="s">
        <v>367</v>
      </c>
      <c r="IKI296" s="65" t="s">
        <v>367</v>
      </c>
      <c r="IKJ296" s="65" t="s">
        <v>367</v>
      </c>
      <c r="IKK296" s="65" t="s">
        <v>367</v>
      </c>
      <c r="IKL296" s="65" t="s">
        <v>367</v>
      </c>
      <c r="IKM296" s="65" t="s">
        <v>367</v>
      </c>
      <c r="IKN296" s="65" t="s">
        <v>367</v>
      </c>
      <c r="IKO296" s="65" t="s">
        <v>367</v>
      </c>
      <c r="IKP296" s="65" t="s">
        <v>367</v>
      </c>
      <c r="IKQ296" s="65" t="s">
        <v>367</v>
      </c>
      <c r="IKR296" s="65" t="s">
        <v>367</v>
      </c>
      <c r="IKS296" s="65" t="s">
        <v>367</v>
      </c>
      <c r="IKT296" s="65" t="s">
        <v>367</v>
      </c>
      <c r="IKU296" s="65" t="s">
        <v>367</v>
      </c>
      <c r="IKV296" s="65" t="s">
        <v>367</v>
      </c>
      <c r="IKW296" s="65" t="s">
        <v>367</v>
      </c>
      <c r="IKX296" s="65" t="s">
        <v>367</v>
      </c>
      <c r="IKY296" s="65" t="s">
        <v>367</v>
      </c>
      <c r="IKZ296" s="65" t="s">
        <v>367</v>
      </c>
      <c r="ILA296" s="65" t="s">
        <v>367</v>
      </c>
      <c r="ILB296" s="65" t="s">
        <v>367</v>
      </c>
      <c r="ILC296" s="65" t="s">
        <v>367</v>
      </c>
      <c r="ILD296" s="65" t="s">
        <v>367</v>
      </c>
      <c r="ILE296" s="65" t="s">
        <v>367</v>
      </c>
      <c r="ILF296" s="65" t="s">
        <v>367</v>
      </c>
      <c r="ILG296" s="65" t="s">
        <v>367</v>
      </c>
      <c r="ILH296" s="65" t="s">
        <v>367</v>
      </c>
      <c r="ILI296" s="65" t="s">
        <v>367</v>
      </c>
      <c r="ILJ296" s="65" t="s">
        <v>367</v>
      </c>
      <c r="ILK296" s="65" t="s">
        <v>367</v>
      </c>
      <c r="ILL296" s="65" t="s">
        <v>367</v>
      </c>
      <c r="ILM296" s="65" t="s">
        <v>367</v>
      </c>
      <c r="ILN296" s="65" t="s">
        <v>367</v>
      </c>
      <c r="ILO296" s="65" t="s">
        <v>367</v>
      </c>
      <c r="ILP296" s="65" t="s">
        <v>367</v>
      </c>
      <c r="ILQ296" s="65" t="s">
        <v>367</v>
      </c>
      <c r="ILR296" s="65" t="s">
        <v>367</v>
      </c>
      <c r="ILS296" s="65" t="s">
        <v>367</v>
      </c>
      <c r="ILT296" s="65" t="s">
        <v>367</v>
      </c>
      <c r="ILU296" s="65" t="s">
        <v>367</v>
      </c>
      <c r="ILV296" s="65" t="s">
        <v>367</v>
      </c>
      <c r="ILW296" s="65" t="s">
        <v>367</v>
      </c>
      <c r="ILX296" s="65" t="s">
        <v>367</v>
      </c>
      <c r="ILY296" s="65" t="s">
        <v>367</v>
      </c>
      <c r="ILZ296" s="65" t="s">
        <v>367</v>
      </c>
      <c r="IMA296" s="65" t="s">
        <v>367</v>
      </c>
      <c r="IMB296" s="65" t="s">
        <v>367</v>
      </c>
      <c r="IMC296" s="65" t="s">
        <v>367</v>
      </c>
      <c r="IMD296" s="65" t="s">
        <v>367</v>
      </c>
      <c r="IME296" s="65" t="s">
        <v>367</v>
      </c>
      <c r="IMF296" s="65" t="s">
        <v>367</v>
      </c>
      <c r="IMG296" s="65" t="s">
        <v>367</v>
      </c>
      <c r="IMH296" s="65" t="s">
        <v>367</v>
      </c>
      <c r="IMI296" s="65" t="s">
        <v>367</v>
      </c>
      <c r="IMJ296" s="65" t="s">
        <v>367</v>
      </c>
      <c r="IMK296" s="65" t="s">
        <v>367</v>
      </c>
      <c r="IML296" s="65" t="s">
        <v>367</v>
      </c>
      <c r="IMM296" s="65" t="s">
        <v>367</v>
      </c>
      <c r="IMN296" s="65" t="s">
        <v>367</v>
      </c>
      <c r="IMO296" s="65" t="s">
        <v>367</v>
      </c>
      <c r="IMP296" s="65" t="s">
        <v>367</v>
      </c>
      <c r="IMQ296" s="65" t="s">
        <v>367</v>
      </c>
      <c r="IMR296" s="65" t="s">
        <v>367</v>
      </c>
      <c r="IMS296" s="65" t="s">
        <v>367</v>
      </c>
      <c r="IMT296" s="65" t="s">
        <v>367</v>
      </c>
      <c r="IMU296" s="65" t="s">
        <v>367</v>
      </c>
      <c r="IMV296" s="65" t="s">
        <v>367</v>
      </c>
      <c r="IMW296" s="65" t="s">
        <v>367</v>
      </c>
      <c r="IMX296" s="65" t="s">
        <v>367</v>
      </c>
      <c r="IMY296" s="65" t="s">
        <v>367</v>
      </c>
      <c r="IMZ296" s="65" t="s">
        <v>367</v>
      </c>
      <c r="INA296" s="65" t="s">
        <v>367</v>
      </c>
      <c r="INB296" s="65" t="s">
        <v>367</v>
      </c>
      <c r="INC296" s="65" t="s">
        <v>367</v>
      </c>
      <c r="IND296" s="65" t="s">
        <v>367</v>
      </c>
      <c r="INE296" s="65" t="s">
        <v>367</v>
      </c>
      <c r="INF296" s="65" t="s">
        <v>367</v>
      </c>
      <c r="ING296" s="65" t="s">
        <v>367</v>
      </c>
      <c r="INH296" s="65" t="s">
        <v>367</v>
      </c>
      <c r="INI296" s="65" t="s">
        <v>367</v>
      </c>
      <c r="INJ296" s="65" t="s">
        <v>367</v>
      </c>
      <c r="INK296" s="65" t="s">
        <v>367</v>
      </c>
      <c r="INL296" s="65" t="s">
        <v>367</v>
      </c>
      <c r="INM296" s="65" t="s">
        <v>367</v>
      </c>
      <c r="INN296" s="65" t="s">
        <v>367</v>
      </c>
      <c r="INO296" s="65" t="s">
        <v>367</v>
      </c>
      <c r="INP296" s="65" t="s">
        <v>367</v>
      </c>
      <c r="INQ296" s="65" t="s">
        <v>367</v>
      </c>
      <c r="INR296" s="65" t="s">
        <v>367</v>
      </c>
      <c r="INS296" s="65" t="s">
        <v>367</v>
      </c>
      <c r="INT296" s="65" t="s">
        <v>367</v>
      </c>
      <c r="INU296" s="65" t="s">
        <v>367</v>
      </c>
      <c r="INV296" s="65" t="s">
        <v>367</v>
      </c>
      <c r="INW296" s="65" t="s">
        <v>367</v>
      </c>
      <c r="INX296" s="65" t="s">
        <v>367</v>
      </c>
      <c r="INY296" s="65" t="s">
        <v>367</v>
      </c>
      <c r="INZ296" s="65" t="s">
        <v>367</v>
      </c>
      <c r="IOA296" s="65" t="s">
        <v>367</v>
      </c>
      <c r="IOB296" s="65" t="s">
        <v>367</v>
      </c>
      <c r="IOC296" s="65" t="s">
        <v>367</v>
      </c>
      <c r="IOD296" s="65" t="s">
        <v>367</v>
      </c>
      <c r="IOE296" s="65" t="s">
        <v>367</v>
      </c>
      <c r="IOF296" s="65" t="s">
        <v>367</v>
      </c>
      <c r="IOG296" s="65" t="s">
        <v>367</v>
      </c>
      <c r="IOH296" s="65" t="s">
        <v>367</v>
      </c>
      <c r="IOI296" s="65" t="s">
        <v>367</v>
      </c>
      <c r="IOJ296" s="65" t="s">
        <v>367</v>
      </c>
      <c r="IOK296" s="65" t="s">
        <v>367</v>
      </c>
      <c r="IOL296" s="65" t="s">
        <v>367</v>
      </c>
      <c r="IOM296" s="65" t="s">
        <v>367</v>
      </c>
      <c r="ION296" s="65" t="s">
        <v>367</v>
      </c>
      <c r="IOO296" s="65" t="s">
        <v>367</v>
      </c>
      <c r="IOP296" s="65" t="s">
        <v>367</v>
      </c>
      <c r="IOQ296" s="65" t="s">
        <v>367</v>
      </c>
      <c r="IOR296" s="65" t="s">
        <v>367</v>
      </c>
      <c r="IOS296" s="65" t="s">
        <v>367</v>
      </c>
      <c r="IOT296" s="65" t="s">
        <v>367</v>
      </c>
      <c r="IOU296" s="65" t="s">
        <v>367</v>
      </c>
      <c r="IOV296" s="65" t="s">
        <v>367</v>
      </c>
      <c r="IOW296" s="65" t="s">
        <v>367</v>
      </c>
      <c r="IOX296" s="65" t="s">
        <v>367</v>
      </c>
      <c r="IOY296" s="65" t="s">
        <v>367</v>
      </c>
      <c r="IOZ296" s="65" t="s">
        <v>367</v>
      </c>
      <c r="IPA296" s="65" t="s">
        <v>367</v>
      </c>
      <c r="IPB296" s="65" t="s">
        <v>367</v>
      </c>
      <c r="IPC296" s="65" t="s">
        <v>367</v>
      </c>
      <c r="IPD296" s="65" t="s">
        <v>367</v>
      </c>
      <c r="IPE296" s="65" t="s">
        <v>367</v>
      </c>
      <c r="IPF296" s="65" t="s">
        <v>367</v>
      </c>
      <c r="IPG296" s="65" t="s">
        <v>367</v>
      </c>
      <c r="IPH296" s="65" t="s">
        <v>367</v>
      </c>
      <c r="IPI296" s="65" t="s">
        <v>367</v>
      </c>
      <c r="IPJ296" s="65" t="s">
        <v>367</v>
      </c>
      <c r="IPK296" s="65" t="s">
        <v>367</v>
      </c>
      <c r="IPL296" s="65" t="s">
        <v>367</v>
      </c>
      <c r="IPM296" s="65" t="s">
        <v>367</v>
      </c>
      <c r="IPN296" s="65" t="s">
        <v>367</v>
      </c>
      <c r="IPO296" s="65" t="s">
        <v>367</v>
      </c>
      <c r="IPP296" s="65" t="s">
        <v>367</v>
      </c>
      <c r="IPQ296" s="65" t="s">
        <v>367</v>
      </c>
      <c r="IPR296" s="65" t="s">
        <v>367</v>
      </c>
      <c r="IPS296" s="65" t="s">
        <v>367</v>
      </c>
      <c r="IPT296" s="65" t="s">
        <v>367</v>
      </c>
      <c r="IPU296" s="65" t="s">
        <v>367</v>
      </c>
      <c r="IPV296" s="65" t="s">
        <v>367</v>
      </c>
      <c r="IPW296" s="65" t="s">
        <v>367</v>
      </c>
      <c r="IPX296" s="65" t="s">
        <v>367</v>
      </c>
      <c r="IPY296" s="65" t="s">
        <v>367</v>
      </c>
      <c r="IPZ296" s="65" t="s">
        <v>367</v>
      </c>
      <c r="IQA296" s="65" t="s">
        <v>367</v>
      </c>
      <c r="IQB296" s="65" t="s">
        <v>367</v>
      </c>
      <c r="IQC296" s="65" t="s">
        <v>367</v>
      </c>
      <c r="IQD296" s="65" t="s">
        <v>367</v>
      </c>
      <c r="IQE296" s="65" t="s">
        <v>367</v>
      </c>
      <c r="IQF296" s="65" t="s">
        <v>367</v>
      </c>
      <c r="IQG296" s="65" t="s">
        <v>367</v>
      </c>
      <c r="IQH296" s="65" t="s">
        <v>367</v>
      </c>
      <c r="IQI296" s="65" t="s">
        <v>367</v>
      </c>
      <c r="IQJ296" s="65" t="s">
        <v>367</v>
      </c>
      <c r="IQK296" s="65" t="s">
        <v>367</v>
      </c>
      <c r="IQL296" s="65" t="s">
        <v>367</v>
      </c>
      <c r="IQM296" s="65" t="s">
        <v>367</v>
      </c>
      <c r="IQN296" s="65" t="s">
        <v>367</v>
      </c>
      <c r="IQO296" s="65" t="s">
        <v>367</v>
      </c>
      <c r="IQP296" s="65" t="s">
        <v>367</v>
      </c>
      <c r="IQQ296" s="65" t="s">
        <v>367</v>
      </c>
      <c r="IQR296" s="65" t="s">
        <v>367</v>
      </c>
      <c r="IQS296" s="65" t="s">
        <v>367</v>
      </c>
      <c r="IQT296" s="65" t="s">
        <v>367</v>
      </c>
      <c r="IQU296" s="65" t="s">
        <v>367</v>
      </c>
      <c r="IQV296" s="65" t="s">
        <v>367</v>
      </c>
      <c r="IQW296" s="65" t="s">
        <v>367</v>
      </c>
      <c r="IQX296" s="65" t="s">
        <v>367</v>
      </c>
      <c r="IQY296" s="65" t="s">
        <v>367</v>
      </c>
      <c r="IQZ296" s="65" t="s">
        <v>367</v>
      </c>
      <c r="IRA296" s="65" t="s">
        <v>367</v>
      </c>
      <c r="IRB296" s="65" t="s">
        <v>367</v>
      </c>
      <c r="IRC296" s="65" t="s">
        <v>367</v>
      </c>
      <c r="IRD296" s="65" t="s">
        <v>367</v>
      </c>
      <c r="IRE296" s="65" t="s">
        <v>367</v>
      </c>
      <c r="IRF296" s="65" t="s">
        <v>367</v>
      </c>
      <c r="IRG296" s="65" t="s">
        <v>367</v>
      </c>
      <c r="IRH296" s="65" t="s">
        <v>367</v>
      </c>
      <c r="IRI296" s="65" t="s">
        <v>367</v>
      </c>
      <c r="IRJ296" s="65" t="s">
        <v>367</v>
      </c>
      <c r="IRK296" s="65" t="s">
        <v>367</v>
      </c>
      <c r="IRL296" s="65" t="s">
        <v>367</v>
      </c>
      <c r="IRM296" s="65" t="s">
        <v>367</v>
      </c>
      <c r="IRN296" s="65" t="s">
        <v>367</v>
      </c>
      <c r="IRO296" s="65" t="s">
        <v>367</v>
      </c>
      <c r="IRP296" s="65" t="s">
        <v>367</v>
      </c>
      <c r="IRQ296" s="65" t="s">
        <v>367</v>
      </c>
      <c r="IRR296" s="65" t="s">
        <v>367</v>
      </c>
      <c r="IRS296" s="65" t="s">
        <v>367</v>
      </c>
      <c r="IRT296" s="65" t="s">
        <v>367</v>
      </c>
      <c r="IRU296" s="65" t="s">
        <v>367</v>
      </c>
      <c r="IRV296" s="65" t="s">
        <v>367</v>
      </c>
      <c r="IRW296" s="65" t="s">
        <v>367</v>
      </c>
      <c r="IRX296" s="65" t="s">
        <v>367</v>
      </c>
      <c r="IRY296" s="65" t="s">
        <v>367</v>
      </c>
      <c r="IRZ296" s="65" t="s">
        <v>367</v>
      </c>
      <c r="ISA296" s="65" t="s">
        <v>367</v>
      </c>
      <c r="ISB296" s="65" t="s">
        <v>367</v>
      </c>
      <c r="ISC296" s="65" t="s">
        <v>367</v>
      </c>
      <c r="ISD296" s="65" t="s">
        <v>367</v>
      </c>
      <c r="ISE296" s="65" t="s">
        <v>367</v>
      </c>
      <c r="ISF296" s="65" t="s">
        <v>367</v>
      </c>
      <c r="ISG296" s="65" t="s">
        <v>367</v>
      </c>
      <c r="ISH296" s="65" t="s">
        <v>367</v>
      </c>
      <c r="ISI296" s="65" t="s">
        <v>367</v>
      </c>
      <c r="ISJ296" s="65" t="s">
        <v>367</v>
      </c>
      <c r="ISK296" s="65" t="s">
        <v>367</v>
      </c>
      <c r="ISL296" s="65" t="s">
        <v>367</v>
      </c>
      <c r="ISM296" s="65" t="s">
        <v>367</v>
      </c>
      <c r="ISN296" s="65" t="s">
        <v>367</v>
      </c>
      <c r="ISO296" s="65" t="s">
        <v>367</v>
      </c>
      <c r="ISP296" s="65" t="s">
        <v>367</v>
      </c>
      <c r="ISQ296" s="65" t="s">
        <v>367</v>
      </c>
      <c r="ISR296" s="65" t="s">
        <v>367</v>
      </c>
      <c r="ISS296" s="65" t="s">
        <v>367</v>
      </c>
      <c r="IST296" s="65" t="s">
        <v>367</v>
      </c>
      <c r="ISU296" s="65" t="s">
        <v>367</v>
      </c>
      <c r="ISV296" s="65" t="s">
        <v>367</v>
      </c>
      <c r="ISW296" s="65" t="s">
        <v>367</v>
      </c>
      <c r="ISX296" s="65" t="s">
        <v>367</v>
      </c>
      <c r="ISY296" s="65" t="s">
        <v>367</v>
      </c>
      <c r="ISZ296" s="65" t="s">
        <v>367</v>
      </c>
      <c r="ITA296" s="65" t="s">
        <v>367</v>
      </c>
      <c r="ITB296" s="65" t="s">
        <v>367</v>
      </c>
      <c r="ITC296" s="65" t="s">
        <v>367</v>
      </c>
      <c r="ITD296" s="65" t="s">
        <v>367</v>
      </c>
      <c r="ITE296" s="65" t="s">
        <v>367</v>
      </c>
      <c r="ITF296" s="65" t="s">
        <v>367</v>
      </c>
      <c r="ITG296" s="65" t="s">
        <v>367</v>
      </c>
      <c r="ITH296" s="65" t="s">
        <v>367</v>
      </c>
      <c r="ITI296" s="65" t="s">
        <v>367</v>
      </c>
      <c r="ITJ296" s="65" t="s">
        <v>367</v>
      </c>
      <c r="ITK296" s="65" t="s">
        <v>367</v>
      </c>
      <c r="ITL296" s="65" t="s">
        <v>367</v>
      </c>
      <c r="ITM296" s="65" t="s">
        <v>367</v>
      </c>
      <c r="ITN296" s="65" t="s">
        <v>367</v>
      </c>
      <c r="ITO296" s="65" t="s">
        <v>367</v>
      </c>
      <c r="ITP296" s="65" t="s">
        <v>367</v>
      </c>
      <c r="ITQ296" s="65" t="s">
        <v>367</v>
      </c>
      <c r="ITR296" s="65" t="s">
        <v>367</v>
      </c>
      <c r="ITS296" s="65" t="s">
        <v>367</v>
      </c>
      <c r="ITT296" s="65" t="s">
        <v>367</v>
      </c>
      <c r="ITU296" s="65" t="s">
        <v>367</v>
      </c>
      <c r="ITV296" s="65" t="s">
        <v>367</v>
      </c>
      <c r="ITW296" s="65" t="s">
        <v>367</v>
      </c>
      <c r="ITX296" s="65" t="s">
        <v>367</v>
      </c>
      <c r="ITY296" s="65" t="s">
        <v>367</v>
      </c>
      <c r="ITZ296" s="65" t="s">
        <v>367</v>
      </c>
      <c r="IUA296" s="65" t="s">
        <v>367</v>
      </c>
      <c r="IUB296" s="65" t="s">
        <v>367</v>
      </c>
      <c r="IUC296" s="65" t="s">
        <v>367</v>
      </c>
      <c r="IUD296" s="65" t="s">
        <v>367</v>
      </c>
      <c r="IUE296" s="65" t="s">
        <v>367</v>
      </c>
      <c r="IUF296" s="65" t="s">
        <v>367</v>
      </c>
      <c r="IUG296" s="65" t="s">
        <v>367</v>
      </c>
      <c r="IUH296" s="65" t="s">
        <v>367</v>
      </c>
      <c r="IUI296" s="65" t="s">
        <v>367</v>
      </c>
      <c r="IUJ296" s="65" t="s">
        <v>367</v>
      </c>
      <c r="IUK296" s="65" t="s">
        <v>367</v>
      </c>
      <c r="IUL296" s="65" t="s">
        <v>367</v>
      </c>
      <c r="IUM296" s="65" t="s">
        <v>367</v>
      </c>
      <c r="IUN296" s="65" t="s">
        <v>367</v>
      </c>
      <c r="IUO296" s="65" t="s">
        <v>367</v>
      </c>
      <c r="IUP296" s="65" t="s">
        <v>367</v>
      </c>
      <c r="IUQ296" s="65" t="s">
        <v>367</v>
      </c>
      <c r="IUR296" s="65" t="s">
        <v>367</v>
      </c>
      <c r="IUS296" s="65" t="s">
        <v>367</v>
      </c>
      <c r="IUT296" s="65" t="s">
        <v>367</v>
      </c>
      <c r="IUU296" s="65" t="s">
        <v>367</v>
      </c>
      <c r="IUV296" s="65" t="s">
        <v>367</v>
      </c>
      <c r="IUW296" s="65" t="s">
        <v>367</v>
      </c>
      <c r="IUX296" s="65" t="s">
        <v>367</v>
      </c>
      <c r="IUY296" s="65" t="s">
        <v>367</v>
      </c>
      <c r="IUZ296" s="65" t="s">
        <v>367</v>
      </c>
      <c r="IVA296" s="65" t="s">
        <v>367</v>
      </c>
      <c r="IVB296" s="65" t="s">
        <v>367</v>
      </c>
      <c r="IVC296" s="65" t="s">
        <v>367</v>
      </c>
      <c r="IVD296" s="65" t="s">
        <v>367</v>
      </c>
      <c r="IVE296" s="65" t="s">
        <v>367</v>
      </c>
      <c r="IVF296" s="65" t="s">
        <v>367</v>
      </c>
      <c r="IVG296" s="65" t="s">
        <v>367</v>
      </c>
      <c r="IVH296" s="65" t="s">
        <v>367</v>
      </c>
      <c r="IVI296" s="65" t="s">
        <v>367</v>
      </c>
      <c r="IVJ296" s="65" t="s">
        <v>367</v>
      </c>
      <c r="IVK296" s="65" t="s">
        <v>367</v>
      </c>
      <c r="IVL296" s="65" t="s">
        <v>367</v>
      </c>
      <c r="IVM296" s="65" t="s">
        <v>367</v>
      </c>
      <c r="IVN296" s="65" t="s">
        <v>367</v>
      </c>
      <c r="IVO296" s="65" t="s">
        <v>367</v>
      </c>
      <c r="IVP296" s="65" t="s">
        <v>367</v>
      </c>
      <c r="IVQ296" s="65" t="s">
        <v>367</v>
      </c>
      <c r="IVR296" s="65" t="s">
        <v>367</v>
      </c>
      <c r="IVS296" s="65" t="s">
        <v>367</v>
      </c>
      <c r="IVT296" s="65" t="s">
        <v>367</v>
      </c>
      <c r="IVU296" s="65" t="s">
        <v>367</v>
      </c>
      <c r="IVV296" s="65" t="s">
        <v>367</v>
      </c>
      <c r="IVW296" s="65" t="s">
        <v>367</v>
      </c>
      <c r="IVX296" s="65" t="s">
        <v>367</v>
      </c>
      <c r="IVY296" s="65" t="s">
        <v>367</v>
      </c>
      <c r="IVZ296" s="65" t="s">
        <v>367</v>
      </c>
      <c r="IWA296" s="65" t="s">
        <v>367</v>
      </c>
      <c r="IWB296" s="65" t="s">
        <v>367</v>
      </c>
      <c r="IWC296" s="65" t="s">
        <v>367</v>
      </c>
      <c r="IWD296" s="65" t="s">
        <v>367</v>
      </c>
      <c r="IWE296" s="65" t="s">
        <v>367</v>
      </c>
      <c r="IWF296" s="65" t="s">
        <v>367</v>
      </c>
      <c r="IWG296" s="65" t="s">
        <v>367</v>
      </c>
      <c r="IWH296" s="65" t="s">
        <v>367</v>
      </c>
      <c r="IWI296" s="65" t="s">
        <v>367</v>
      </c>
      <c r="IWJ296" s="65" t="s">
        <v>367</v>
      </c>
      <c r="IWK296" s="65" t="s">
        <v>367</v>
      </c>
      <c r="IWL296" s="65" t="s">
        <v>367</v>
      </c>
      <c r="IWM296" s="65" t="s">
        <v>367</v>
      </c>
      <c r="IWN296" s="65" t="s">
        <v>367</v>
      </c>
      <c r="IWO296" s="65" t="s">
        <v>367</v>
      </c>
      <c r="IWP296" s="65" t="s">
        <v>367</v>
      </c>
      <c r="IWQ296" s="65" t="s">
        <v>367</v>
      </c>
      <c r="IWR296" s="65" t="s">
        <v>367</v>
      </c>
      <c r="IWS296" s="65" t="s">
        <v>367</v>
      </c>
      <c r="IWT296" s="65" t="s">
        <v>367</v>
      </c>
      <c r="IWU296" s="65" t="s">
        <v>367</v>
      </c>
      <c r="IWV296" s="65" t="s">
        <v>367</v>
      </c>
      <c r="IWW296" s="65" t="s">
        <v>367</v>
      </c>
      <c r="IWX296" s="65" t="s">
        <v>367</v>
      </c>
      <c r="IWY296" s="65" t="s">
        <v>367</v>
      </c>
      <c r="IWZ296" s="65" t="s">
        <v>367</v>
      </c>
      <c r="IXA296" s="65" t="s">
        <v>367</v>
      </c>
      <c r="IXB296" s="65" t="s">
        <v>367</v>
      </c>
      <c r="IXC296" s="65" t="s">
        <v>367</v>
      </c>
      <c r="IXD296" s="65" t="s">
        <v>367</v>
      </c>
      <c r="IXE296" s="65" t="s">
        <v>367</v>
      </c>
      <c r="IXF296" s="65" t="s">
        <v>367</v>
      </c>
      <c r="IXG296" s="65" t="s">
        <v>367</v>
      </c>
      <c r="IXH296" s="65" t="s">
        <v>367</v>
      </c>
      <c r="IXI296" s="65" t="s">
        <v>367</v>
      </c>
      <c r="IXJ296" s="65" t="s">
        <v>367</v>
      </c>
      <c r="IXK296" s="65" t="s">
        <v>367</v>
      </c>
      <c r="IXL296" s="65" t="s">
        <v>367</v>
      </c>
      <c r="IXM296" s="65" t="s">
        <v>367</v>
      </c>
      <c r="IXN296" s="65" t="s">
        <v>367</v>
      </c>
      <c r="IXO296" s="65" t="s">
        <v>367</v>
      </c>
      <c r="IXP296" s="65" t="s">
        <v>367</v>
      </c>
      <c r="IXQ296" s="65" t="s">
        <v>367</v>
      </c>
      <c r="IXR296" s="65" t="s">
        <v>367</v>
      </c>
      <c r="IXS296" s="65" t="s">
        <v>367</v>
      </c>
      <c r="IXT296" s="65" t="s">
        <v>367</v>
      </c>
      <c r="IXU296" s="65" t="s">
        <v>367</v>
      </c>
      <c r="IXV296" s="65" t="s">
        <v>367</v>
      </c>
      <c r="IXW296" s="65" t="s">
        <v>367</v>
      </c>
      <c r="IXX296" s="65" t="s">
        <v>367</v>
      </c>
      <c r="IXY296" s="65" t="s">
        <v>367</v>
      </c>
      <c r="IXZ296" s="65" t="s">
        <v>367</v>
      </c>
      <c r="IYA296" s="65" t="s">
        <v>367</v>
      </c>
      <c r="IYB296" s="65" t="s">
        <v>367</v>
      </c>
      <c r="IYC296" s="65" t="s">
        <v>367</v>
      </c>
      <c r="IYD296" s="65" t="s">
        <v>367</v>
      </c>
      <c r="IYE296" s="65" t="s">
        <v>367</v>
      </c>
      <c r="IYF296" s="65" t="s">
        <v>367</v>
      </c>
      <c r="IYG296" s="65" t="s">
        <v>367</v>
      </c>
      <c r="IYH296" s="65" t="s">
        <v>367</v>
      </c>
      <c r="IYI296" s="65" t="s">
        <v>367</v>
      </c>
      <c r="IYJ296" s="65" t="s">
        <v>367</v>
      </c>
      <c r="IYK296" s="65" t="s">
        <v>367</v>
      </c>
      <c r="IYL296" s="65" t="s">
        <v>367</v>
      </c>
      <c r="IYM296" s="65" t="s">
        <v>367</v>
      </c>
      <c r="IYN296" s="65" t="s">
        <v>367</v>
      </c>
      <c r="IYO296" s="65" t="s">
        <v>367</v>
      </c>
      <c r="IYP296" s="65" t="s">
        <v>367</v>
      </c>
      <c r="IYQ296" s="65" t="s">
        <v>367</v>
      </c>
      <c r="IYR296" s="65" t="s">
        <v>367</v>
      </c>
      <c r="IYS296" s="65" t="s">
        <v>367</v>
      </c>
      <c r="IYT296" s="65" t="s">
        <v>367</v>
      </c>
      <c r="IYU296" s="65" t="s">
        <v>367</v>
      </c>
      <c r="IYV296" s="65" t="s">
        <v>367</v>
      </c>
      <c r="IYW296" s="65" t="s">
        <v>367</v>
      </c>
      <c r="IYX296" s="65" t="s">
        <v>367</v>
      </c>
      <c r="IYY296" s="65" t="s">
        <v>367</v>
      </c>
      <c r="IYZ296" s="65" t="s">
        <v>367</v>
      </c>
      <c r="IZA296" s="65" t="s">
        <v>367</v>
      </c>
      <c r="IZB296" s="65" t="s">
        <v>367</v>
      </c>
      <c r="IZC296" s="65" t="s">
        <v>367</v>
      </c>
      <c r="IZD296" s="65" t="s">
        <v>367</v>
      </c>
      <c r="IZE296" s="65" t="s">
        <v>367</v>
      </c>
      <c r="IZF296" s="65" t="s">
        <v>367</v>
      </c>
      <c r="IZG296" s="65" t="s">
        <v>367</v>
      </c>
      <c r="IZH296" s="65" t="s">
        <v>367</v>
      </c>
      <c r="IZI296" s="65" t="s">
        <v>367</v>
      </c>
      <c r="IZJ296" s="65" t="s">
        <v>367</v>
      </c>
      <c r="IZK296" s="65" t="s">
        <v>367</v>
      </c>
      <c r="IZL296" s="65" t="s">
        <v>367</v>
      </c>
      <c r="IZM296" s="65" t="s">
        <v>367</v>
      </c>
      <c r="IZN296" s="65" t="s">
        <v>367</v>
      </c>
      <c r="IZO296" s="65" t="s">
        <v>367</v>
      </c>
      <c r="IZP296" s="65" t="s">
        <v>367</v>
      </c>
      <c r="IZQ296" s="65" t="s">
        <v>367</v>
      </c>
      <c r="IZR296" s="65" t="s">
        <v>367</v>
      </c>
      <c r="IZS296" s="65" t="s">
        <v>367</v>
      </c>
      <c r="IZT296" s="65" t="s">
        <v>367</v>
      </c>
      <c r="IZU296" s="65" t="s">
        <v>367</v>
      </c>
      <c r="IZV296" s="65" t="s">
        <v>367</v>
      </c>
      <c r="IZW296" s="65" t="s">
        <v>367</v>
      </c>
      <c r="IZX296" s="65" t="s">
        <v>367</v>
      </c>
      <c r="IZY296" s="65" t="s">
        <v>367</v>
      </c>
      <c r="IZZ296" s="65" t="s">
        <v>367</v>
      </c>
      <c r="JAA296" s="65" t="s">
        <v>367</v>
      </c>
      <c r="JAB296" s="65" t="s">
        <v>367</v>
      </c>
      <c r="JAC296" s="65" t="s">
        <v>367</v>
      </c>
      <c r="JAD296" s="65" t="s">
        <v>367</v>
      </c>
      <c r="JAE296" s="65" t="s">
        <v>367</v>
      </c>
      <c r="JAF296" s="65" t="s">
        <v>367</v>
      </c>
      <c r="JAG296" s="65" t="s">
        <v>367</v>
      </c>
      <c r="JAH296" s="65" t="s">
        <v>367</v>
      </c>
      <c r="JAI296" s="65" t="s">
        <v>367</v>
      </c>
      <c r="JAJ296" s="65" t="s">
        <v>367</v>
      </c>
      <c r="JAK296" s="65" t="s">
        <v>367</v>
      </c>
      <c r="JAL296" s="65" t="s">
        <v>367</v>
      </c>
      <c r="JAM296" s="65" t="s">
        <v>367</v>
      </c>
      <c r="JAN296" s="65" t="s">
        <v>367</v>
      </c>
      <c r="JAO296" s="65" t="s">
        <v>367</v>
      </c>
      <c r="JAP296" s="65" t="s">
        <v>367</v>
      </c>
      <c r="JAQ296" s="65" t="s">
        <v>367</v>
      </c>
      <c r="JAR296" s="65" t="s">
        <v>367</v>
      </c>
      <c r="JAS296" s="65" t="s">
        <v>367</v>
      </c>
      <c r="JAT296" s="65" t="s">
        <v>367</v>
      </c>
      <c r="JAU296" s="65" t="s">
        <v>367</v>
      </c>
      <c r="JAV296" s="65" t="s">
        <v>367</v>
      </c>
      <c r="JAW296" s="65" t="s">
        <v>367</v>
      </c>
      <c r="JAX296" s="65" t="s">
        <v>367</v>
      </c>
      <c r="JAY296" s="65" t="s">
        <v>367</v>
      </c>
      <c r="JAZ296" s="65" t="s">
        <v>367</v>
      </c>
      <c r="JBA296" s="65" t="s">
        <v>367</v>
      </c>
      <c r="JBB296" s="65" t="s">
        <v>367</v>
      </c>
      <c r="JBC296" s="65" t="s">
        <v>367</v>
      </c>
      <c r="JBD296" s="65" t="s">
        <v>367</v>
      </c>
      <c r="JBE296" s="65" t="s">
        <v>367</v>
      </c>
      <c r="JBF296" s="65" t="s">
        <v>367</v>
      </c>
      <c r="JBG296" s="65" t="s">
        <v>367</v>
      </c>
      <c r="JBH296" s="65" t="s">
        <v>367</v>
      </c>
      <c r="JBI296" s="65" t="s">
        <v>367</v>
      </c>
      <c r="JBJ296" s="65" t="s">
        <v>367</v>
      </c>
      <c r="JBK296" s="65" t="s">
        <v>367</v>
      </c>
      <c r="JBL296" s="65" t="s">
        <v>367</v>
      </c>
      <c r="JBM296" s="65" t="s">
        <v>367</v>
      </c>
      <c r="JBN296" s="65" t="s">
        <v>367</v>
      </c>
      <c r="JBO296" s="65" t="s">
        <v>367</v>
      </c>
      <c r="JBP296" s="65" t="s">
        <v>367</v>
      </c>
      <c r="JBQ296" s="65" t="s">
        <v>367</v>
      </c>
      <c r="JBR296" s="65" t="s">
        <v>367</v>
      </c>
      <c r="JBS296" s="65" t="s">
        <v>367</v>
      </c>
      <c r="JBT296" s="65" t="s">
        <v>367</v>
      </c>
      <c r="JBU296" s="65" t="s">
        <v>367</v>
      </c>
      <c r="JBV296" s="65" t="s">
        <v>367</v>
      </c>
      <c r="JBW296" s="65" t="s">
        <v>367</v>
      </c>
      <c r="JBX296" s="65" t="s">
        <v>367</v>
      </c>
      <c r="JBY296" s="65" t="s">
        <v>367</v>
      </c>
      <c r="JBZ296" s="65" t="s">
        <v>367</v>
      </c>
      <c r="JCA296" s="65" t="s">
        <v>367</v>
      </c>
      <c r="JCB296" s="65" t="s">
        <v>367</v>
      </c>
      <c r="JCC296" s="65" t="s">
        <v>367</v>
      </c>
      <c r="JCD296" s="65" t="s">
        <v>367</v>
      </c>
      <c r="JCE296" s="65" t="s">
        <v>367</v>
      </c>
      <c r="JCF296" s="65" t="s">
        <v>367</v>
      </c>
      <c r="JCG296" s="65" t="s">
        <v>367</v>
      </c>
      <c r="JCH296" s="65" t="s">
        <v>367</v>
      </c>
      <c r="JCI296" s="65" t="s">
        <v>367</v>
      </c>
      <c r="JCJ296" s="65" t="s">
        <v>367</v>
      </c>
      <c r="JCK296" s="65" t="s">
        <v>367</v>
      </c>
      <c r="JCL296" s="65" t="s">
        <v>367</v>
      </c>
      <c r="JCM296" s="65" t="s">
        <v>367</v>
      </c>
      <c r="JCN296" s="65" t="s">
        <v>367</v>
      </c>
      <c r="JCO296" s="65" t="s">
        <v>367</v>
      </c>
      <c r="JCP296" s="65" t="s">
        <v>367</v>
      </c>
      <c r="JCQ296" s="65" t="s">
        <v>367</v>
      </c>
      <c r="JCR296" s="65" t="s">
        <v>367</v>
      </c>
      <c r="JCS296" s="65" t="s">
        <v>367</v>
      </c>
      <c r="JCT296" s="65" t="s">
        <v>367</v>
      </c>
      <c r="JCU296" s="65" t="s">
        <v>367</v>
      </c>
      <c r="JCV296" s="65" t="s">
        <v>367</v>
      </c>
      <c r="JCW296" s="65" t="s">
        <v>367</v>
      </c>
      <c r="JCX296" s="65" t="s">
        <v>367</v>
      </c>
      <c r="JCY296" s="65" t="s">
        <v>367</v>
      </c>
      <c r="JCZ296" s="65" t="s">
        <v>367</v>
      </c>
      <c r="JDA296" s="65" t="s">
        <v>367</v>
      </c>
      <c r="JDB296" s="65" t="s">
        <v>367</v>
      </c>
      <c r="JDC296" s="65" t="s">
        <v>367</v>
      </c>
      <c r="JDD296" s="65" t="s">
        <v>367</v>
      </c>
      <c r="JDE296" s="65" t="s">
        <v>367</v>
      </c>
      <c r="JDF296" s="65" t="s">
        <v>367</v>
      </c>
      <c r="JDG296" s="65" t="s">
        <v>367</v>
      </c>
      <c r="JDH296" s="65" t="s">
        <v>367</v>
      </c>
      <c r="JDI296" s="65" t="s">
        <v>367</v>
      </c>
      <c r="JDJ296" s="65" t="s">
        <v>367</v>
      </c>
      <c r="JDK296" s="65" t="s">
        <v>367</v>
      </c>
      <c r="JDL296" s="65" t="s">
        <v>367</v>
      </c>
      <c r="JDM296" s="65" t="s">
        <v>367</v>
      </c>
      <c r="JDN296" s="65" t="s">
        <v>367</v>
      </c>
      <c r="JDO296" s="65" t="s">
        <v>367</v>
      </c>
      <c r="JDP296" s="65" t="s">
        <v>367</v>
      </c>
      <c r="JDQ296" s="65" t="s">
        <v>367</v>
      </c>
      <c r="JDR296" s="65" t="s">
        <v>367</v>
      </c>
      <c r="JDS296" s="65" t="s">
        <v>367</v>
      </c>
      <c r="JDT296" s="65" t="s">
        <v>367</v>
      </c>
      <c r="JDU296" s="65" t="s">
        <v>367</v>
      </c>
      <c r="JDV296" s="65" t="s">
        <v>367</v>
      </c>
      <c r="JDW296" s="65" t="s">
        <v>367</v>
      </c>
      <c r="JDX296" s="65" t="s">
        <v>367</v>
      </c>
      <c r="JDY296" s="65" t="s">
        <v>367</v>
      </c>
      <c r="JDZ296" s="65" t="s">
        <v>367</v>
      </c>
      <c r="JEA296" s="65" t="s">
        <v>367</v>
      </c>
      <c r="JEB296" s="65" t="s">
        <v>367</v>
      </c>
      <c r="JEC296" s="65" t="s">
        <v>367</v>
      </c>
      <c r="JED296" s="65" t="s">
        <v>367</v>
      </c>
      <c r="JEE296" s="65" t="s">
        <v>367</v>
      </c>
      <c r="JEF296" s="65" t="s">
        <v>367</v>
      </c>
      <c r="JEG296" s="65" t="s">
        <v>367</v>
      </c>
      <c r="JEH296" s="65" t="s">
        <v>367</v>
      </c>
      <c r="JEI296" s="65" t="s">
        <v>367</v>
      </c>
      <c r="JEJ296" s="65" t="s">
        <v>367</v>
      </c>
      <c r="JEK296" s="65" t="s">
        <v>367</v>
      </c>
      <c r="JEL296" s="65" t="s">
        <v>367</v>
      </c>
      <c r="JEM296" s="65" t="s">
        <v>367</v>
      </c>
      <c r="JEN296" s="65" t="s">
        <v>367</v>
      </c>
      <c r="JEO296" s="65" t="s">
        <v>367</v>
      </c>
      <c r="JEP296" s="65" t="s">
        <v>367</v>
      </c>
      <c r="JEQ296" s="65" t="s">
        <v>367</v>
      </c>
      <c r="JER296" s="65" t="s">
        <v>367</v>
      </c>
      <c r="JES296" s="65" t="s">
        <v>367</v>
      </c>
      <c r="JET296" s="65" t="s">
        <v>367</v>
      </c>
      <c r="JEU296" s="65" t="s">
        <v>367</v>
      </c>
      <c r="JEV296" s="65" t="s">
        <v>367</v>
      </c>
      <c r="JEW296" s="65" t="s">
        <v>367</v>
      </c>
      <c r="JEX296" s="65" t="s">
        <v>367</v>
      </c>
      <c r="JEY296" s="65" t="s">
        <v>367</v>
      </c>
      <c r="JEZ296" s="65" t="s">
        <v>367</v>
      </c>
      <c r="JFA296" s="65" t="s">
        <v>367</v>
      </c>
      <c r="JFB296" s="65" t="s">
        <v>367</v>
      </c>
      <c r="JFC296" s="65" t="s">
        <v>367</v>
      </c>
      <c r="JFD296" s="65" t="s">
        <v>367</v>
      </c>
      <c r="JFE296" s="65" t="s">
        <v>367</v>
      </c>
      <c r="JFF296" s="65" t="s">
        <v>367</v>
      </c>
      <c r="JFG296" s="65" t="s">
        <v>367</v>
      </c>
      <c r="JFH296" s="65" t="s">
        <v>367</v>
      </c>
      <c r="JFI296" s="65" t="s">
        <v>367</v>
      </c>
      <c r="JFJ296" s="65" t="s">
        <v>367</v>
      </c>
      <c r="JFK296" s="65" t="s">
        <v>367</v>
      </c>
      <c r="JFL296" s="65" t="s">
        <v>367</v>
      </c>
      <c r="JFM296" s="65" t="s">
        <v>367</v>
      </c>
      <c r="JFN296" s="65" t="s">
        <v>367</v>
      </c>
      <c r="JFO296" s="65" t="s">
        <v>367</v>
      </c>
      <c r="JFP296" s="65" t="s">
        <v>367</v>
      </c>
      <c r="JFQ296" s="65" t="s">
        <v>367</v>
      </c>
      <c r="JFR296" s="65" t="s">
        <v>367</v>
      </c>
      <c r="JFS296" s="65" t="s">
        <v>367</v>
      </c>
      <c r="JFT296" s="65" t="s">
        <v>367</v>
      </c>
      <c r="JFU296" s="65" t="s">
        <v>367</v>
      </c>
      <c r="JFV296" s="65" t="s">
        <v>367</v>
      </c>
      <c r="JFW296" s="65" t="s">
        <v>367</v>
      </c>
      <c r="JFX296" s="65" t="s">
        <v>367</v>
      </c>
      <c r="JFY296" s="65" t="s">
        <v>367</v>
      </c>
      <c r="JFZ296" s="65" t="s">
        <v>367</v>
      </c>
      <c r="JGA296" s="65" t="s">
        <v>367</v>
      </c>
      <c r="JGB296" s="65" t="s">
        <v>367</v>
      </c>
      <c r="JGC296" s="65" t="s">
        <v>367</v>
      </c>
      <c r="JGD296" s="65" t="s">
        <v>367</v>
      </c>
      <c r="JGE296" s="65" t="s">
        <v>367</v>
      </c>
      <c r="JGF296" s="65" t="s">
        <v>367</v>
      </c>
      <c r="JGG296" s="65" t="s">
        <v>367</v>
      </c>
      <c r="JGH296" s="65" t="s">
        <v>367</v>
      </c>
      <c r="JGI296" s="65" t="s">
        <v>367</v>
      </c>
      <c r="JGJ296" s="65" t="s">
        <v>367</v>
      </c>
      <c r="JGK296" s="65" t="s">
        <v>367</v>
      </c>
      <c r="JGL296" s="65" t="s">
        <v>367</v>
      </c>
      <c r="JGM296" s="65" t="s">
        <v>367</v>
      </c>
      <c r="JGN296" s="65" t="s">
        <v>367</v>
      </c>
      <c r="JGO296" s="65" t="s">
        <v>367</v>
      </c>
      <c r="JGP296" s="65" t="s">
        <v>367</v>
      </c>
      <c r="JGQ296" s="65" t="s">
        <v>367</v>
      </c>
      <c r="JGR296" s="65" t="s">
        <v>367</v>
      </c>
      <c r="JGS296" s="65" t="s">
        <v>367</v>
      </c>
      <c r="JGT296" s="65" t="s">
        <v>367</v>
      </c>
      <c r="JGU296" s="65" t="s">
        <v>367</v>
      </c>
      <c r="JGV296" s="65" t="s">
        <v>367</v>
      </c>
      <c r="JGW296" s="65" t="s">
        <v>367</v>
      </c>
      <c r="JGX296" s="65" t="s">
        <v>367</v>
      </c>
      <c r="JGY296" s="65" t="s">
        <v>367</v>
      </c>
      <c r="JGZ296" s="65" t="s">
        <v>367</v>
      </c>
      <c r="JHA296" s="65" t="s">
        <v>367</v>
      </c>
      <c r="JHB296" s="65" t="s">
        <v>367</v>
      </c>
      <c r="JHC296" s="65" t="s">
        <v>367</v>
      </c>
      <c r="JHD296" s="65" t="s">
        <v>367</v>
      </c>
      <c r="JHE296" s="65" t="s">
        <v>367</v>
      </c>
      <c r="JHF296" s="65" t="s">
        <v>367</v>
      </c>
      <c r="JHG296" s="65" t="s">
        <v>367</v>
      </c>
      <c r="JHH296" s="65" t="s">
        <v>367</v>
      </c>
      <c r="JHI296" s="65" t="s">
        <v>367</v>
      </c>
      <c r="JHJ296" s="65" t="s">
        <v>367</v>
      </c>
      <c r="JHK296" s="65" t="s">
        <v>367</v>
      </c>
      <c r="JHL296" s="65" t="s">
        <v>367</v>
      </c>
      <c r="JHM296" s="65" t="s">
        <v>367</v>
      </c>
      <c r="JHN296" s="65" t="s">
        <v>367</v>
      </c>
      <c r="JHO296" s="65" t="s">
        <v>367</v>
      </c>
      <c r="JHP296" s="65" t="s">
        <v>367</v>
      </c>
      <c r="JHQ296" s="65" t="s">
        <v>367</v>
      </c>
      <c r="JHR296" s="65" t="s">
        <v>367</v>
      </c>
      <c r="JHS296" s="65" t="s">
        <v>367</v>
      </c>
      <c r="JHT296" s="65" t="s">
        <v>367</v>
      </c>
      <c r="JHU296" s="65" t="s">
        <v>367</v>
      </c>
      <c r="JHV296" s="65" t="s">
        <v>367</v>
      </c>
      <c r="JHW296" s="65" t="s">
        <v>367</v>
      </c>
      <c r="JHX296" s="65" t="s">
        <v>367</v>
      </c>
      <c r="JHY296" s="65" t="s">
        <v>367</v>
      </c>
      <c r="JHZ296" s="65" t="s">
        <v>367</v>
      </c>
      <c r="JIA296" s="65" t="s">
        <v>367</v>
      </c>
      <c r="JIB296" s="65" t="s">
        <v>367</v>
      </c>
      <c r="JIC296" s="65" t="s">
        <v>367</v>
      </c>
      <c r="JID296" s="65" t="s">
        <v>367</v>
      </c>
      <c r="JIE296" s="65" t="s">
        <v>367</v>
      </c>
      <c r="JIF296" s="65" t="s">
        <v>367</v>
      </c>
      <c r="JIG296" s="65" t="s">
        <v>367</v>
      </c>
      <c r="JIH296" s="65" t="s">
        <v>367</v>
      </c>
      <c r="JII296" s="65" t="s">
        <v>367</v>
      </c>
      <c r="JIJ296" s="65" t="s">
        <v>367</v>
      </c>
      <c r="JIK296" s="65" t="s">
        <v>367</v>
      </c>
      <c r="JIL296" s="65" t="s">
        <v>367</v>
      </c>
      <c r="JIM296" s="65" t="s">
        <v>367</v>
      </c>
      <c r="JIN296" s="65" t="s">
        <v>367</v>
      </c>
      <c r="JIO296" s="65" t="s">
        <v>367</v>
      </c>
      <c r="JIP296" s="65" t="s">
        <v>367</v>
      </c>
      <c r="JIQ296" s="65" t="s">
        <v>367</v>
      </c>
      <c r="JIR296" s="65" t="s">
        <v>367</v>
      </c>
      <c r="JIS296" s="65" t="s">
        <v>367</v>
      </c>
      <c r="JIT296" s="65" t="s">
        <v>367</v>
      </c>
      <c r="JIU296" s="65" t="s">
        <v>367</v>
      </c>
      <c r="JIV296" s="65" t="s">
        <v>367</v>
      </c>
      <c r="JIW296" s="65" t="s">
        <v>367</v>
      </c>
      <c r="JIX296" s="65" t="s">
        <v>367</v>
      </c>
      <c r="JIY296" s="65" t="s">
        <v>367</v>
      </c>
      <c r="JIZ296" s="65" t="s">
        <v>367</v>
      </c>
      <c r="JJA296" s="65" t="s">
        <v>367</v>
      </c>
      <c r="JJB296" s="65" t="s">
        <v>367</v>
      </c>
      <c r="JJC296" s="65" t="s">
        <v>367</v>
      </c>
      <c r="JJD296" s="65" t="s">
        <v>367</v>
      </c>
      <c r="JJE296" s="65" t="s">
        <v>367</v>
      </c>
      <c r="JJF296" s="65" t="s">
        <v>367</v>
      </c>
      <c r="JJG296" s="65" t="s">
        <v>367</v>
      </c>
      <c r="JJH296" s="65" t="s">
        <v>367</v>
      </c>
      <c r="JJI296" s="65" t="s">
        <v>367</v>
      </c>
      <c r="JJJ296" s="65" t="s">
        <v>367</v>
      </c>
      <c r="JJK296" s="65" t="s">
        <v>367</v>
      </c>
      <c r="JJL296" s="65" t="s">
        <v>367</v>
      </c>
      <c r="JJM296" s="65" t="s">
        <v>367</v>
      </c>
      <c r="JJN296" s="65" t="s">
        <v>367</v>
      </c>
      <c r="JJO296" s="65" t="s">
        <v>367</v>
      </c>
      <c r="JJP296" s="65" t="s">
        <v>367</v>
      </c>
      <c r="JJQ296" s="65" t="s">
        <v>367</v>
      </c>
      <c r="JJR296" s="65" t="s">
        <v>367</v>
      </c>
      <c r="JJS296" s="65" t="s">
        <v>367</v>
      </c>
      <c r="JJT296" s="65" t="s">
        <v>367</v>
      </c>
      <c r="JJU296" s="65" t="s">
        <v>367</v>
      </c>
      <c r="JJV296" s="65" t="s">
        <v>367</v>
      </c>
      <c r="JJW296" s="65" t="s">
        <v>367</v>
      </c>
      <c r="JJX296" s="65" t="s">
        <v>367</v>
      </c>
      <c r="JJY296" s="65" t="s">
        <v>367</v>
      </c>
      <c r="JJZ296" s="65" t="s">
        <v>367</v>
      </c>
      <c r="JKA296" s="65" t="s">
        <v>367</v>
      </c>
      <c r="JKB296" s="65" t="s">
        <v>367</v>
      </c>
      <c r="JKC296" s="65" t="s">
        <v>367</v>
      </c>
      <c r="JKD296" s="65" t="s">
        <v>367</v>
      </c>
      <c r="JKE296" s="65" t="s">
        <v>367</v>
      </c>
      <c r="JKF296" s="65" t="s">
        <v>367</v>
      </c>
      <c r="JKG296" s="65" t="s">
        <v>367</v>
      </c>
      <c r="JKH296" s="65" t="s">
        <v>367</v>
      </c>
      <c r="JKI296" s="65" t="s">
        <v>367</v>
      </c>
      <c r="JKJ296" s="65" t="s">
        <v>367</v>
      </c>
      <c r="JKK296" s="65" t="s">
        <v>367</v>
      </c>
      <c r="JKL296" s="65" t="s">
        <v>367</v>
      </c>
      <c r="JKM296" s="65" t="s">
        <v>367</v>
      </c>
      <c r="JKN296" s="65" t="s">
        <v>367</v>
      </c>
      <c r="JKO296" s="65" t="s">
        <v>367</v>
      </c>
      <c r="JKP296" s="65" t="s">
        <v>367</v>
      </c>
      <c r="JKQ296" s="65" t="s">
        <v>367</v>
      </c>
      <c r="JKR296" s="65" t="s">
        <v>367</v>
      </c>
      <c r="JKS296" s="65" t="s">
        <v>367</v>
      </c>
      <c r="JKT296" s="65" t="s">
        <v>367</v>
      </c>
      <c r="JKU296" s="65" t="s">
        <v>367</v>
      </c>
      <c r="JKV296" s="65" t="s">
        <v>367</v>
      </c>
      <c r="JKW296" s="65" t="s">
        <v>367</v>
      </c>
      <c r="JKX296" s="65" t="s">
        <v>367</v>
      </c>
      <c r="JKY296" s="65" t="s">
        <v>367</v>
      </c>
      <c r="JKZ296" s="65" t="s">
        <v>367</v>
      </c>
      <c r="JLA296" s="65" t="s">
        <v>367</v>
      </c>
      <c r="JLB296" s="65" t="s">
        <v>367</v>
      </c>
      <c r="JLC296" s="65" t="s">
        <v>367</v>
      </c>
      <c r="JLD296" s="65" t="s">
        <v>367</v>
      </c>
      <c r="JLE296" s="65" t="s">
        <v>367</v>
      </c>
      <c r="JLF296" s="65" t="s">
        <v>367</v>
      </c>
      <c r="JLG296" s="65" t="s">
        <v>367</v>
      </c>
      <c r="JLH296" s="65" t="s">
        <v>367</v>
      </c>
      <c r="JLI296" s="65" t="s">
        <v>367</v>
      </c>
      <c r="JLJ296" s="65" t="s">
        <v>367</v>
      </c>
      <c r="JLK296" s="65" t="s">
        <v>367</v>
      </c>
      <c r="JLL296" s="65" t="s">
        <v>367</v>
      </c>
      <c r="JLM296" s="65" t="s">
        <v>367</v>
      </c>
      <c r="JLN296" s="65" t="s">
        <v>367</v>
      </c>
      <c r="JLO296" s="65" t="s">
        <v>367</v>
      </c>
      <c r="JLP296" s="65" t="s">
        <v>367</v>
      </c>
      <c r="JLQ296" s="65" t="s">
        <v>367</v>
      </c>
      <c r="JLR296" s="65" t="s">
        <v>367</v>
      </c>
      <c r="JLS296" s="65" t="s">
        <v>367</v>
      </c>
      <c r="JLT296" s="65" t="s">
        <v>367</v>
      </c>
      <c r="JLU296" s="65" t="s">
        <v>367</v>
      </c>
      <c r="JLV296" s="65" t="s">
        <v>367</v>
      </c>
      <c r="JLW296" s="65" t="s">
        <v>367</v>
      </c>
      <c r="JLX296" s="65" t="s">
        <v>367</v>
      </c>
      <c r="JLY296" s="65" t="s">
        <v>367</v>
      </c>
      <c r="JLZ296" s="65" t="s">
        <v>367</v>
      </c>
      <c r="JMA296" s="65" t="s">
        <v>367</v>
      </c>
      <c r="JMB296" s="65" t="s">
        <v>367</v>
      </c>
      <c r="JMC296" s="65" t="s">
        <v>367</v>
      </c>
      <c r="JMD296" s="65" t="s">
        <v>367</v>
      </c>
      <c r="JME296" s="65" t="s">
        <v>367</v>
      </c>
      <c r="JMF296" s="65" t="s">
        <v>367</v>
      </c>
      <c r="JMG296" s="65" t="s">
        <v>367</v>
      </c>
      <c r="JMH296" s="65" t="s">
        <v>367</v>
      </c>
      <c r="JMI296" s="65" t="s">
        <v>367</v>
      </c>
      <c r="JMJ296" s="65" t="s">
        <v>367</v>
      </c>
      <c r="JMK296" s="65" t="s">
        <v>367</v>
      </c>
      <c r="JML296" s="65" t="s">
        <v>367</v>
      </c>
      <c r="JMM296" s="65" t="s">
        <v>367</v>
      </c>
      <c r="JMN296" s="65" t="s">
        <v>367</v>
      </c>
      <c r="JMO296" s="65" t="s">
        <v>367</v>
      </c>
      <c r="JMP296" s="65" t="s">
        <v>367</v>
      </c>
      <c r="JMQ296" s="65" t="s">
        <v>367</v>
      </c>
      <c r="JMR296" s="65" t="s">
        <v>367</v>
      </c>
      <c r="JMS296" s="65" t="s">
        <v>367</v>
      </c>
      <c r="JMT296" s="65" t="s">
        <v>367</v>
      </c>
      <c r="JMU296" s="65" t="s">
        <v>367</v>
      </c>
      <c r="JMV296" s="65" t="s">
        <v>367</v>
      </c>
      <c r="JMW296" s="65" t="s">
        <v>367</v>
      </c>
      <c r="JMX296" s="65" t="s">
        <v>367</v>
      </c>
      <c r="JMY296" s="65" t="s">
        <v>367</v>
      </c>
      <c r="JMZ296" s="65" t="s">
        <v>367</v>
      </c>
      <c r="JNA296" s="65" t="s">
        <v>367</v>
      </c>
      <c r="JNB296" s="65" t="s">
        <v>367</v>
      </c>
      <c r="JNC296" s="65" t="s">
        <v>367</v>
      </c>
      <c r="JND296" s="65" t="s">
        <v>367</v>
      </c>
      <c r="JNE296" s="65" t="s">
        <v>367</v>
      </c>
      <c r="JNF296" s="65" t="s">
        <v>367</v>
      </c>
      <c r="JNG296" s="65" t="s">
        <v>367</v>
      </c>
      <c r="JNH296" s="65" t="s">
        <v>367</v>
      </c>
      <c r="JNI296" s="65" t="s">
        <v>367</v>
      </c>
      <c r="JNJ296" s="65" t="s">
        <v>367</v>
      </c>
      <c r="JNK296" s="65" t="s">
        <v>367</v>
      </c>
      <c r="JNL296" s="65" t="s">
        <v>367</v>
      </c>
      <c r="JNM296" s="65" t="s">
        <v>367</v>
      </c>
      <c r="JNN296" s="65" t="s">
        <v>367</v>
      </c>
      <c r="JNO296" s="65" t="s">
        <v>367</v>
      </c>
      <c r="JNP296" s="65" t="s">
        <v>367</v>
      </c>
      <c r="JNQ296" s="65" t="s">
        <v>367</v>
      </c>
      <c r="JNR296" s="65" t="s">
        <v>367</v>
      </c>
      <c r="JNS296" s="65" t="s">
        <v>367</v>
      </c>
      <c r="JNT296" s="65" t="s">
        <v>367</v>
      </c>
      <c r="JNU296" s="65" t="s">
        <v>367</v>
      </c>
      <c r="JNV296" s="65" t="s">
        <v>367</v>
      </c>
      <c r="JNW296" s="65" t="s">
        <v>367</v>
      </c>
      <c r="JNX296" s="65" t="s">
        <v>367</v>
      </c>
      <c r="JNY296" s="65" t="s">
        <v>367</v>
      </c>
      <c r="JNZ296" s="65" t="s">
        <v>367</v>
      </c>
      <c r="JOA296" s="65" t="s">
        <v>367</v>
      </c>
      <c r="JOB296" s="65" t="s">
        <v>367</v>
      </c>
      <c r="JOC296" s="65" t="s">
        <v>367</v>
      </c>
      <c r="JOD296" s="65" t="s">
        <v>367</v>
      </c>
      <c r="JOE296" s="65" t="s">
        <v>367</v>
      </c>
      <c r="JOF296" s="65" t="s">
        <v>367</v>
      </c>
      <c r="JOG296" s="65" t="s">
        <v>367</v>
      </c>
      <c r="JOH296" s="65" t="s">
        <v>367</v>
      </c>
      <c r="JOI296" s="65" t="s">
        <v>367</v>
      </c>
      <c r="JOJ296" s="65" t="s">
        <v>367</v>
      </c>
      <c r="JOK296" s="65" t="s">
        <v>367</v>
      </c>
      <c r="JOL296" s="65" t="s">
        <v>367</v>
      </c>
      <c r="JOM296" s="65" t="s">
        <v>367</v>
      </c>
      <c r="JON296" s="65" t="s">
        <v>367</v>
      </c>
      <c r="JOO296" s="65" t="s">
        <v>367</v>
      </c>
      <c r="JOP296" s="65" t="s">
        <v>367</v>
      </c>
      <c r="JOQ296" s="65" t="s">
        <v>367</v>
      </c>
      <c r="JOR296" s="65" t="s">
        <v>367</v>
      </c>
      <c r="JOS296" s="65" t="s">
        <v>367</v>
      </c>
      <c r="JOT296" s="65" t="s">
        <v>367</v>
      </c>
      <c r="JOU296" s="65" t="s">
        <v>367</v>
      </c>
      <c r="JOV296" s="65" t="s">
        <v>367</v>
      </c>
      <c r="JOW296" s="65" t="s">
        <v>367</v>
      </c>
      <c r="JOX296" s="65" t="s">
        <v>367</v>
      </c>
      <c r="JOY296" s="65" t="s">
        <v>367</v>
      </c>
      <c r="JOZ296" s="65" t="s">
        <v>367</v>
      </c>
      <c r="JPA296" s="65" t="s">
        <v>367</v>
      </c>
      <c r="JPB296" s="65" t="s">
        <v>367</v>
      </c>
      <c r="JPC296" s="65" t="s">
        <v>367</v>
      </c>
      <c r="JPD296" s="65" t="s">
        <v>367</v>
      </c>
      <c r="JPE296" s="65" t="s">
        <v>367</v>
      </c>
      <c r="JPF296" s="65" t="s">
        <v>367</v>
      </c>
      <c r="JPG296" s="65" t="s">
        <v>367</v>
      </c>
      <c r="JPH296" s="65" t="s">
        <v>367</v>
      </c>
      <c r="JPI296" s="65" t="s">
        <v>367</v>
      </c>
      <c r="JPJ296" s="65" t="s">
        <v>367</v>
      </c>
      <c r="JPK296" s="65" t="s">
        <v>367</v>
      </c>
      <c r="JPL296" s="65" t="s">
        <v>367</v>
      </c>
      <c r="JPM296" s="65" t="s">
        <v>367</v>
      </c>
      <c r="JPN296" s="65" t="s">
        <v>367</v>
      </c>
      <c r="JPO296" s="65" t="s">
        <v>367</v>
      </c>
      <c r="JPP296" s="65" t="s">
        <v>367</v>
      </c>
      <c r="JPQ296" s="65" t="s">
        <v>367</v>
      </c>
      <c r="JPR296" s="65" t="s">
        <v>367</v>
      </c>
      <c r="JPS296" s="65" t="s">
        <v>367</v>
      </c>
      <c r="JPT296" s="65" t="s">
        <v>367</v>
      </c>
      <c r="JPU296" s="65" t="s">
        <v>367</v>
      </c>
      <c r="JPV296" s="65" t="s">
        <v>367</v>
      </c>
      <c r="JPW296" s="65" t="s">
        <v>367</v>
      </c>
      <c r="JPX296" s="65" t="s">
        <v>367</v>
      </c>
      <c r="JPY296" s="65" t="s">
        <v>367</v>
      </c>
      <c r="JPZ296" s="65" t="s">
        <v>367</v>
      </c>
      <c r="JQA296" s="65" t="s">
        <v>367</v>
      </c>
      <c r="JQB296" s="65" t="s">
        <v>367</v>
      </c>
      <c r="JQC296" s="65" t="s">
        <v>367</v>
      </c>
      <c r="JQD296" s="65" t="s">
        <v>367</v>
      </c>
      <c r="JQE296" s="65" t="s">
        <v>367</v>
      </c>
      <c r="JQF296" s="65" t="s">
        <v>367</v>
      </c>
      <c r="JQG296" s="65" t="s">
        <v>367</v>
      </c>
      <c r="JQH296" s="65" t="s">
        <v>367</v>
      </c>
      <c r="JQI296" s="65" t="s">
        <v>367</v>
      </c>
      <c r="JQJ296" s="65" t="s">
        <v>367</v>
      </c>
      <c r="JQK296" s="65" t="s">
        <v>367</v>
      </c>
      <c r="JQL296" s="65" t="s">
        <v>367</v>
      </c>
      <c r="JQM296" s="65" t="s">
        <v>367</v>
      </c>
      <c r="JQN296" s="65" t="s">
        <v>367</v>
      </c>
      <c r="JQO296" s="65" t="s">
        <v>367</v>
      </c>
      <c r="JQP296" s="65" t="s">
        <v>367</v>
      </c>
      <c r="JQQ296" s="65" t="s">
        <v>367</v>
      </c>
      <c r="JQR296" s="65" t="s">
        <v>367</v>
      </c>
      <c r="JQS296" s="65" t="s">
        <v>367</v>
      </c>
      <c r="JQT296" s="65" t="s">
        <v>367</v>
      </c>
      <c r="JQU296" s="65" t="s">
        <v>367</v>
      </c>
      <c r="JQV296" s="65" t="s">
        <v>367</v>
      </c>
      <c r="JQW296" s="65" t="s">
        <v>367</v>
      </c>
      <c r="JQX296" s="65" t="s">
        <v>367</v>
      </c>
      <c r="JQY296" s="65" t="s">
        <v>367</v>
      </c>
      <c r="JQZ296" s="65" t="s">
        <v>367</v>
      </c>
      <c r="JRA296" s="65" t="s">
        <v>367</v>
      </c>
      <c r="JRB296" s="65" t="s">
        <v>367</v>
      </c>
      <c r="JRC296" s="65" t="s">
        <v>367</v>
      </c>
      <c r="JRD296" s="65" t="s">
        <v>367</v>
      </c>
      <c r="JRE296" s="65" t="s">
        <v>367</v>
      </c>
      <c r="JRF296" s="65" t="s">
        <v>367</v>
      </c>
      <c r="JRG296" s="65" t="s">
        <v>367</v>
      </c>
      <c r="JRH296" s="65" t="s">
        <v>367</v>
      </c>
      <c r="JRI296" s="65" t="s">
        <v>367</v>
      </c>
      <c r="JRJ296" s="65" t="s">
        <v>367</v>
      </c>
      <c r="JRK296" s="65" t="s">
        <v>367</v>
      </c>
      <c r="JRL296" s="65" t="s">
        <v>367</v>
      </c>
      <c r="JRM296" s="65" t="s">
        <v>367</v>
      </c>
      <c r="JRN296" s="65" t="s">
        <v>367</v>
      </c>
      <c r="JRO296" s="65" t="s">
        <v>367</v>
      </c>
      <c r="JRP296" s="65" t="s">
        <v>367</v>
      </c>
      <c r="JRQ296" s="65" t="s">
        <v>367</v>
      </c>
      <c r="JRR296" s="65" t="s">
        <v>367</v>
      </c>
      <c r="JRS296" s="65" t="s">
        <v>367</v>
      </c>
      <c r="JRT296" s="65" t="s">
        <v>367</v>
      </c>
      <c r="JRU296" s="65" t="s">
        <v>367</v>
      </c>
      <c r="JRV296" s="65" t="s">
        <v>367</v>
      </c>
      <c r="JRW296" s="65" t="s">
        <v>367</v>
      </c>
      <c r="JRX296" s="65" t="s">
        <v>367</v>
      </c>
      <c r="JRY296" s="65" t="s">
        <v>367</v>
      </c>
      <c r="JRZ296" s="65" t="s">
        <v>367</v>
      </c>
      <c r="JSA296" s="65" t="s">
        <v>367</v>
      </c>
      <c r="JSB296" s="65" t="s">
        <v>367</v>
      </c>
      <c r="JSC296" s="65" t="s">
        <v>367</v>
      </c>
      <c r="JSD296" s="65" t="s">
        <v>367</v>
      </c>
      <c r="JSE296" s="65" t="s">
        <v>367</v>
      </c>
      <c r="JSF296" s="65" t="s">
        <v>367</v>
      </c>
      <c r="JSG296" s="65" t="s">
        <v>367</v>
      </c>
      <c r="JSH296" s="65" t="s">
        <v>367</v>
      </c>
      <c r="JSI296" s="65" t="s">
        <v>367</v>
      </c>
      <c r="JSJ296" s="65" t="s">
        <v>367</v>
      </c>
      <c r="JSK296" s="65" t="s">
        <v>367</v>
      </c>
      <c r="JSL296" s="65" t="s">
        <v>367</v>
      </c>
      <c r="JSM296" s="65" t="s">
        <v>367</v>
      </c>
      <c r="JSN296" s="65" t="s">
        <v>367</v>
      </c>
      <c r="JSO296" s="65" t="s">
        <v>367</v>
      </c>
      <c r="JSP296" s="65" t="s">
        <v>367</v>
      </c>
      <c r="JSQ296" s="65" t="s">
        <v>367</v>
      </c>
      <c r="JSR296" s="65" t="s">
        <v>367</v>
      </c>
      <c r="JSS296" s="65" t="s">
        <v>367</v>
      </c>
      <c r="JST296" s="65" t="s">
        <v>367</v>
      </c>
      <c r="JSU296" s="65" t="s">
        <v>367</v>
      </c>
      <c r="JSV296" s="65" t="s">
        <v>367</v>
      </c>
      <c r="JSW296" s="65" t="s">
        <v>367</v>
      </c>
      <c r="JSX296" s="65" t="s">
        <v>367</v>
      </c>
      <c r="JSY296" s="65" t="s">
        <v>367</v>
      </c>
      <c r="JSZ296" s="65" t="s">
        <v>367</v>
      </c>
      <c r="JTA296" s="65" t="s">
        <v>367</v>
      </c>
      <c r="JTB296" s="65" t="s">
        <v>367</v>
      </c>
      <c r="JTC296" s="65" t="s">
        <v>367</v>
      </c>
      <c r="JTD296" s="65" t="s">
        <v>367</v>
      </c>
      <c r="JTE296" s="65" t="s">
        <v>367</v>
      </c>
      <c r="JTF296" s="65" t="s">
        <v>367</v>
      </c>
      <c r="JTG296" s="65" t="s">
        <v>367</v>
      </c>
      <c r="JTH296" s="65" t="s">
        <v>367</v>
      </c>
      <c r="JTI296" s="65" t="s">
        <v>367</v>
      </c>
      <c r="JTJ296" s="65" t="s">
        <v>367</v>
      </c>
      <c r="JTK296" s="65" t="s">
        <v>367</v>
      </c>
      <c r="JTL296" s="65" t="s">
        <v>367</v>
      </c>
      <c r="JTM296" s="65" t="s">
        <v>367</v>
      </c>
      <c r="JTN296" s="65" t="s">
        <v>367</v>
      </c>
      <c r="JTO296" s="65" t="s">
        <v>367</v>
      </c>
      <c r="JTP296" s="65" t="s">
        <v>367</v>
      </c>
      <c r="JTQ296" s="65" t="s">
        <v>367</v>
      </c>
      <c r="JTR296" s="65" t="s">
        <v>367</v>
      </c>
      <c r="JTS296" s="65" t="s">
        <v>367</v>
      </c>
      <c r="JTT296" s="65" t="s">
        <v>367</v>
      </c>
      <c r="JTU296" s="65" t="s">
        <v>367</v>
      </c>
      <c r="JTV296" s="65" t="s">
        <v>367</v>
      </c>
      <c r="JTW296" s="65" t="s">
        <v>367</v>
      </c>
      <c r="JTX296" s="65" t="s">
        <v>367</v>
      </c>
      <c r="JTY296" s="65" t="s">
        <v>367</v>
      </c>
      <c r="JTZ296" s="65" t="s">
        <v>367</v>
      </c>
      <c r="JUA296" s="65" t="s">
        <v>367</v>
      </c>
      <c r="JUB296" s="65" t="s">
        <v>367</v>
      </c>
      <c r="JUC296" s="65" t="s">
        <v>367</v>
      </c>
      <c r="JUD296" s="65" t="s">
        <v>367</v>
      </c>
      <c r="JUE296" s="65" t="s">
        <v>367</v>
      </c>
      <c r="JUF296" s="65" t="s">
        <v>367</v>
      </c>
      <c r="JUG296" s="65" t="s">
        <v>367</v>
      </c>
      <c r="JUH296" s="65" t="s">
        <v>367</v>
      </c>
      <c r="JUI296" s="65" t="s">
        <v>367</v>
      </c>
      <c r="JUJ296" s="65" t="s">
        <v>367</v>
      </c>
      <c r="JUK296" s="65" t="s">
        <v>367</v>
      </c>
      <c r="JUL296" s="65" t="s">
        <v>367</v>
      </c>
      <c r="JUM296" s="65" t="s">
        <v>367</v>
      </c>
      <c r="JUN296" s="65" t="s">
        <v>367</v>
      </c>
      <c r="JUO296" s="65" t="s">
        <v>367</v>
      </c>
      <c r="JUP296" s="65" t="s">
        <v>367</v>
      </c>
      <c r="JUQ296" s="65" t="s">
        <v>367</v>
      </c>
      <c r="JUR296" s="65" t="s">
        <v>367</v>
      </c>
      <c r="JUS296" s="65" t="s">
        <v>367</v>
      </c>
      <c r="JUT296" s="65" t="s">
        <v>367</v>
      </c>
      <c r="JUU296" s="65" t="s">
        <v>367</v>
      </c>
      <c r="JUV296" s="65" t="s">
        <v>367</v>
      </c>
      <c r="JUW296" s="65" t="s">
        <v>367</v>
      </c>
      <c r="JUX296" s="65" t="s">
        <v>367</v>
      </c>
      <c r="JUY296" s="65" t="s">
        <v>367</v>
      </c>
      <c r="JUZ296" s="65" t="s">
        <v>367</v>
      </c>
      <c r="JVA296" s="65" t="s">
        <v>367</v>
      </c>
      <c r="JVB296" s="65" t="s">
        <v>367</v>
      </c>
      <c r="JVC296" s="65" t="s">
        <v>367</v>
      </c>
      <c r="JVD296" s="65" t="s">
        <v>367</v>
      </c>
      <c r="JVE296" s="65" t="s">
        <v>367</v>
      </c>
      <c r="JVF296" s="65" t="s">
        <v>367</v>
      </c>
      <c r="JVG296" s="65" t="s">
        <v>367</v>
      </c>
      <c r="JVH296" s="65" t="s">
        <v>367</v>
      </c>
      <c r="JVI296" s="65" t="s">
        <v>367</v>
      </c>
      <c r="JVJ296" s="65" t="s">
        <v>367</v>
      </c>
      <c r="JVK296" s="65" t="s">
        <v>367</v>
      </c>
      <c r="JVL296" s="65" t="s">
        <v>367</v>
      </c>
      <c r="JVM296" s="65" t="s">
        <v>367</v>
      </c>
      <c r="JVN296" s="65" t="s">
        <v>367</v>
      </c>
      <c r="JVO296" s="65" t="s">
        <v>367</v>
      </c>
      <c r="JVP296" s="65" t="s">
        <v>367</v>
      </c>
      <c r="JVQ296" s="65" t="s">
        <v>367</v>
      </c>
      <c r="JVR296" s="65" t="s">
        <v>367</v>
      </c>
      <c r="JVS296" s="65" t="s">
        <v>367</v>
      </c>
      <c r="JVT296" s="65" t="s">
        <v>367</v>
      </c>
      <c r="JVU296" s="65" t="s">
        <v>367</v>
      </c>
      <c r="JVV296" s="65" t="s">
        <v>367</v>
      </c>
      <c r="JVW296" s="65" t="s">
        <v>367</v>
      </c>
      <c r="JVX296" s="65" t="s">
        <v>367</v>
      </c>
      <c r="JVY296" s="65" t="s">
        <v>367</v>
      </c>
      <c r="JVZ296" s="65" t="s">
        <v>367</v>
      </c>
      <c r="JWA296" s="65" t="s">
        <v>367</v>
      </c>
      <c r="JWB296" s="65" t="s">
        <v>367</v>
      </c>
      <c r="JWC296" s="65" t="s">
        <v>367</v>
      </c>
      <c r="JWD296" s="65" t="s">
        <v>367</v>
      </c>
      <c r="JWE296" s="65" t="s">
        <v>367</v>
      </c>
      <c r="JWF296" s="65" t="s">
        <v>367</v>
      </c>
      <c r="JWG296" s="65" t="s">
        <v>367</v>
      </c>
      <c r="JWH296" s="65" t="s">
        <v>367</v>
      </c>
      <c r="JWI296" s="65" t="s">
        <v>367</v>
      </c>
      <c r="JWJ296" s="65" t="s">
        <v>367</v>
      </c>
      <c r="JWK296" s="65" t="s">
        <v>367</v>
      </c>
      <c r="JWL296" s="65" t="s">
        <v>367</v>
      </c>
      <c r="JWM296" s="65" t="s">
        <v>367</v>
      </c>
      <c r="JWN296" s="65" t="s">
        <v>367</v>
      </c>
      <c r="JWO296" s="65" t="s">
        <v>367</v>
      </c>
      <c r="JWP296" s="65" t="s">
        <v>367</v>
      </c>
      <c r="JWQ296" s="65" t="s">
        <v>367</v>
      </c>
      <c r="JWR296" s="65" t="s">
        <v>367</v>
      </c>
      <c r="JWS296" s="65" t="s">
        <v>367</v>
      </c>
      <c r="JWT296" s="65" t="s">
        <v>367</v>
      </c>
      <c r="JWU296" s="65" t="s">
        <v>367</v>
      </c>
      <c r="JWV296" s="65" t="s">
        <v>367</v>
      </c>
      <c r="JWW296" s="65" t="s">
        <v>367</v>
      </c>
      <c r="JWX296" s="65" t="s">
        <v>367</v>
      </c>
      <c r="JWY296" s="65" t="s">
        <v>367</v>
      </c>
      <c r="JWZ296" s="65" t="s">
        <v>367</v>
      </c>
      <c r="JXA296" s="65" t="s">
        <v>367</v>
      </c>
      <c r="JXB296" s="65" t="s">
        <v>367</v>
      </c>
      <c r="JXC296" s="65" t="s">
        <v>367</v>
      </c>
      <c r="JXD296" s="65" t="s">
        <v>367</v>
      </c>
      <c r="JXE296" s="65" t="s">
        <v>367</v>
      </c>
      <c r="JXF296" s="65" t="s">
        <v>367</v>
      </c>
      <c r="JXG296" s="65" t="s">
        <v>367</v>
      </c>
      <c r="JXH296" s="65" t="s">
        <v>367</v>
      </c>
      <c r="JXI296" s="65" t="s">
        <v>367</v>
      </c>
      <c r="JXJ296" s="65" t="s">
        <v>367</v>
      </c>
      <c r="JXK296" s="65" t="s">
        <v>367</v>
      </c>
      <c r="JXL296" s="65" t="s">
        <v>367</v>
      </c>
      <c r="JXM296" s="65" t="s">
        <v>367</v>
      </c>
      <c r="JXN296" s="65" t="s">
        <v>367</v>
      </c>
      <c r="JXO296" s="65" t="s">
        <v>367</v>
      </c>
      <c r="JXP296" s="65" t="s">
        <v>367</v>
      </c>
      <c r="JXQ296" s="65" t="s">
        <v>367</v>
      </c>
      <c r="JXR296" s="65" t="s">
        <v>367</v>
      </c>
      <c r="JXS296" s="65" t="s">
        <v>367</v>
      </c>
      <c r="JXT296" s="65" t="s">
        <v>367</v>
      </c>
      <c r="JXU296" s="65" t="s">
        <v>367</v>
      </c>
      <c r="JXV296" s="65" t="s">
        <v>367</v>
      </c>
      <c r="JXW296" s="65" t="s">
        <v>367</v>
      </c>
      <c r="JXX296" s="65" t="s">
        <v>367</v>
      </c>
      <c r="JXY296" s="65" t="s">
        <v>367</v>
      </c>
      <c r="JXZ296" s="65" t="s">
        <v>367</v>
      </c>
      <c r="JYA296" s="65" t="s">
        <v>367</v>
      </c>
      <c r="JYB296" s="65" t="s">
        <v>367</v>
      </c>
      <c r="JYC296" s="65" t="s">
        <v>367</v>
      </c>
      <c r="JYD296" s="65" t="s">
        <v>367</v>
      </c>
      <c r="JYE296" s="65" t="s">
        <v>367</v>
      </c>
      <c r="JYF296" s="65" t="s">
        <v>367</v>
      </c>
      <c r="JYG296" s="65" t="s">
        <v>367</v>
      </c>
      <c r="JYH296" s="65" t="s">
        <v>367</v>
      </c>
      <c r="JYI296" s="65" t="s">
        <v>367</v>
      </c>
      <c r="JYJ296" s="65" t="s">
        <v>367</v>
      </c>
      <c r="JYK296" s="65" t="s">
        <v>367</v>
      </c>
      <c r="JYL296" s="65" t="s">
        <v>367</v>
      </c>
      <c r="JYM296" s="65" t="s">
        <v>367</v>
      </c>
      <c r="JYN296" s="65" t="s">
        <v>367</v>
      </c>
      <c r="JYO296" s="65" t="s">
        <v>367</v>
      </c>
      <c r="JYP296" s="65" t="s">
        <v>367</v>
      </c>
      <c r="JYQ296" s="65" t="s">
        <v>367</v>
      </c>
      <c r="JYR296" s="65" t="s">
        <v>367</v>
      </c>
      <c r="JYS296" s="65" t="s">
        <v>367</v>
      </c>
      <c r="JYT296" s="65" t="s">
        <v>367</v>
      </c>
      <c r="JYU296" s="65" t="s">
        <v>367</v>
      </c>
      <c r="JYV296" s="65" t="s">
        <v>367</v>
      </c>
      <c r="JYW296" s="65" t="s">
        <v>367</v>
      </c>
      <c r="JYX296" s="65" t="s">
        <v>367</v>
      </c>
      <c r="JYY296" s="65" t="s">
        <v>367</v>
      </c>
      <c r="JYZ296" s="65" t="s">
        <v>367</v>
      </c>
      <c r="JZA296" s="65" t="s">
        <v>367</v>
      </c>
      <c r="JZB296" s="65" t="s">
        <v>367</v>
      </c>
      <c r="JZC296" s="65" t="s">
        <v>367</v>
      </c>
      <c r="JZD296" s="65" t="s">
        <v>367</v>
      </c>
      <c r="JZE296" s="65" t="s">
        <v>367</v>
      </c>
      <c r="JZF296" s="65" t="s">
        <v>367</v>
      </c>
      <c r="JZG296" s="65" t="s">
        <v>367</v>
      </c>
      <c r="JZH296" s="65" t="s">
        <v>367</v>
      </c>
      <c r="JZI296" s="65" t="s">
        <v>367</v>
      </c>
      <c r="JZJ296" s="65" t="s">
        <v>367</v>
      </c>
      <c r="JZK296" s="65" t="s">
        <v>367</v>
      </c>
      <c r="JZL296" s="65" t="s">
        <v>367</v>
      </c>
      <c r="JZM296" s="65" t="s">
        <v>367</v>
      </c>
      <c r="JZN296" s="65" t="s">
        <v>367</v>
      </c>
      <c r="JZO296" s="65" t="s">
        <v>367</v>
      </c>
      <c r="JZP296" s="65" t="s">
        <v>367</v>
      </c>
      <c r="JZQ296" s="65" t="s">
        <v>367</v>
      </c>
      <c r="JZR296" s="65" t="s">
        <v>367</v>
      </c>
      <c r="JZS296" s="65" t="s">
        <v>367</v>
      </c>
      <c r="JZT296" s="65" t="s">
        <v>367</v>
      </c>
      <c r="JZU296" s="65" t="s">
        <v>367</v>
      </c>
      <c r="JZV296" s="65" t="s">
        <v>367</v>
      </c>
      <c r="JZW296" s="65" t="s">
        <v>367</v>
      </c>
      <c r="JZX296" s="65" t="s">
        <v>367</v>
      </c>
      <c r="JZY296" s="65" t="s">
        <v>367</v>
      </c>
      <c r="JZZ296" s="65" t="s">
        <v>367</v>
      </c>
      <c r="KAA296" s="65" t="s">
        <v>367</v>
      </c>
      <c r="KAB296" s="65" t="s">
        <v>367</v>
      </c>
      <c r="KAC296" s="65" t="s">
        <v>367</v>
      </c>
      <c r="KAD296" s="65" t="s">
        <v>367</v>
      </c>
      <c r="KAE296" s="65" t="s">
        <v>367</v>
      </c>
      <c r="KAF296" s="65" t="s">
        <v>367</v>
      </c>
      <c r="KAG296" s="65" t="s">
        <v>367</v>
      </c>
      <c r="KAH296" s="65" t="s">
        <v>367</v>
      </c>
      <c r="KAI296" s="65" t="s">
        <v>367</v>
      </c>
      <c r="KAJ296" s="65" t="s">
        <v>367</v>
      </c>
      <c r="KAK296" s="65" t="s">
        <v>367</v>
      </c>
      <c r="KAL296" s="65" t="s">
        <v>367</v>
      </c>
      <c r="KAM296" s="65" t="s">
        <v>367</v>
      </c>
      <c r="KAN296" s="65" t="s">
        <v>367</v>
      </c>
      <c r="KAO296" s="65" t="s">
        <v>367</v>
      </c>
      <c r="KAP296" s="65" t="s">
        <v>367</v>
      </c>
      <c r="KAQ296" s="65" t="s">
        <v>367</v>
      </c>
      <c r="KAR296" s="65" t="s">
        <v>367</v>
      </c>
      <c r="KAS296" s="65" t="s">
        <v>367</v>
      </c>
      <c r="KAT296" s="65" t="s">
        <v>367</v>
      </c>
      <c r="KAU296" s="65" t="s">
        <v>367</v>
      </c>
      <c r="KAV296" s="65" t="s">
        <v>367</v>
      </c>
      <c r="KAW296" s="65" t="s">
        <v>367</v>
      </c>
      <c r="KAX296" s="65" t="s">
        <v>367</v>
      </c>
      <c r="KAY296" s="65" t="s">
        <v>367</v>
      </c>
      <c r="KAZ296" s="65" t="s">
        <v>367</v>
      </c>
      <c r="KBA296" s="65" t="s">
        <v>367</v>
      </c>
      <c r="KBB296" s="65" t="s">
        <v>367</v>
      </c>
      <c r="KBC296" s="65" t="s">
        <v>367</v>
      </c>
      <c r="KBD296" s="65" t="s">
        <v>367</v>
      </c>
      <c r="KBE296" s="65" t="s">
        <v>367</v>
      </c>
      <c r="KBF296" s="65" t="s">
        <v>367</v>
      </c>
      <c r="KBG296" s="65" t="s">
        <v>367</v>
      </c>
      <c r="KBH296" s="65" t="s">
        <v>367</v>
      </c>
      <c r="KBI296" s="65" t="s">
        <v>367</v>
      </c>
      <c r="KBJ296" s="65" t="s">
        <v>367</v>
      </c>
      <c r="KBK296" s="65" t="s">
        <v>367</v>
      </c>
      <c r="KBL296" s="65" t="s">
        <v>367</v>
      </c>
      <c r="KBM296" s="65" t="s">
        <v>367</v>
      </c>
      <c r="KBN296" s="65" t="s">
        <v>367</v>
      </c>
      <c r="KBO296" s="65" t="s">
        <v>367</v>
      </c>
      <c r="KBP296" s="65" t="s">
        <v>367</v>
      </c>
      <c r="KBQ296" s="65" t="s">
        <v>367</v>
      </c>
      <c r="KBR296" s="65" t="s">
        <v>367</v>
      </c>
      <c r="KBS296" s="65" t="s">
        <v>367</v>
      </c>
      <c r="KBT296" s="65" t="s">
        <v>367</v>
      </c>
      <c r="KBU296" s="65" t="s">
        <v>367</v>
      </c>
      <c r="KBV296" s="65" t="s">
        <v>367</v>
      </c>
      <c r="KBW296" s="65" t="s">
        <v>367</v>
      </c>
      <c r="KBX296" s="65" t="s">
        <v>367</v>
      </c>
      <c r="KBY296" s="65" t="s">
        <v>367</v>
      </c>
      <c r="KBZ296" s="65" t="s">
        <v>367</v>
      </c>
      <c r="KCA296" s="65" t="s">
        <v>367</v>
      </c>
      <c r="KCB296" s="65" t="s">
        <v>367</v>
      </c>
      <c r="KCC296" s="65" t="s">
        <v>367</v>
      </c>
      <c r="KCD296" s="65" t="s">
        <v>367</v>
      </c>
      <c r="KCE296" s="65" t="s">
        <v>367</v>
      </c>
      <c r="KCF296" s="65" t="s">
        <v>367</v>
      </c>
      <c r="KCG296" s="65" t="s">
        <v>367</v>
      </c>
      <c r="KCH296" s="65" t="s">
        <v>367</v>
      </c>
      <c r="KCI296" s="65" t="s">
        <v>367</v>
      </c>
      <c r="KCJ296" s="65" t="s">
        <v>367</v>
      </c>
      <c r="KCK296" s="65" t="s">
        <v>367</v>
      </c>
      <c r="KCL296" s="65" t="s">
        <v>367</v>
      </c>
      <c r="KCM296" s="65" t="s">
        <v>367</v>
      </c>
      <c r="KCN296" s="65" t="s">
        <v>367</v>
      </c>
      <c r="KCO296" s="65" t="s">
        <v>367</v>
      </c>
      <c r="KCP296" s="65" t="s">
        <v>367</v>
      </c>
      <c r="KCQ296" s="65" t="s">
        <v>367</v>
      </c>
      <c r="KCR296" s="65" t="s">
        <v>367</v>
      </c>
      <c r="KCS296" s="65" t="s">
        <v>367</v>
      </c>
      <c r="KCT296" s="65" t="s">
        <v>367</v>
      </c>
      <c r="KCU296" s="65" t="s">
        <v>367</v>
      </c>
      <c r="KCV296" s="65" t="s">
        <v>367</v>
      </c>
      <c r="KCW296" s="65" t="s">
        <v>367</v>
      </c>
      <c r="KCX296" s="65" t="s">
        <v>367</v>
      </c>
      <c r="KCY296" s="65" t="s">
        <v>367</v>
      </c>
      <c r="KCZ296" s="65" t="s">
        <v>367</v>
      </c>
      <c r="KDA296" s="65" t="s">
        <v>367</v>
      </c>
      <c r="KDB296" s="65" t="s">
        <v>367</v>
      </c>
      <c r="KDC296" s="65" t="s">
        <v>367</v>
      </c>
      <c r="KDD296" s="65" t="s">
        <v>367</v>
      </c>
      <c r="KDE296" s="65" t="s">
        <v>367</v>
      </c>
      <c r="KDF296" s="65" t="s">
        <v>367</v>
      </c>
      <c r="KDG296" s="65" t="s">
        <v>367</v>
      </c>
      <c r="KDH296" s="65" t="s">
        <v>367</v>
      </c>
      <c r="KDI296" s="65" t="s">
        <v>367</v>
      </c>
      <c r="KDJ296" s="65" t="s">
        <v>367</v>
      </c>
      <c r="KDK296" s="65" t="s">
        <v>367</v>
      </c>
      <c r="KDL296" s="65" t="s">
        <v>367</v>
      </c>
      <c r="KDM296" s="65" t="s">
        <v>367</v>
      </c>
      <c r="KDN296" s="65" t="s">
        <v>367</v>
      </c>
      <c r="KDO296" s="65" t="s">
        <v>367</v>
      </c>
      <c r="KDP296" s="65" t="s">
        <v>367</v>
      </c>
      <c r="KDQ296" s="65" t="s">
        <v>367</v>
      </c>
      <c r="KDR296" s="65" t="s">
        <v>367</v>
      </c>
      <c r="KDS296" s="65" t="s">
        <v>367</v>
      </c>
      <c r="KDT296" s="65" t="s">
        <v>367</v>
      </c>
      <c r="KDU296" s="65" t="s">
        <v>367</v>
      </c>
      <c r="KDV296" s="65" t="s">
        <v>367</v>
      </c>
      <c r="KDW296" s="65" t="s">
        <v>367</v>
      </c>
      <c r="KDX296" s="65" t="s">
        <v>367</v>
      </c>
      <c r="KDY296" s="65" t="s">
        <v>367</v>
      </c>
      <c r="KDZ296" s="65" t="s">
        <v>367</v>
      </c>
      <c r="KEA296" s="65" t="s">
        <v>367</v>
      </c>
      <c r="KEB296" s="65" t="s">
        <v>367</v>
      </c>
      <c r="KEC296" s="65" t="s">
        <v>367</v>
      </c>
      <c r="KED296" s="65" t="s">
        <v>367</v>
      </c>
      <c r="KEE296" s="65" t="s">
        <v>367</v>
      </c>
      <c r="KEF296" s="65" t="s">
        <v>367</v>
      </c>
      <c r="KEG296" s="65" t="s">
        <v>367</v>
      </c>
      <c r="KEH296" s="65" t="s">
        <v>367</v>
      </c>
      <c r="KEI296" s="65" t="s">
        <v>367</v>
      </c>
      <c r="KEJ296" s="65" t="s">
        <v>367</v>
      </c>
      <c r="KEK296" s="65" t="s">
        <v>367</v>
      </c>
      <c r="KEL296" s="65" t="s">
        <v>367</v>
      </c>
      <c r="KEM296" s="65" t="s">
        <v>367</v>
      </c>
      <c r="KEN296" s="65" t="s">
        <v>367</v>
      </c>
      <c r="KEO296" s="65" t="s">
        <v>367</v>
      </c>
      <c r="KEP296" s="65" t="s">
        <v>367</v>
      </c>
      <c r="KEQ296" s="65" t="s">
        <v>367</v>
      </c>
      <c r="KER296" s="65" t="s">
        <v>367</v>
      </c>
      <c r="KES296" s="65" t="s">
        <v>367</v>
      </c>
      <c r="KET296" s="65" t="s">
        <v>367</v>
      </c>
      <c r="KEU296" s="65" t="s">
        <v>367</v>
      </c>
      <c r="KEV296" s="65" t="s">
        <v>367</v>
      </c>
      <c r="KEW296" s="65" t="s">
        <v>367</v>
      </c>
      <c r="KEX296" s="65" t="s">
        <v>367</v>
      </c>
      <c r="KEY296" s="65" t="s">
        <v>367</v>
      </c>
      <c r="KEZ296" s="65" t="s">
        <v>367</v>
      </c>
      <c r="KFA296" s="65" t="s">
        <v>367</v>
      </c>
      <c r="KFB296" s="65" t="s">
        <v>367</v>
      </c>
      <c r="KFC296" s="65" t="s">
        <v>367</v>
      </c>
      <c r="KFD296" s="65" t="s">
        <v>367</v>
      </c>
      <c r="KFE296" s="65" t="s">
        <v>367</v>
      </c>
      <c r="KFF296" s="65" t="s">
        <v>367</v>
      </c>
      <c r="KFG296" s="65" t="s">
        <v>367</v>
      </c>
      <c r="KFH296" s="65" t="s">
        <v>367</v>
      </c>
      <c r="KFI296" s="65" t="s">
        <v>367</v>
      </c>
      <c r="KFJ296" s="65" t="s">
        <v>367</v>
      </c>
      <c r="KFK296" s="65" t="s">
        <v>367</v>
      </c>
      <c r="KFL296" s="65" t="s">
        <v>367</v>
      </c>
      <c r="KFM296" s="65" t="s">
        <v>367</v>
      </c>
      <c r="KFN296" s="65" t="s">
        <v>367</v>
      </c>
      <c r="KFO296" s="65" t="s">
        <v>367</v>
      </c>
      <c r="KFP296" s="65" t="s">
        <v>367</v>
      </c>
      <c r="KFQ296" s="65" t="s">
        <v>367</v>
      </c>
      <c r="KFR296" s="65" t="s">
        <v>367</v>
      </c>
      <c r="KFS296" s="65" t="s">
        <v>367</v>
      </c>
      <c r="KFT296" s="65" t="s">
        <v>367</v>
      </c>
      <c r="KFU296" s="65" t="s">
        <v>367</v>
      </c>
      <c r="KFV296" s="65" t="s">
        <v>367</v>
      </c>
      <c r="KFW296" s="65" t="s">
        <v>367</v>
      </c>
      <c r="KFX296" s="65" t="s">
        <v>367</v>
      </c>
      <c r="KFY296" s="65" t="s">
        <v>367</v>
      </c>
      <c r="KFZ296" s="65" t="s">
        <v>367</v>
      </c>
      <c r="KGA296" s="65" t="s">
        <v>367</v>
      </c>
      <c r="KGB296" s="65" t="s">
        <v>367</v>
      </c>
      <c r="KGC296" s="65" t="s">
        <v>367</v>
      </c>
      <c r="KGD296" s="65" t="s">
        <v>367</v>
      </c>
      <c r="KGE296" s="65" t="s">
        <v>367</v>
      </c>
      <c r="KGF296" s="65" t="s">
        <v>367</v>
      </c>
      <c r="KGG296" s="65" t="s">
        <v>367</v>
      </c>
      <c r="KGH296" s="65" t="s">
        <v>367</v>
      </c>
      <c r="KGI296" s="65" t="s">
        <v>367</v>
      </c>
      <c r="KGJ296" s="65" t="s">
        <v>367</v>
      </c>
      <c r="KGK296" s="65" t="s">
        <v>367</v>
      </c>
      <c r="KGL296" s="65" t="s">
        <v>367</v>
      </c>
      <c r="KGM296" s="65" t="s">
        <v>367</v>
      </c>
      <c r="KGN296" s="65" t="s">
        <v>367</v>
      </c>
      <c r="KGO296" s="65" t="s">
        <v>367</v>
      </c>
      <c r="KGP296" s="65" t="s">
        <v>367</v>
      </c>
      <c r="KGQ296" s="65" t="s">
        <v>367</v>
      </c>
      <c r="KGR296" s="65" t="s">
        <v>367</v>
      </c>
      <c r="KGS296" s="65" t="s">
        <v>367</v>
      </c>
      <c r="KGT296" s="65" t="s">
        <v>367</v>
      </c>
      <c r="KGU296" s="65" t="s">
        <v>367</v>
      </c>
      <c r="KGV296" s="65" t="s">
        <v>367</v>
      </c>
      <c r="KGW296" s="65" t="s">
        <v>367</v>
      </c>
      <c r="KGX296" s="65" t="s">
        <v>367</v>
      </c>
      <c r="KGY296" s="65" t="s">
        <v>367</v>
      </c>
      <c r="KGZ296" s="65" t="s">
        <v>367</v>
      </c>
      <c r="KHA296" s="65" t="s">
        <v>367</v>
      </c>
      <c r="KHB296" s="65" t="s">
        <v>367</v>
      </c>
      <c r="KHC296" s="65" t="s">
        <v>367</v>
      </c>
      <c r="KHD296" s="65" t="s">
        <v>367</v>
      </c>
      <c r="KHE296" s="65" t="s">
        <v>367</v>
      </c>
      <c r="KHF296" s="65" t="s">
        <v>367</v>
      </c>
      <c r="KHG296" s="65" t="s">
        <v>367</v>
      </c>
      <c r="KHH296" s="65" t="s">
        <v>367</v>
      </c>
      <c r="KHI296" s="65" t="s">
        <v>367</v>
      </c>
      <c r="KHJ296" s="65" t="s">
        <v>367</v>
      </c>
      <c r="KHK296" s="65" t="s">
        <v>367</v>
      </c>
      <c r="KHL296" s="65" t="s">
        <v>367</v>
      </c>
      <c r="KHM296" s="65" t="s">
        <v>367</v>
      </c>
      <c r="KHN296" s="65" t="s">
        <v>367</v>
      </c>
      <c r="KHO296" s="65" t="s">
        <v>367</v>
      </c>
      <c r="KHP296" s="65" t="s">
        <v>367</v>
      </c>
      <c r="KHQ296" s="65" t="s">
        <v>367</v>
      </c>
      <c r="KHR296" s="65" t="s">
        <v>367</v>
      </c>
      <c r="KHS296" s="65" t="s">
        <v>367</v>
      </c>
      <c r="KHT296" s="65" t="s">
        <v>367</v>
      </c>
      <c r="KHU296" s="65" t="s">
        <v>367</v>
      </c>
      <c r="KHV296" s="65" t="s">
        <v>367</v>
      </c>
      <c r="KHW296" s="65" t="s">
        <v>367</v>
      </c>
      <c r="KHX296" s="65" t="s">
        <v>367</v>
      </c>
      <c r="KHY296" s="65" t="s">
        <v>367</v>
      </c>
      <c r="KHZ296" s="65" t="s">
        <v>367</v>
      </c>
      <c r="KIA296" s="65" t="s">
        <v>367</v>
      </c>
      <c r="KIB296" s="65" t="s">
        <v>367</v>
      </c>
      <c r="KIC296" s="65" t="s">
        <v>367</v>
      </c>
      <c r="KID296" s="65" t="s">
        <v>367</v>
      </c>
      <c r="KIE296" s="65" t="s">
        <v>367</v>
      </c>
      <c r="KIF296" s="65" t="s">
        <v>367</v>
      </c>
      <c r="KIG296" s="65" t="s">
        <v>367</v>
      </c>
      <c r="KIH296" s="65" t="s">
        <v>367</v>
      </c>
      <c r="KII296" s="65" t="s">
        <v>367</v>
      </c>
      <c r="KIJ296" s="65" t="s">
        <v>367</v>
      </c>
      <c r="KIK296" s="65" t="s">
        <v>367</v>
      </c>
      <c r="KIL296" s="65" t="s">
        <v>367</v>
      </c>
      <c r="KIM296" s="65" t="s">
        <v>367</v>
      </c>
      <c r="KIN296" s="65" t="s">
        <v>367</v>
      </c>
      <c r="KIO296" s="65" t="s">
        <v>367</v>
      </c>
      <c r="KIP296" s="65" t="s">
        <v>367</v>
      </c>
      <c r="KIQ296" s="65" t="s">
        <v>367</v>
      </c>
      <c r="KIR296" s="65" t="s">
        <v>367</v>
      </c>
      <c r="KIS296" s="65" t="s">
        <v>367</v>
      </c>
      <c r="KIT296" s="65" t="s">
        <v>367</v>
      </c>
      <c r="KIU296" s="65" t="s">
        <v>367</v>
      </c>
      <c r="KIV296" s="65" t="s">
        <v>367</v>
      </c>
      <c r="KIW296" s="65" t="s">
        <v>367</v>
      </c>
      <c r="KIX296" s="65" t="s">
        <v>367</v>
      </c>
      <c r="KIY296" s="65" t="s">
        <v>367</v>
      </c>
      <c r="KIZ296" s="65" t="s">
        <v>367</v>
      </c>
      <c r="KJA296" s="65" t="s">
        <v>367</v>
      </c>
      <c r="KJB296" s="65" t="s">
        <v>367</v>
      </c>
      <c r="KJC296" s="65" t="s">
        <v>367</v>
      </c>
      <c r="KJD296" s="65" t="s">
        <v>367</v>
      </c>
      <c r="KJE296" s="65" t="s">
        <v>367</v>
      </c>
      <c r="KJF296" s="65" t="s">
        <v>367</v>
      </c>
      <c r="KJG296" s="65" t="s">
        <v>367</v>
      </c>
      <c r="KJH296" s="65" t="s">
        <v>367</v>
      </c>
      <c r="KJI296" s="65" t="s">
        <v>367</v>
      </c>
      <c r="KJJ296" s="65" t="s">
        <v>367</v>
      </c>
      <c r="KJK296" s="65" t="s">
        <v>367</v>
      </c>
      <c r="KJL296" s="65" t="s">
        <v>367</v>
      </c>
      <c r="KJM296" s="65" t="s">
        <v>367</v>
      </c>
      <c r="KJN296" s="65" t="s">
        <v>367</v>
      </c>
      <c r="KJO296" s="65" t="s">
        <v>367</v>
      </c>
      <c r="KJP296" s="65" t="s">
        <v>367</v>
      </c>
      <c r="KJQ296" s="65" t="s">
        <v>367</v>
      </c>
      <c r="KJR296" s="65" t="s">
        <v>367</v>
      </c>
      <c r="KJS296" s="65" t="s">
        <v>367</v>
      </c>
      <c r="KJT296" s="65" t="s">
        <v>367</v>
      </c>
      <c r="KJU296" s="65" t="s">
        <v>367</v>
      </c>
      <c r="KJV296" s="65" t="s">
        <v>367</v>
      </c>
      <c r="KJW296" s="65" t="s">
        <v>367</v>
      </c>
      <c r="KJX296" s="65" t="s">
        <v>367</v>
      </c>
      <c r="KJY296" s="65" t="s">
        <v>367</v>
      </c>
      <c r="KJZ296" s="65" t="s">
        <v>367</v>
      </c>
      <c r="KKA296" s="65" t="s">
        <v>367</v>
      </c>
      <c r="KKB296" s="65" t="s">
        <v>367</v>
      </c>
      <c r="KKC296" s="65" t="s">
        <v>367</v>
      </c>
      <c r="KKD296" s="65" t="s">
        <v>367</v>
      </c>
      <c r="KKE296" s="65" t="s">
        <v>367</v>
      </c>
      <c r="KKF296" s="65" t="s">
        <v>367</v>
      </c>
      <c r="KKG296" s="65" t="s">
        <v>367</v>
      </c>
      <c r="KKH296" s="65" t="s">
        <v>367</v>
      </c>
      <c r="KKI296" s="65" t="s">
        <v>367</v>
      </c>
      <c r="KKJ296" s="65" t="s">
        <v>367</v>
      </c>
      <c r="KKK296" s="65" t="s">
        <v>367</v>
      </c>
      <c r="KKL296" s="65" t="s">
        <v>367</v>
      </c>
      <c r="KKM296" s="65" t="s">
        <v>367</v>
      </c>
      <c r="KKN296" s="65" t="s">
        <v>367</v>
      </c>
      <c r="KKO296" s="65" t="s">
        <v>367</v>
      </c>
      <c r="KKP296" s="65" t="s">
        <v>367</v>
      </c>
      <c r="KKQ296" s="65" t="s">
        <v>367</v>
      </c>
      <c r="KKR296" s="65" t="s">
        <v>367</v>
      </c>
      <c r="KKS296" s="65" t="s">
        <v>367</v>
      </c>
      <c r="KKT296" s="65" t="s">
        <v>367</v>
      </c>
      <c r="KKU296" s="65" t="s">
        <v>367</v>
      </c>
      <c r="KKV296" s="65" t="s">
        <v>367</v>
      </c>
      <c r="KKW296" s="65" t="s">
        <v>367</v>
      </c>
      <c r="KKX296" s="65" t="s">
        <v>367</v>
      </c>
      <c r="KKY296" s="65" t="s">
        <v>367</v>
      </c>
      <c r="KKZ296" s="65" t="s">
        <v>367</v>
      </c>
      <c r="KLA296" s="65" t="s">
        <v>367</v>
      </c>
      <c r="KLB296" s="65" t="s">
        <v>367</v>
      </c>
      <c r="KLC296" s="65" t="s">
        <v>367</v>
      </c>
      <c r="KLD296" s="65" t="s">
        <v>367</v>
      </c>
      <c r="KLE296" s="65" t="s">
        <v>367</v>
      </c>
      <c r="KLF296" s="65" t="s">
        <v>367</v>
      </c>
      <c r="KLG296" s="65" t="s">
        <v>367</v>
      </c>
      <c r="KLH296" s="65" t="s">
        <v>367</v>
      </c>
      <c r="KLI296" s="65" t="s">
        <v>367</v>
      </c>
      <c r="KLJ296" s="65" t="s">
        <v>367</v>
      </c>
      <c r="KLK296" s="65" t="s">
        <v>367</v>
      </c>
      <c r="KLL296" s="65" t="s">
        <v>367</v>
      </c>
      <c r="KLM296" s="65" t="s">
        <v>367</v>
      </c>
      <c r="KLN296" s="65" t="s">
        <v>367</v>
      </c>
      <c r="KLO296" s="65" t="s">
        <v>367</v>
      </c>
      <c r="KLP296" s="65" t="s">
        <v>367</v>
      </c>
      <c r="KLQ296" s="65" t="s">
        <v>367</v>
      </c>
      <c r="KLR296" s="65" t="s">
        <v>367</v>
      </c>
      <c r="KLS296" s="65" t="s">
        <v>367</v>
      </c>
      <c r="KLT296" s="65" t="s">
        <v>367</v>
      </c>
      <c r="KLU296" s="65" t="s">
        <v>367</v>
      </c>
      <c r="KLV296" s="65" t="s">
        <v>367</v>
      </c>
      <c r="KLW296" s="65" t="s">
        <v>367</v>
      </c>
      <c r="KLX296" s="65" t="s">
        <v>367</v>
      </c>
      <c r="KLY296" s="65" t="s">
        <v>367</v>
      </c>
      <c r="KLZ296" s="65" t="s">
        <v>367</v>
      </c>
      <c r="KMA296" s="65" t="s">
        <v>367</v>
      </c>
      <c r="KMB296" s="65" t="s">
        <v>367</v>
      </c>
      <c r="KMC296" s="65" t="s">
        <v>367</v>
      </c>
      <c r="KMD296" s="65" t="s">
        <v>367</v>
      </c>
      <c r="KME296" s="65" t="s">
        <v>367</v>
      </c>
      <c r="KMF296" s="65" t="s">
        <v>367</v>
      </c>
      <c r="KMG296" s="65" t="s">
        <v>367</v>
      </c>
      <c r="KMH296" s="65" t="s">
        <v>367</v>
      </c>
      <c r="KMI296" s="65" t="s">
        <v>367</v>
      </c>
      <c r="KMJ296" s="65" t="s">
        <v>367</v>
      </c>
      <c r="KMK296" s="65" t="s">
        <v>367</v>
      </c>
      <c r="KML296" s="65" t="s">
        <v>367</v>
      </c>
      <c r="KMM296" s="65" t="s">
        <v>367</v>
      </c>
      <c r="KMN296" s="65" t="s">
        <v>367</v>
      </c>
      <c r="KMO296" s="65" t="s">
        <v>367</v>
      </c>
      <c r="KMP296" s="65" t="s">
        <v>367</v>
      </c>
      <c r="KMQ296" s="65" t="s">
        <v>367</v>
      </c>
      <c r="KMR296" s="65" t="s">
        <v>367</v>
      </c>
      <c r="KMS296" s="65" t="s">
        <v>367</v>
      </c>
      <c r="KMT296" s="65" t="s">
        <v>367</v>
      </c>
      <c r="KMU296" s="65" t="s">
        <v>367</v>
      </c>
      <c r="KMV296" s="65" t="s">
        <v>367</v>
      </c>
      <c r="KMW296" s="65" t="s">
        <v>367</v>
      </c>
      <c r="KMX296" s="65" t="s">
        <v>367</v>
      </c>
      <c r="KMY296" s="65" t="s">
        <v>367</v>
      </c>
      <c r="KMZ296" s="65" t="s">
        <v>367</v>
      </c>
      <c r="KNA296" s="65" t="s">
        <v>367</v>
      </c>
      <c r="KNB296" s="65" t="s">
        <v>367</v>
      </c>
      <c r="KNC296" s="65" t="s">
        <v>367</v>
      </c>
      <c r="KND296" s="65" t="s">
        <v>367</v>
      </c>
      <c r="KNE296" s="65" t="s">
        <v>367</v>
      </c>
      <c r="KNF296" s="65" t="s">
        <v>367</v>
      </c>
      <c r="KNG296" s="65" t="s">
        <v>367</v>
      </c>
      <c r="KNH296" s="65" t="s">
        <v>367</v>
      </c>
      <c r="KNI296" s="65" t="s">
        <v>367</v>
      </c>
      <c r="KNJ296" s="65" t="s">
        <v>367</v>
      </c>
      <c r="KNK296" s="65" t="s">
        <v>367</v>
      </c>
      <c r="KNL296" s="65" t="s">
        <v>367</v>
      </c>
      <c r="KNM296" s="65" t="s">
        <v>367</v>
      </c>
      <c r="KNN296" s="65" t="s">
        <v>367</v>
      </c>
      <c r="KNO296" s="65" t="s">
        <v>367</v>
      </c>
      <c r="KNP296" s="65" t="s">
        <v>367</v>
      </c>
      <c r="KNQ296" s="65" t="s">
        <v>367</v>
      </c>
      <c r="KNR296" s="65" t="s">
        <v>367</v>
      </c>
      <c r="KNS296" s="65" t="s">
        <v>367</v>
      </c>
      <c r="KNT296" s="65" t="s">
        <v>367</v>
      </c>
      <c r="KNU296" s="65" t="s">
        <v>367</v>
      </c>
      <c r="KNV296" s="65" t="s">
        <v>367</v>
      </c>
      <c r="KNW296" s="65" t="s">
        <v>367</v>
      </c>
      <c r="KNX296" s="65" t="s">
        <v>367</v>
      </c>
      <c r="KNY296" s="65" t="s">
        <v>367</v>
      </c>
      <c r="KNZ296" s="65" t="s">
        <v>367</v>
      </c>
      <c r="KOA296" s="65" t="s">
        <v>367</v>
      </c>
      <c r="KOB296" s="65" t="s">
        <v>367</v>
      </c>
      <c r="KOC296" s="65" t="s">
        <v>367</v>
      </c>
      <c r="KOD296" s="65" t="s">
        <v>367</v>
      </c>
      <c r="KOE296" s="65" t="s">
        <v>367</v>
      </c>
      <c r="KOF296" s="65" t="s">
        <v>367</v>
      </c>
      <c r="KOG296" s="65" t="s">
        <v>367</v>
      </c>
      <c r="KOH296" s="65" t="s">
        <v>367</v>
      </c>
      <c r="KOI296" s="65" t="s">
        <v>367</v>
      </c>
      <c r="KOJ296" s="65" t="s">
        <v>367</v>
      </c>
      <c r="KOK296" s="65" t="s">
        <v>367</v>
      </c>
      <c r="KOL296" s="65" t="s">
        <v>367</v>
      </c>
      <c r="KOM296" s="65" t="s">
        <v>367</v>
      </c>
      <c r="KON296" s="65" t="s">
        <v>367</v>
      </c>
      <c r="KOO296" s="65" t="s">
        <v>367</v>
      </c>
      <c r="KOP296" s="65" t="s">
        <v>367</v>
      </c>
      <c r="KOQ296" s="65" t="s">
        <v>367</v>
      </c>
      <c r="KOR296" s="65" t="s">
        <v>367</v>
      </c>
      <c r="KOS296" s="65" t="s">
        <v>367</v>
      </c>
      <c r="KOT296" s="65" t="s">
        <v>367</v>
      </c>
      <c r="KOU296" s="65" t="s">
        <v>367</v>
      </c>
      <c r="KOV296" s="65" t="s">
        <v>367</v>
      </c>
      <c r="KOW296" s="65" t="s">
        <v>367</v>
      </c>
      <c r="KOX296" s="65" t="s">
        <v>367</v>
      </c>
      <c r="KOY296" s="65" t="s">
        <v>367</v>
      </c>
      <c r="KOZ296" s="65" t="s">
        <v>367</v>
      </c>
      <c r="KPA296" s="65" t="s">
        <v>367</v>
      </c>
      <c r="KPB296" s="65" t="s">
        <v>367</v>
      </c>
      <c r="KPC296" s="65" t="s">
        <v>367</v>
      </c>
      <c r="KPD296" s="65" t="s">
        <v>367</v>
      </c>
      <c r="KPE296" s="65" t="s">
        <v>367</v>
      </c>
      <c r="KPF296" s="65" t="s">
        <v>367</v>
      </c>
      <c r="KPG296" s="65" t="s">
        <v>367</v>
      </c>
      <c r="KPH296" s="65" t="s">
        <v>367</v>
      </c>
      <c r="KPI296" s="65" t="s">
        <v>367</v>
      </c>
      <c r="KPJ296" s="65" t="s">
        <v>367</v>
      </c>
      <c r="KPK296" s="65" t="s">
        <v>367</v>
      </c>
      <c r="KPL296" s="65" t="s">
        <v>367</v>
      </c>
      <c r="KPM296" s="65" t="s">
        <v>367</v>
      </c>
      <c r="KPN296" s="65" t="s">
        <v>367</v>
      </c>
      <c r="KPO296" s="65" t="s">
        <v>367</v>
      </c>
      <c r="KPP296" s="65" t="s">
        <v>367</v>
      </c>
      <c r="KPQ296" s="65" t="s">
        <v>367</v>
      </c>
      <c r="KPR296" s="65" t="s">
        <v>367</v>
      </c>
      <c r="KPS296" s="65" t="s">
        <v>367</v>
      </c>
      <c r="KPT296" s="65" t="s">
        <v>367</v>
      </c>
      <c r="KPU296" s="65" t="s">
        <v>367</v>
      </c>
      <c r="KPV296" s="65" t="s">
        <v>367</v>
      </c>
      <c r="KPW296" s="65" t="s">
        <v>367</v>
      </c>
      <c r="KPX296" s="65" t="s">
        <v>367</v>
      </c>
      <c r="KPY296" s="65" t="s">
        <v>367</v>
      </c>
      <c r="KPZ296" s="65" t="s">
        <v>367</v>
      </c>
      <c r="KQA296" s="65" t="s">
        <v>367</v>
      </c>
      <c r="KQB296" s="65" t="s">
        <v>367</v>
      </c>
      <c r="KQC296" s="65" t="s">
        <v>367</v>
      </c>
      <c r="KQD296" s="65" t="s">
        <v>367</v>
      </c>
      <c r="KQE296" s="65" t="s">
        <v>367</v>
      </c>
      <c r="KQF296" s="65" t="s">
        <v>367</v>
      </c>
      <c r="KQG296" s="65" t="s">
        <v>367</v>
      </c>
      <c r="KQH296" s="65" t="s">
        <v>367</v>
      </c>
      <c r="KQI296" s="65" t="s">
        <v>367</v>
      </c>
      <c r="KQJ296" s="65" t="s">
        <v>367</v>
      </c>
      <c r="KQK296" s="65" t="s">
        <v>367</v>
      </c>
      <c r="KQL296" s="65" t="s">
        <v>367</v>
      </c>
      <c r="KQM296" s="65" t="s">
        <v>367</v>
      </c>
      <c r="KQN296" s="65" t="s">
        <v>367</v>
      </c>
      <c r="KQO296" s="65" t="s">
        <v>367</v>
      </c>
      <c r="KQP296" s="65" t="s">
        <v>367</v>
      </c>
      <c r="KQQ296" s="65" t="s">
        <v>367</v>
      </c>
      <c r="KQR296" s="65" t="s">
        <v>367</v>
      </c>
      <c r="KQS296" s="65" t="s">
        <v>367</v>
      </c>
      <c r="KQT296" s="65" t="s">
        <v>367</v>
      </c>
      <c r="KQU296" s="65" t="s">
        <v>367</v>
      </c>
      <c r="KQV296" s="65" t="s">
        <v>367</v>
      </c>
      <c r="KQW296" s="65" t="s">
        <v>367</v>
      </c>
      <c r="KQX296" s="65" t="s">
        <v>367</v>
      </c>
      <c r="KQY296" s="65" t="s">
        <v>367</v>
      </c>
      <c r="KQZ296" s="65" t="s">
        <v>367</v>
      </c>
      <c r="KRA296" s="65" t="s">
        <v>367</v>
      </c>
      <c r="KRB296" s="65" t="s">
        <v>367</v>
      </c>
      <c r="KRC296" s="65" t="s">
        <v>367</v>
      </c>
      <c r="KRD296" s="65" t="s">
        <v>367</v>
      </c>
      <c r="KRE296" s="65" t="s">
        <v>367</v>
      </c>
      <c r="KRF296" s="65" t="s">
        <v>367</v>
      </c>
      <c r="KRG296" s="65" t="s">
        <v>367</v>
      </c>
      <c r="KRH296" s="65" t="s">
        <v>367</v>
      </c>
      <c r="KRI296" s="65" t="s">
        <v>367</v>
      </c>
      <c r="KRJ296" s="65" t="s">
        <v>367</v>
      </c>
      <c r="KRK296" s="65" t="s">
        <v>367</v>
      </c>
      <c r="KRL296" s="65" t="s">
        <v>367</v>
      </c>
      <c r="KRM296" s="65" t="s">
        <v>367</v>
      </c>
      <c r="KRN296" s="65" t="s">
        <v>367</v>
      </c>
      <c r="KRO296" s="65" t="s">
        <v>367</v>
      </c>
      <c r="KRP296" s="65" t="s">
        <v>367</v>
      </c>
      <c r="KRQ296" s="65" t="s">
        <v>367</v>
      </c>
      <c r="KRR296" s="65" t="s">
        <v>367</v>
      </c>
      <c r="KRS296" s="65" t="s">
        <v>367</v>
      </c>
      <c r="KRT296" s="65" t="s">
        <v>367</v>
      </c>
      <c r="KRU296" s="65" t="s">
        <v>367</v>
      </c>
      <c r="KRV296" s="65" t="s">
        <v>367</v>
      </c>
      <c r="KRW296" s="65" t="s">
        <v>367</v>
      </c>
      <c r="KRX296" s="65" t="s">
        <v>367</v>
      </c>
      <c r="KRY296" s="65" t="s">
        <v>367</v>
      </c>
      <c r="KRZ296" s="65" t="s">
        <v>367</v>
      </c>
      <c r="KSA296" s="65" t="s">
        <v>367</v>
      </c>
      <c r="KSB296" s="65" t="s">
        <v>367</v>
      </c>
      <c r="KSC296" s="65" t="s">
        <v>367</v>
      </c>
      <c r="KSD296" s="65" t="s">
        <v>367</v>
      </c>
      <c r="KSE296" s="65" t="s">
        <v>367</v>
      </c>
      <c r="KSF296" s="65" t="s">
        <v>367</v>
      </c>
      <c r="KSG296" s="65" t="s">
        <v>367</v>
      </c>
      <c r="KSH296" s="65" t="s">
        <v>367</v>
      </c>
      <c r="KSI296" s="65" t="s">
        <v>367</v>
      </c>
      <c r="KSJ296" s="65" t="s">
        <v>367</v>
      </c>
      <c r="KSK296" s="65" t="s">
        <v>367</v>
      </c>
      <c r="KSL296" s="65" t="s">
        <v>367</v>
      </c>
      <c r="KSM296" s="65" t="s">
        <v>367</v>
      </c>
      <c r="KSN296" s="65" t="s">
        <v>367</v>
      </c>
      <c r="KSO296" s="65" t="s">
        <v>367</v>
      </c>
      <c r="KSP296" s="65" t="s">
        <v>367</v>
      </c>
      <c r="KSQ296" s="65" t="s">
        <v>367</v>
      </c>
      <c r="KSR296" s="65" t="s">
        <v>367</v>
      </c>
      <c r="KSS296" s="65" t="s">
        <v>367</v>
      </c>
      <c r="KST296" s="65" t="s">
        <v>367</v>
      </c>
      <c r="KSU296" s="65" t="s">
        <v>367</v>
      </c>
      <c r="KSV296" s="65" t="s">
        <v>367</v>
      </c>
      <c r="KSW296" s="65" t="s">
        <v>367</v>
      </c>
      <c r="KSX296" s="65" t="s">
        <v>367</v>
      </c>
      <c r="KSY296" s="65" t="s">
        <v>367</v>
      </c>
      <c r="KSZ296" s="65" t="s">
        <v>367</v>
      </c>
      <c r="KTA296" s="65" t="s">
        <v>367</v>
      </c>
      <c r="KTB296" s="65" t="s">
        <v>367</v>
      </c>
      <c r="KTC296" s="65" t="s">
        <v>367</v>
      </c>
      <c r="KTD296" s="65" t="s">
        <v>367</v>
      </c>
      <c r="KTE296" s="65" t="s">
        <v>367</v>
      </c>
      <c r="KTF296" s="65" t="s">
        <v>367</v>
      </c>
      <c r="KTG296" s="65" t="s">
        <v>367</v>
      </c>
      <c r="KTH296" s="65" t="s">
        <v>367</v>
      </c>
      <c r="KTI296" s="65" t="s">
        <v>367</v>
      </c>
      <c r="KTJ296" s="65" t="s">
        <v>367</v>
      </c>
      <c r="KTK296" s="65" t="s">
        <v>367</v>
      </c>
      <c r="KTL296" s="65" t="s">
        <v>367</v>
      </c>
      <c r="KTM296" s="65" t="s">
        <v>367</v>
      </c>
      <c r="KTN296" s="65" t="s">
        <v>367</v>
      </c>
      <c r="KTO296" s="65" t="s">
        <v>367</v>
      </c>
      <c r="KTP296" s="65" t="s">
        <v>367</v>
      </c>
      <c r="KTQ296" s="65" t="s">
        <v>367</v>
      </c>
      <c r="KTR296" s="65" t="s">
        <v>367</v>
      </c>
      <c r="KTS296" s="65" t="s">
        <v>367</v>
      </c>
      <c r="KTT296" s="65" t="s">
        <v>367</v>
      </c>
      <c r="KTU296" s="65" t="s">
        <v>367</v>
      </c>
      <c r="KTV296" s="65" t="s">
        <v>367</v>
      </c>
      <c r="KTW296" s="65" t="s">
        <v>367</v>
      </c>
      <c r="KTX296" s="65" t="s">
        <v>367</v>
      </c>
      <c r="KTY296" s="65" t="s">
        <v>367</v>
      </c>
      <c r="KTZ296" s="65" t="s">
        <v>367</v>
      </c>
      <c r="KUA296" s="65" t="s">
        <v>367</v>
      </c>
      <c r="KUB296" s="65" t="s">
        <v>367</v>
      </c>
      <c r="KUC296" s="65" t="s">
        <v>367</v>
      </c>
      <c r="KUD296" s="65" t="s">
        <v>367</v>
      </c>
      <c r="KUE296" s="65" t="s">
        <v>367</v>
      </c>
      <c r="KUF296" s="65" t="s">
        <v>367</v>
      </c>
      <c r="KUG296" s="65" t="s">
        <v>367</v>
      </c>
      <c r="KUH296" s="65" t="s">
        <v>367</v>
      </c>
      <c r="KUI296" s="65" t="s">
        <v>367</v>
      </c>
      <c r="KUJ296" s="65" t="s">
        <v>367</v>
      </c>
      <c r="KUK296" s="65" t="s">
        <v>367</v>
      </c>
      <c r="KUL296" s="65" t="s">
        <v>367</v>
      </c>
      <c r="KUM296" s="65" t="s">
        <v>367</v>
      </c>
      <c r="KUN296" s="65" t="s">
        <v>367</v>
      </c>
      <c r="KUO296" s="65" t="s">
        <v>367</v>
      </c>
      <c r="KUP296" s="65" t="s">
        <v>367</v>
      </c>
      <c r="KUQ296" s="65" t="s">
        <v>367</v>
      </c>
      <c r="KUR296" s="65" t="s">
        <v>367</v>
      </c>
      <c r="KUS296" s="65" t="s">
        <v>367</v>
      </c>
      <c r="KUT296" s="65" t="s">
        <v>367</v>
      </c>
      <c r="KUU296" s="65" t="s">
        <v>367</v>
      </c>
      <c r="KUV296" s="65" t="s">
        <v>367</v>
      </c>
      <c r="KUW296" s="65" t="s">
        <v>367</v>
      </c>
      <c r="KUX296" s="65" t="s">
        <v>367</v>
      </c>
      <c r="KUY296" s="65" t="s">
        <v>367</v>
      </c>
      <c r="KUZ296" s="65" t="s">
        <v>367</v>
      </c>
      <c r="KVA296" s="65" t="s">
        <v>367</v>
      </c>
      <c r="KVB296" s="65" t="s">
        <v>367</v>
      </c>
      <c r="KVC296" s="65" t="s">
        <v>367</v>
      </c>
      <c r="KVD296" s="65" t="s">
        <v>367</v>
      </c>
      <c r="KVE296" s="65" t="s">
        <v>367</v>
      </c>
      <c r="KVF296" s="65" t="s">
        <v>367</v>
      </c>
      <c r="KVG296" s="65" t="s">
        <v>367</v>
      </c>
      <c r="KVH296" s="65" t="s">
        <v>367</v>
      </c>
      <c r="KVI296" s="65" t="s">
        <v>367</v>
      </c>
      <c r="KVJ296" s="65" t="s">
        <v>367</v>
      </c>
      <c r="KVK296" s="65" t="s">
        <v>367</v>
      </c>
      <c r="KVL296" s="65" t="s">
        <v>367</v>
      </c>
      <c r="KVM296" s="65" t="s">
        <v>367</v>
      </c>
      <c r="KVN296" s="65" t="s">
        <v>367</v>
      </c>
      <c r="KVO296" s="65" t="s">
        <v>367</v>
      </c>
      <c r="KVP296" s="65" t="s">
        <v>367</v>
      </c>
      <c r="KVQ296" s="65" t="s">
        <v>367</v>
      </c>
      <c r="KVR296" s="65" t="s">
        <v>367</v>
      </c>
      <c r="KVS296" s="65" t="s">
        <v>367</v>
      </c>
      <c r="KVT296" s="65" t="s">
        <v>367</v>
      </c>
      <c r="KVU296" s="65" t="s">
        <v>367</v>
      </c>
      <c r="KVV296" s="65" t="s">
        <v>367</v>
      </c>
      <c r="KVW296" s="65" t="s">
        <v>367</v>
      </c>
      <c r="KVX296" s="65" t="s">
        <v>367</v>
      </c>
      <c r="KVY296" s="65" t="s">
        <v>367</v>
      </c>
      <c r="KVZ296" s="65" t="s">
        <v>367</v>
      </c>
      <c r="KWA296" s="65" t="s">
        <v>367</v>
      </c>
      <c r="KWB296" s="65" t="s">
        <v>367</v>
      </c>
      <c r="KWC296" s="65" t="s">
        <v>367</v>
      </c>
      <c r="KWD296" s="65" t="s">
        <v>367</v>
      </c>
      <c r="KWE296" s="65" t="s">
        <v>367</v>
      </c>
      <c r="KWF296" s="65" t="s">
        <v>367</v>
      </c>
      <c r="KWG296" s="65" t="s">
        <v>367</v>
      </c>
      <c r="KWH296" s="65" t="s">
        <v>367</v>
      </c>
      <c r="KWI296" s="65" t="s">
        <v>367</v>
      </c>
      <c r="KWJ296" s="65" t="s">
        <v>367</v>
      </c>
      <c r="KWK296" s="65" t="s">
        <v>367</v>
      </c>
      <c r="KWL296" s="65" t="s">
        <v>367</v>
      </c>
      <c r="KWM296" s="65" t="s">
        <v>367</v>
      </c>
      <c r="KWN296" s="65" t="s">
        <v>367</v>
      </c>
      <c r="KWO296" s="65" t="s">
        <v>367</v>
      </c>
      <c r="KWP296" s="65" t="s">
        <v>367</v>
      </c>
      <c r="KWQ296" s="65" t="s">
        <v>367</v>
      </c>
      <c r="KWR296" s="65" t="s">
        <v>367</v>
      </c>
      <c r="KWS296" s="65" t="s">
        <v>367</v>
      </c>
      <c r="KWT296" s="65" t="s">
        <v>367</v>
      </c>
      <c r="KWU296" s="65" t="s">
        <v>367</v>
      </c>
      <c r="KWV296" s="65" t="s">
        <v>367</v>
      </c>
      <c r="KWW296" s="65" t="s">
        <v>367</v>
      </c>
      <c r="KWX296" s="65" t="s">
        <v>367</v>
      </c>
      <c r="KWY296" s="65" t="s">
        <v>367</v>
      </c>
      <c r="KWZ296" s="65" t="s">
        <v>367</v>
      </c>
      <c r="KXA296" s="65" t="s">
        <v>367</v>
      </c>
      <c r="KXB296" s="65" t="s">
        <v>367</v>
      </c>
      <c r="KXC296" s="65" t="s">
        <v>367</v>
      </c>
      <c r="KXD296" s="65" t="s">
        <v>367</v>
      </c>
      <c r="KXE296" s="65" t="s">
        <v>367</v>
      </c>
      <c r="KXF296" s="65" t="s">
        <v>367</v>
      </c>
      <c r="KXG296" s="65" t="s">
        <v>367</v>
      </c>
      <c r="KXH296" s="65" t="s">
        <v>367</v>
      </c>
      <c r="KXI296" s="65" t="s">
        <v>367</v>
      </c>
      <c r="KXJ296" s="65" t="s">
        <v>367</v>
      </c>
      <c r="KXK296" s="65" t="s">
        <v>367</v>
      </c>
      <c r="KXL296" s="65" t="s">
        <v>367</v>
      </c>
      <c r="KXM296" s="65" t="s">
        <v>367</v>
      </c>
      <c r="KXN296" s="65" t="s">
        <v>367</v>
      </c>
      <c r="KXO296" s="65" t="s">
        <v>367</v>
      </c>
      <c r="KXP296" s="65" t="s">
        <v>367</v>
      </c>
      <c r="KXQ296" s="65" t="s">
        <v>367</v>
      </c>
      <c r="KXR296" s="65" t="s">
        <v>367</v>
      </c>
      <c r="KXS296" s="65" t="s">
        <v>367</v>
      </c>
      <c r="KXT296" s="65" t="s">
        <v>367</v>
      </c>
      <c r="KXU296" s="65" t="s">
        <v>367</v>
      </c>
      <c r="KXV296" s="65" t="s">
        <v>367</v>
      </c>
      <c r="KXW296" s="65" t="s">
        <v>367</v>
      </c>
      <c r="KXX296" s="65" t="s">
        <v>367</v>
      </c>
      <c r="KXY296" s="65" t="s">
        <v>367</v>
      </c>
      <c r="KXZ296" s="65" t="s">
        <v>367</v>
      </c>
      <c r="KYA296" s="65" t="s">
        <v>367</v>
      </c>
      <c r="KYB296" s="65" t="s">
        <v>367</v>
      </c>
      <c r="KYC296" s="65" t="s">
        <v>367</v>
      </c>
      <c r="KYD296" s="65" t="s">
        <v>367</v>
      </c>
      <c r="KYE296" s="65" t="s">
        <v>367</v>
      </c>
      <c r="KYF296" s="65" t="s">
        <v>367</v>
      </c>
      <c r="KYG296" s="65" t="s">
        <v>367</v>
      </c>
      <c r="KYH296" s="65" t="s">
        <v>367</v>
      </c>
      <c r="KYI296" s="65" t="s">
        <v>367</v>
      </c>
      <c r="KYJ296" s="65" t="s">
        <v>367</v>
      </c>
      <c r="KYK296" s="65" t="s">
        <v>367</v>
      </c>
      <c r="KYL296" s="65" t="s">
        <v>367</v>
      </c>
      <c r="KYM296" s="65" t="s">
        <v>367</v>
      </c>
      <c r="KYN296" s="65" t="s">
        <v>367</v>
      </c>
      <c r="KYO296" s="65" t="s">
        <v>367</v>
      </c>
      <c r="KYP296" s="65" t="s">
        <v>367</v>
      </c>
      <c r="KYQ296" s="65" t="s">
        <v>367</v>
      </c>
      <c r="KYR296" s="65" t="s">
        <v>367</v>
      </c>
      <c r="KYS296" s="65" t="s">
        <v>367</v>
      </c>
      <c r="KYT296" s="65" t="s">
        <v>367</v>
      </c>
      <c r="KYU296" s="65" t="s">
        <v>367</v>
      </c>
      <c r="KYV296" s="65" t="s">
        <v>367</v>
      </c>
      <c r="KYW296" s="65" t="s">
        <v>367</v>
      </c>
      <c r="KYX296" s="65" t="s">
        <v>367</v>
      </c>
      <c r="KYY296" s="65" t="s">
        <v>367</v>
      </c>
      <c r="KYZ296" s="65" t="s">
        <v>367</v>
      </c>
      <c r="KZA296" s="65" t="s">
        <v>367</v>
      </c>
      <c r="KZB296" s="65" t="s">
        <v>367</v>
      </c>
      <c r="KZC296" s="65" t="s">
        <v>367</v>
      </c>
      <c r="KZD296" s="65" t="s">
        <v>367</v>
      </c>
      <c r="KZE296" s="65" t="s">
        <v>367</v>
      </c>
      <c r="KZF296" s="65" t="s">
        <v>367</v>
      </c>
      <c r="KZG296" s="65" t="s">
        <v>367</v>
      </c>
      <c r="KZH296" s="65" t="s">
        <v>367</v>
      </c>
      <c r="KZI296" s="65" t="s">
        <v>367</v>
      </c>
      <c r="KZJ296" s="65" t="s">
        <v>367</v>
      </c>
      <c r="KZK296" s="65" t="s">
        <v>367</v>
      </c>
      <c r="KZL296" s="65" t="s">
        <v>367</v>
      </c>
      <c r="KZM296" s="65" t="s">
        <v>367</v>
      </c>
      <c r="KZN296" s="65" t="s">
        <v>367</v>
      </c>
      <c r="KZO296" s="65" t="s">
        <v>367</v>
      </c>
      <c r="KZP296" s="65" t="s">
        <v>367</v>
      </c>
      <c r="KZQ296" s="65" t="s">
        <v>367</v>
      </c>
      <c r="KZR296" s="65" t="s">
        <v>367</v>
      </c>
      <c r="KZS296" s="65" t="s">
        <v>367</v>
      </c>
      <c r="KZT296" s="65" t="s">
        <v>367</v>
      </c>
      <c r="KZU296" s="65" t="s">
        <v>367</v>
      </c>
      <c r="KZV296" s="65" t="s">
        <v>367</v>
      </c>
      <c r="KZW296" s="65" t="s">
        <v>367</v>
      </c>
      <c r="KZX296" s="65" t="s">
        <v>367</v>
      </c>
      <c r="KZY296" s="65" t="s">
        <v>367</v>
      </c>
      <c r="KZZ296" s="65" t="s">
        <v>367</v>
      </c>
      <c r="LAA296" s="65" t="s">
        <v>367</v>
      </c>
      <c r="LAB296" s="65" t="s">
        <v>367</v>
      </c>
      <c r="LAC296" s="65" t="s">
        <v>367</v>
      </c>
      <c r="LAD296" s="65" t="s">
        <v>367</v>
      </c>
      <c r="LAE296" s="65" t="s">
        <v>367</v>
      </c>
      <c r="LAF296" s="65" t="s">
        <v>367</v>
      </c>
      <c r="LAG296" s="65" t="s">
        <v>367</v>
      </c>
      <c r="LAH296" s="65" t="s">
        <v>367</v>
      </c>
      <c r="LAI296" s="65" t="s">
        <v>367</v>
      </c>
      <c r="LAJ296" s="65" t="s">
        <v>367</v>
      </c>
      <c r="LAK296" s="65" t="s">
        <v>367</v>
      </c>
      <c r="LAL296" s="65" t="s">
        <v>367</v>
      </c>
      <c r="LAM296" s="65" t="s">
        <v>367</v>
      </c>
      <c r="LAN296" s="65" t="s">
        <v>367</v>
      </c>
      <c r="LAO296" s="65" t="s">
        <v>367</v>
      </c>
      <c r="LAP296" s="65" t="s">
        <v>367</v>
      </c>
      <c r="LAQ296" s="65" t="s">
        <v>367</v>
      </c>
      <c r="LAR296" s="65" t="s">
        <v>367</v>
      </c>
      <c r="LAS296" s="65" t="s">
        <v>367</v>
      </c>
      <c r="LAT296" s="65" t="s">
        <v>367</v>
      </c>
      <c r="LAU296" s="65" t="s">
        <v>367</v>
      </c>
      <c r="LAV296" s="65" t="s">
        <v>367</v>
      </c>
      <c r="LAW296" s="65" t="s">
        <v>367</v>
      </c>
      <c r="LAX296" s="65" t="s">
        <v>367</v>
      </c>
      <c r="LAY296" s="65" t="s">
        <v>367</v>
      </c>
      <c r="LAZ296" s="65" t="s">
        <v>367</v>
      </c>
      <c r="LBA296" s="65" t="s">
        <v>367</v>
      </c>
      <c r="LBB296" s="65" t="s">
        <v>367</v>
      </c>
      <c r="LBC296" s="65" t="s">
        <v>367</v>
      </c>
      <c r="LBD296" s="65" t="s">
        <v>367</v>
      </c>
      <c r="LBE296" s="65" t="s">
        <v>367</v>
      </c>
      <c r="LBF296" s="65" t="s">
        <v>367</v>
      </c>
      <c r="LBG296" s="65" t="s">
        <v>367</v>
      </c>
      <c r="LBH296" s="65" t="s">
        <v>367</v>
      </c>
      <c r="LBI296" s="65" t="s">
        <v>367</v>
      </c>
      <c r="LBJ296" s="65" t="s">
        <v>367</v>
      </c>
      <c r="LBK296" s="65" t="s">
        <v>367</v>
      </c>
      <c r="LBL296" s="65" t="s">
        <v>367</v>
      </c>
      <c r="LBM296" s="65" t="s">
        <v>367</v>
      </c>
      <c r="LBN296" s="65" t="s">
        <v>367</v>
      </c>
      <c r="LBO296" s="65" t="s">
        <v>367</v>
      </c>
      <c r="LBP296" s="65" t="s">
        <v>367</v>
      </c>
      <c r="LBQ296" s="65" t="s">
        <v>367</v>
      </c>
      <c r="LBR296" s="65" t="s">
        <v>367</v>
      </c>
      <c r="LBS296" s="65" t="s">
        <v>367</v>
      </c>
      <c r="LBT296" s="65" t="s">
        <v>367</v>
      </c>
      <c r="LBU296" s="65" t="s">
        <v>367</v>
      </c>
      <c r="LBV296" s="65" t="s">
        <v>367</v>
      </c>
      <c r="LBW296" s="65" t="s">
        <v>367</v>
      </c>
      <c r="LBX296" s="65" t="s">
        <v>367</v>
      </c>
      <c r="LBY296" s="65" t="s">
        <v>367</v>
      </c>
      <c r="LBZ296" s="65" t="s">
        <v>367</v>
      </c>
      <c r="LCA296" s="65" t="s">
        <v>367</v>
      </c>
      <c r="LCB296" s="65" t="s">
        <v>367</v>
      </c>
      <c r="LCC296" s="65" t="s">
        <v>367</v>
      </c>
      <c r="LCD296" s="65" t="s">
        <v>367</v>
      </c>
      <c r="LCE296" s="65" t="s">
        <v>367</v>
      </c>
      <c r="LCF296" s="65" t="s">
        <v>367</v>
      </c>
      <c r="LCG296" s="65" t="s">
        <v>367</v>
      </c>
      <c r="LCH296" s="65" t="s">
        <v>367</v>
      </c>
      <c r="LCI296" s="65" t="s">
        <v>367</v>
      </c>
      <c r="LCJ296" s="65" t="s">
        <v>367</v>
      </c>
      <c r="LCK296" s="65" t="s">
        <v>367</v>
      </c>
      <c r="LCL296" s="65" t="s">
        <v>367</v>
      </c>
      <c r="LCM296" s="65" t="s">
        <v>367</v>
      </c>
      <c r="LCN296" s="65" t="s">
        <v>367</v>
      </c>
      <c r="LCO296" s="65" t="s">
        <v>367</v>
      </c>
      <c r="LCP296" s="65" t="s">
        <v>367</v>
      </c>
      <c r="LCQ296" s="65" t="s">
        <v>367</v>
      </c>
      <c r="LCR296" s="65" t="s">
        <v>367</v>
      </c>
      <c r="LCS296" s="65" t="s">
        <v>367</v>
      </c>
      <c r="LCT296" s="65" t="s">
        <v>367</v>
      </c>
      <c r="LCU296" s="65" t="s">
        <v>367</v>
      </c>
      <c r="LCV296" s="65" t="s">
        <v>367</v>
      </c>
      <c r="LCW296" s="65" t="s">
        <v>367</v>
      </c>
      <c r="LCX296" s="65" t="s">
        <v>367</v>
      </c>
      <c r="LCY296" s="65" t="s">
        <v>367</v>
      </c>
      <c r="LCZ296" s="65" t="s">
        <v>367</v>
      </c>
      <c r="LDA296" s="65" t="s">
        <v>367</v>
      </c>
      <c r="LDB296" s="65" t="s">
        <v>367</v>
      </c>
      <c r="LDC296" s="65" t="s">
        <v>367</v>
      </c>
      <c r="LDD296" s="65" t="s">
        <v>367</v>
      </c>
      <c r="LDE296" s="65" t="s">
        <v>367</v>
      </c>
      <c r="LDF296" s="65" t="s">
        <v>367</v>
      </c>
      <c r="LDG296" s="65" t="s">
        <v>367</v>
      </c>
      <c r="LDH296" s="65" t="s">
        <v>367</v>
      </c>
      <c r="LDI296" s="65" t="s">
        <v>367</v>
      </c>
      <c r="LDJ296" s="65" t="s">
        <v>367</v>
      </c>
      <c r="LDK296" s="65" t="s">
        <v>367</v>
      </c>
      <c r="LDL296" s="65" t="s">
        <v>367</v>
      </c>
      <c r="LDM296" s="65" t="s">
        <v>367</v>
      </c>
      <c r="LDN296" s="65" t="s">
        <v>367</v>
      </c>
      <c r="LDO296" s="65" t="s">
        <v>367</v>
      </c>
      <c r="LDP296" s="65" t="s">
        <v>367</v>
      </c>
      <c r="LDQ296" s="65" t="s">
        <v>367</v>
      </c>
      <c r="LDR296" s="65" t="s">
        <v>367</v>
      </c>
      <c r="LDS296" s="65" t="s">
        <v>367</v>
      </c>
      <c r="LDT296" s="65" t="s">
        <v>367</v>
      </c>
      <c r="LDU296" s="65" t="s">
        <v>367</v>
      </c>
      <c r="LDV296" s="65" t="s">
        <v>367</v>
      </c>
      <c r="LDW296" s="65" t="s">
        <v>367</v>
      </c>
      <c r="LDX296" s="65" t="s">
        <v>367</v>
      </c>
      <c r="LDY296" s="65" t="s">
        <v>367</v>
      </c>
      <c r="LDZ296" s="65" t="s">
        <v>367</v>
      </c>
      <c r="LEA296" s="65" t="s">
        <v>367</v>
      </c>
      <c r="LEB296" s="65" t="s">
        <v>367</v>
      </c>
      <c r="LEC296" s="65" t="s">
        <v>367</v>
      </c>
      <c r="LED296" s="65" t="s">
        <v>367</v>
      </c>
      <c r="LEE296" s="65" t="s">
        <v>367</v>
      </c>
      <c r="LEF296" s="65" t="s">
        <v>367</v>
      </c>
      <c r="LEG296" s="65" t="s">
        <v>367</v>
      </c>
      <c r="LEH296" s="65" t="s">
        <v>367</v>
      </c>
      <c r="LEI296" s="65" t="s">
        <v>367</v>
      </c>
      <c r="LEJ296" s="65" t="s">
        <v>367</v>
      </c>
      <c r="LEK296" s="65" t="s">
        <v>367</v>
      </c>
      <c r="LEL296" s="65" t="s">
        <v>367</v>
      </c>
      <c r="LEM296" s="65" t="s">
        <v>367</v>
      </c>
      <c r="LEN296" s="65" t="s">
        <v>367</v>
      </c>
      <c r="LEO296" s="65" t="s">
        <v>367</v>
      </c>
      <c r="LEP296" s="65" t="s">
        <v>367</v>
      </c>
      <c r="LEQ296" s="65" t="s">
        <v>367</v>
      </c>
      <c r="LER296" s="65" t="s">
        <v>367</v>
      </c>
      <c r="LES296" s="65" t="s">
        <v>367</v>
      </c>
      <c r="LET296" s="65" t="s">
        <v>367</v>
      </c>
      <c r="LEU296" s="65" t="s">
        <v>367</v>
      </c>
      <c r="LEV296" s="65" t="s">
        <v>367</v>
      </c>
      <c r="LEW296" s="65" t="s">
        <v>367</v>
      </c>
      <c r="LEX296" s="65" t="s">
        <v>367</v>
      </c>
      <c r="LEY296" s="65" t="s">
        <v>367</v>
      </c>
      <c r="LEZ296" s="65" t="s">
        <v>367</v>
      </c>
      <c r="LFA296" s="65" t="s">
        <v>367</v>
      </c>
      <c r="LFB296" s="65" t="s">
        <v>367</v>
      </c>
      <c r="LFC296" s="65" t="s">
        <v>367</v>
      </c>
      <c r="LFD296" s="65" t="s">
        <v>367</v>
      </c>
      <c r="LFE296" s="65" t="s">
        <v>367</v>
      </c>
      <c r="LFF296" s="65" t="s">
        <v>367</v>
      </c>
      <c r="LFG296" s="65" t="s">
        <v>367</v>
      </c>
      <c r="LFH296" s="65" t="s">
        <v>367</v>
      </c>
      <c r="LFI296" s="65" t="s">
        <v>367</v>
      </c>
      <c r="LFJ296" s="65" t="s">
        <v>367</v>
      </c>
      <c r="LFK296" s="65" t="s">
        <v>367</v>
      </c>
      <c r="LFL296" s="65" t="s">
        <v>367</v>
      </c>
      <c r="LFM296" s="65" t="s">
        <v>367</v>
      </c>
      <c r="LFN296" s="65" t="s">
        <v>367</v>
      </c>
      <c r="LFO296" s="65" t="s">
        <v>367</v>
      </c>
      <c r="LFP296" s="65" t="s">
        <v>367</v>
      </c>
      <c r="LFQ296" s="65" t="s">
        <v>367</v>
      </c>
      <c r="LFR296" s="65" t="s">
        <v>367</v>
      </c>
      <c r="LFS296" s="65" t="s">
        <v>367</v>
      </c>
      <c r="LFT296" s="65" t="s">
        <v>367</v>
      </c>
      <c r="LFU296" s="65" t="s">
        <v>367</v>
      </c>
      <c r="LFV296" s="65" t="s">
        <v>367</v>
      </c>
      <c r="LFW296" s="65" t="s">
        <v>367</v>
      </c>
      <c r="LFX296" s="65" t="s">
        <v>367</v>
      </c>
      <c r="LFY296" s="65" t="s">
        <v>367</v>
      </c>
      <c r="LFZ296" s="65" t="s">
        <v>367</v>
      </c>
      <c r="LGA296" s="65" t="s">
        <v>367</v>
      </c>
      <c r="LGB296" s="65" t="s">
        <v>367</v>
      </c>
      <c r="LGC296" s="65" t="s">
        <v>367</v>
      </c>
      <c r="LGD296" s="65" t="s">
        <v>367</v>
      </c>
      <c r="LGE296" s="65" t="s">
        <v>367</v>
      </c>
      <c r="LGF296" s="65" t="s">
        <v>367</v>
      </c>
      <c r="LGG296" s="65" t="s">
        <v>367</v>
      </c>
      <c r="LGH296" s="65" t="s">
        <v>367</v>
      </c>
      <c r="LGI296" s="65" t="s">
        <v>367</v>
      </c>
      <c r="LGJ296" s="65" t="s">
        <v>367</v>
      </c>
      <c r="LGK296" s="65" t="s">
        <v>367</v>
      </c>
      <c r="LGL296" s="65" t="s">
        <v>367</v>
      </c>
      <c r="LGM296" s="65" t="s">
        <v>367</v>
      </c>
      <c r="LGN296" s="65" t="s">
        <v>367</v>
      </c>
      <c r="LGO296" s="65" t="s">
        <v>367</v>
      </c>
      <c r="LGP296" s="65" t="s">
        <v>367</v>
      </c>
      <c r="LGQ296" s="65" t="s">
        <v>367</v>
      </c>
      <c r="LGR296" s="65" t="s">
        <v>367</v>
      </c>
      <c r="LGS296" s="65" t="s">
        <v>367</v>
      </c>
      <c r="LGT296" s="65" t="s">
        <v>367</v>
      </c>
      <c r="LGU296" s="65" t="s">
        <v>367</v>
      </c>
      <c r="LGV296" s="65" t="s">
        <v>367</v>
      </c>
      <c r="LGW296" s="65" t="s">
        <v>367</v>
      </c>
      <c r="LGX296" s="65" t="s">
        <v>367</v>
      </c>
      <c r="LGY296" s="65" t="s">
        <v>367</v>
      </c>
      <c r="LGZ296" s="65" t="s">
        <v>367</v>
      </c>
      <c r="LHA296" s="65" t="s">
        <v>367</v>
      </c>
      <c r="LHB296" s="65" t="s">
        <v>367</v>
      </c>
      <c r="LHC296" s="65" t="s">
        <v>367</v>
      </c>
      <c r="LHD296" s="65" t="s">
        <v>367</v>
      </c>
      <c r="LHE296" s="65" t="s">
        <v>367</v>
      </c>
      <c r="LHF296" s="65" t="s">
        <v>367</v>
      </c>
      <c r="LHG296" s="65" t="s">
        <v>367</v>
      </c>
      <c r="LHH296" s="65" t="s">
        <v>367</v>
      </c>
      <c r="LHI296" s="65" t="s">
        <v>367</v>
      </c>
      <c r="LHJ296" s="65" t="s">
        <v>367</v>
      </c>
      <c r="LHK296" s="65" t="s">
        <v>367</v>
      </c>
      <c r="LHL296" s="65" t="s">
        <v>367</v>
      </c>
      <c r="LHM296" s="65" t="s">
        <v>367</v>
      </c>
      <c r="LHN296" s="65" t="s">
        <v>367</v>
      </c>
      <c r="LHO296" s="65" t="s">
        <v>367</v>
      </c>
      <c r="LHP296" s="65" t="s">
        <v>367</v>
      </c>
      <c r="LHQ296" s="65" t="s">
        <v>367</v>
      </c>
      <c r="LHR296" s="65" t="s">
        <v>367</v>
      </c>
      <c r="LHS296" s="65" t="s">
        <v>367</v>
      </c>
      <c r="LHT296" s="65" t="s">
        <v>367</v>
      </c>
      <c r="LHU296" s="65" t="s">
        <v>367</v>
      </c>
      <c r="LHV296" s="65" t="s">
        <v>367</v>
      </c>
      <c r="LHW296" s="65" t="s">
        <v>367</v>
      </c>
      <c r="LHX296" s="65" t="s">
        <v>367</v>
      </c>
      <c r="LHY296" s="65" t="s">
        <v>367</v>
      </c>
      <c r="LHZ296" s="65" t="s">
        <v>367</v>
      </c>
      <c r="LIA296" s="65" t="s">
        <v>367</v>
      </c>
      <c r="LIB296" s="65" t="s">
        <v>367</v>
      </c>
      <c r="LIC296" s="65" t="s">
        <v>367</v>
      </c>
      <c r="LID296" s="65" t="s">
        <v>367</v>
      </c>
      <c r="LIE296" s="65" t="s">
        <v>367</v>
      </c>
      <c r="LIF296" s="65" t="s">
        <v>367</v>
      </c>
      <c r="LIG296" s="65" t="s">
        <v>367</v>
      </c>
      <c r="LIH296" s="65" t="s">
        <v>367</v>
      </c>
      <c r="LII296" s="65" t="s">
        <v>367</v>
      </c>
      <c r="LIJ296" s="65" t="s">
        <v>367</v>
      </c>
      <c r="LIK296" s="65" t="s">
        <v>367</v>
      </c>
      <c r="LIL296" s="65" t="s">
        <v>367</v>
      </c>
      <c r="LIM296" s="65" t="s">
        <v>367</v>
      </c>
      <c r="LIN296" s="65" t="s">
        <v>367</v>
      </c>
      <c r="LIO296" s="65" t="s">
        <v>367</v>
      </c>
      <c r="LIP296" s="65" t="s">
        <v>367</v>
      </c>
      <c r="LIQ296" s="65" t="s">
        <v>367</v>
      </c>
      <c r="LIR296" s="65" t="s">
        <v>367</v>
      </c>
      <c r="LIS296" s="65" t="s">
        <v>367</v>
      </c>
      <c r="LIT296" s="65" t="s">
        <v>367</v>
      </c>
      <c r="LIU296" s="65" t="s">
        <v>367</v>
      </c>
      <c r="LIV296" s="65" t="s">
        <v>367</v>
      </c>
      <c r="LIW296" s="65" t="s">
        <v>367</v>
      </c>
      <c r="LIX296" s="65" t="s">
        <v>367</v>
      </c>
      <c r="LIY296" s="65" t="s">
        <v>367</v>
      </c>
      <c r="LIZ296" s="65" t="s">
        <v>367</v>
      </c>
      <c r="LJA296" s="65" t="s">
        <v>367</v>
      </c>
      <c r="LJB296" s="65" t="s">
        <v>367</v>
      </c>
      <c r="LJC296" s="65" t="s">
        <v>367</v>
      </c>
      <c r="LJD296" s="65" t="s">
        <v>367</v>
      </c>
      <c r="LJE296" s="65" t="s">
        <v>367</v>
      </c>
      <c r="LJF296" s="65" t="s">
        <v>367</v>
      </c>
      <c r="LJG296" s="65" t="s">
        <v>367</v>
      </c>
      <c r="LJH296" s="65" t="s">
        <v>367</v>
      </c>
      <c r="LJI296" s="65" t="s">
        <v>367</v>
      </c>
      <c r="LJJ296" s="65" t="s">
        <v>367</v>
      </c>
      <c r="LJK296" s="65" t="s">
        <v>367</v>
      </c>
      <c r="LJL296" s="65" t="s">
        <v>367</v>
      </c>
      <c r="LJM296" s="65" t="s">
        <v>367</v>
      </c>
      <c r="LJN296" s="65" t="s">
        <v>367</v>
      </c>
      <c r="LJO296" s="65" t="s">
        <v>367</v>
      </c>
      <c r="LJP296" s="65" t="s">
        <v>367</v>
      </c>
      <c r="LJQ296" s="65" t="s">
        <v>367</v>
      </c>
      <c r="LJR296" s="65" t="s">
        <v>367</v>
      </c>
      <c r="LJS296" s="65" t="s">
        <v>367</v>
      </c>
      <c r="LJT296" s="65" t="s">
        <v>367</v>
      </c>
      <c r="LJU296" s="65" t="s">
        <v>367</v>
      </c>
      <c r="LJV296" s="65" t="s">
        <v>367</v>
      </c>
      <c r="LJW296" s="65" t="s">
        <v>367</v>
      </c>
      <c r="LJX296" s="65" t="s">
        <v>367</v>
      </c>
      <c r="LJY296" s="65" t="s">
        <v>367</v>
      </c>
      <c r="LJZ296" s="65" t="s">
        <v>367</v>
      </c>
      <c r="LKA296" s="65" t="s">
        <v>367</v>
      </c>
      <c r="LKB296" s="65" t="s">
        <v>367</v>
      </c>
      <c r="LKC296" s="65" t="s">
        <v>367</v>
      </c>
      <c r="LKD296" s="65" t="s">
        <v>367</v>
      </c>
      <c r="LKE296" s="65" t="s">
        <v>367</v>
      </c>
      <c r="LKF296" s="65" t="s">
        <v>367</v>
      </c>
      <c r="LKG296" s="65" t="s">
        <v>367</v>
      </c>
      <c r="LKH296" s="65" t="s">
        <v>367</v>
      </c>
      <c r="LKI296" s="65" t="s">
        <v>367</v>
      </c>
      <c r="LKJ296" s="65" t="s">
        <v>367</v>
      </c>
      <c r="LKK296" s="65" t="s">
        <v>367</v>
      </c>
      <c r="LKL296" s="65" t="s">
        <v>367</v>
      </c>
      <c r="LKM296" s="65" t="s">
        <v>367</v>
      </c>
      <c r="LKN296" s="65" t="s">
        <v>367</v>
      </c>
      <c r="LKO296" s="65" t="s">
        <v>367</v>
      </c>
      <c r="LKP296" s="65" t="s">
        <v>367</v>
      </c>
      <c r="LKQ296" s="65" t="s">
        <v>367</v>
      </c>
      <c r="LKR296" s="65" t="s">
        <v>367</v>
      </c>
      <c r="LKS296" s="65" t="s">
        <v>367</v>
      </c>
      <c r="LKT296" s="65" t="s">
        <v>367</v>
      </c>
      <c r="LKU296" s="65" t="s">
        <v>367</v>
      </c>
      <c r="LKV296" s="65" t="s">
        <v>367</v>
      </c>
      <c r="LKW296" s="65" t="s">
        <v>367</v>
      </c>
      <c r="LKX296" s="65" t="s">
        <v>367</v>
      </c>
      <c r="LKY296" s="65" t="s">
        <v>367</v>
      </c>
      <c r="LKZ296" s="65" t="s">
        <v>367</v>
      </c>
      <c r="LLA296" s="65" t="s">
        <v>367</v>
      </c>
      <c r="LLB296" s="65" t="s">
        <v>367</v>
      </c>
      <c r="LLC296" s="65" t="s">
        <v>367</v>
      </c>
      <c r="LLD296" s="65" t="s">
        <v>367</v>
      </c>
      <c r="LLE296" s="65" t="s">
        <v>367</v>
      </c>
      <c r="LLF296" s="65" t="s">
        <v>367</v>
      </c>
      <c r="LLG296" s="65" t="s">
        <v>367</v>
      </c>
      <c r="LLH296" s="65" t="s">
        <v>367</v>
      </c>
      <c r="LLI296" s="65" t="s">
        <v>367</v>
      </c>
      <c r="LLJ296" s="65" t="s">
        <v>367</v>
      </c>
      <c r="LLK296" s="65" t="s">
        <v>367</v>
      </c>
      <c r="LLL296" s="65" t="s">
        <v>367</v>
      </c>
      <c r="LLM296" s="65" t="s">
        <v>367</v>
      </c>
      <c r="LLN296" s="65" t="s">
        <v>367</v>
      </c>
      <c r="LLO296" s="65" t="s">
        <v>367</v>
      </c>
      <c r="LLP296" s="65" t="s">
        <v>367</v>
      </c>
      <c r="LLQ296" s="65" t="s">
        <v>367</v>
      </c>
      <c r="LLR296" s="65" t="s">
        <v>367</v>
      </c>
      <c r="LLS296" s="65" t="s">
        <v>367</v>
      </c>
      <c r="LLT296" s="65" t="s">
        <v>367</v>
      </c>
      <c r="LLU296" s="65" t="s">
        <v>367</v>
      </c>
      <c r="LLV296" s="65" t="s">
        <v>367</v>
      </c>
      <c r="LLW296" s="65" t="s">
        <v>367</v>
      </c>
      <c r="LLX296" s="65" t="s">
        <v>367</v>
      </c>
      <c r="LLY296" s="65" t="s">
        <v>367</v>
      </c>
      <c r="LLZ296" s="65" t="s">
        <v>367</v>
      </c>
      <c r="LMA296" s="65" t="s">
        <v>367</v>
      </c>
      <c r="LMB296" s="65" t="s">
        <v>367</v>
      </c>
      <c r="LMC296" s="65" t="s">
        <v>367</v>
      </c>
      <c r="LMD296" s="65" t="s">
        <v>367</v>
      </c>
      <c r="LME296" s="65" t="s">
        <v>367</v>
      </c>
      <c r="LMF296" s="65" t="s">
        <v>367</v>
      </c>
      <c r="LMG296" s="65" t="s">
        <v>367</v>
      </c>
      <c r="LMH296" s="65" t="s">
        <v>367</v>
      </c>
      <c r="LMI296" s="65" t="s">
        <v>367</v>
      </c>
      <c r="LMJ296" s="65" t="s">
        <v>367</v>
      </c>
      <c r="LMK296" s="65" t="s">
        <v>367</v>
      </c>
      <c r="LML296" s="65" t="s">
        <v>367</v>
      </c>
      <c r="LMM296" s="65" t="s">
        <v>367</v>
      </c>
      <c r="LMN296" s="65" t="s">
        <v>367</v>
      </c>
      <c r="LMO296" s="65" t="s">
        <v>367</v>
      </c>
      <c r="LMP296" s="65" t="s">
        <v>367</v>
      </c>
      <c r="LMQ296" s="65" t="s">
        <v>367</v>
      </c>
      <c r="LMR296" s="65" t="s">
        <v>367</v>
      </c>
      <c r="LMS296" s="65" t="s">
        <v>367</v>
      </c>
      <c r="LMT296" s="65" t="s">
        <v>367</v>
      </c>
      <c r="LMU296" s="65" t="s">
        <v>367</v>
      </c>
      <c r="LMV296" s="65" t="s">
        <v>367</v>
      </c>
      <c r="LMW296" s="65" t="s">
        <v>367</v>
      </c>
      <c r="LMX296" s="65" t="s">
        <v>367</v>
      </c>
      <c r="LMY296" s="65" t="s">
        <v>367</v>
      </c>
      <c r="LMZ296" s="65" t="s">
        <v>367</v>
      </c>
      <c r="LNA296" s="65" t="s">
        <v>367</v>
      </c>
      <c r="LNB296" s="65" t="s">
        <v>367</v>
      </c>
      <c r="LNC296" s="65" t="s">
        <v>367</v>
      </c>
      <c r="LND296" s="65" t="s">
        <v>367</v>
      </c>
      <c r="LNE296" s="65" t="s">
        <v>367</v>
      </c>
      <c r="LNF296" s="65" t="s">
        <v>367</v>
      </c>
      <c r="LNG296" s="65" t="s">
        <v>367</v>
      </c>
      <c r="LNH296" s="65" t="s">
        <v>367</v>
      </c>
      <c r="LNI296" s="65" t="s">
        <v>367</v>
      </c>
      <c r="LNJ296" s="65" t="s">
        <v>367</v>
      </c>
      <c r="LNK296" s="65" t="s">
        <v>367</v>
      </c>
      <c r="LNL296" s="65" t="s">
        <v>367</v>
      </c>
      <c r="LNM296" s="65" t="s">
        <v>367</v>
      </c>
      <c r="LNN296" s="65" t="s">
        <v>367</v>
      </c>
      <c r="LNO296" s="65" t="s">
        <v>367</v>
      </c>
      <c r="LNP296" s="65" t="s">
        <v>367</v>
      </c>
      <c r="LNQ296" s="65" t="s">
        <v>367</v>
      </c>
      <c r="LNR296" s="65" t="s">
        <v>367</v>
      </c>
      <c r="LNS296" s="65" t="s">
        <v>367</v>
      </c>
      <c r="LNT296" s="65" t="s">
        <v>367</v>
      </c>
      <c r="LNU296" s="65" t="s">
        <v>367</v>
      </c>
      <c r="LNV296" s="65" t="s">
        <v>367</v>
      </c>
      <c r="LNW296" s="65" t="s">
        <v>367</v>
      </c>
      <c r="LNX296" s="65" t="s">
        <v>367</v>
      </c>
      <c r="LNY296" s="65" t="s">
        <v>367</v>
      </c>
      <c r="LNZ296" s="65" t="s">
        <v>367</v>
      </c>
      <c r="LOA296" s="65" t="s">
        <v>367</v>
      </c>
      <c r="LOB296" s="65" t="s">
        <v>367</v>
      </c>
      <c r="LOC296" s="65" t="s">
        <v>367</v>
      </c>
      <c r="LOD296" s="65" t="s">
        <v>367</v>
      </c>
      <c r="LOE296" s="65" t="s">
        <v>367</v>
      </c>
      <c r="LOF296" s="65" t="s">
        <v>367</v>
      </c>
      <c r="LOG296" s="65" t="s">
        <v>367</v>
      </c>
      <c r="LOH296" s="65" t="s">
        <v>367</v>
      </c>
      <c r="LOI296" s="65" t="s">
        <v>367</v>
      </c>
      <c r="LOJ296" s="65" t="s">
        <v>367</v>
      </c>
      <c r="LOK296" s="65" t="s">
        <v>367</v>
      </c>
      <c r="LOL296" s="65" t="s">
        <v>367</v>
      </c>
      <c r="LOM296" s="65" t="s">
        <v>367</v>
      </c>
      <c r="LON296" s="65" t="s">
        <v>367</v>
      </c>
      <c r="LOO296" s="65" t="s">
        <v>367</v>
      </c>
      <c r="LOP296" s="65" t="s">
        <v>367</v>
      </c>
      <c r="LOQ296" s="65" t="s">
        <v>367</v>
      </c>
      <c r="LOR296" s="65" t="s">
        <v>367</v>
      </c>
      <c r="LOS296" s="65" t="s">
        <v>367</v>
      </c>
      <c r="LOT296" s="65" t="s">
        <v>367</v>
      </c>
      <c r="LOU296" s="65" t="s">
        <v>367</v>
      </c>
      <c r="LOV296" s="65" t="s">
        <v>367</v>
      </c>
      <c r="LOW296" s="65" t="s">
        <v>367</v>
      </c>
      <c r="LOX296" s="65" t="s">
        <v>367</v>
      </c>
      <c r="LOY296" s="65" t="s">
        <v>367</v>
      </c>
      <c r="LOZ296" s="65" t="s">
        <v>367</v>
      </c>
      <c r="LPA296" s="65" t="s">
        <v>367</v>
      </c>
      <c r="LPB296" s="65" t="s">
        <v>367</v>
      </c>
      <c r="LPC296" s="65" t="s">
        <v>367</v>
      </c>
      <c r="LPD296" s="65" t="s">
        <v>367</v>
      </c>
      <c r="LPE296" s="65" t="s">
        <v>367</v>
      </c>
      <c r="LPF296" s="65" t="s">
        <v>367</v>
      </c>
      <c r="LPG296" s="65" t="s">
        <v>367</v>
      </c>
      <c r="LPH296" s="65" t="s">
        <v>367</v>
      </c>
      <c r="LPI296" s="65" t="s">
        <v>367</v>
      </c>
      <c r="LPJ296" s="65" t="s">
        <v>367</v>
      </c>
      <c r="LPK296" s="65" t="s">
        <v>367</v>
      </c>
      <c r="LPL296" s="65" t="s">
        <v>367</v>
      </c>
      <c r="LPM296" s="65" t="s">
        <v>367</v>
      </c>
      <c r="LPN296" s="65" t="s">
        <v>367</v>
      </c>
      <c r="LPO296" s="65" t="s">
        <v>367</v>
      </c>
      <c r="LPP296" s="65" t="s">
        <v>367</v>
      </c>
      <c r="LPQ296" s="65" t="s">
        <v>367</v>
      </c>
      <c r="LPR296" s="65" t="s">
        <v>367</v>
      </c>
      <c r="LPS296" s="65" t="s">
        <v>367</v>
      </c>
      <c r="LPT296" s="65" t="s">
        <v>367</v>
      </c>
      <c r="LPU296" s="65" t="s">
        <v>367</v>
      </c>
      <c r="LPV296" s="65" t="s">
        <v>367</v>
      </c>
      <c r="LPW296" s="65" t="s">
        <v>367</v>
      </c>
      <c r="LPX296" s="65" t="s">
        <v>367</v>
      </c>
      <c r="LPY296" s="65" t="s">
        <v>367</v>
      </c>
      <c r="LPZ296" s="65" t="s">
        <v>367</v>
      </c>
      <c r="LQA296" s="65" t="s">
        <v>367</v>
      </c>
      <c r="LQB296" s="65" t="s">
        <v>367</v>
      </c>
      <c r="LQC296" s="65" t="s">
        <v>367</v>
      </c>
      <c r="LQD296" s="65" t="s">
        <v>367</v>
      </c>
      <c r="LQE296" s="65" t="s">
        <v>367</v>
      </c>
      <c r="LQF296" s="65" t="s">
        <v>367</v>
      </c>
      <c r="LQG296" s="65" t="s">
        <v>367</v>
      </c>
      <c r="LQH296" s="65" t="s">
        <v>367</v>
      </c>
      <c r="LQI296" s="65" t="s">
        <v>367</v>
      </c>
      <c r="LQJ296" s="65" t="s">
        <v>367</v>
      </c>
      <c r="LQK296" s="65" t="s">
        <v>367</v>
      </c>
      <c r="LQL296" s="65" t="s">
        <v>367</v>
      </c>
      <c r="LQM296" s="65" t="s">
        <v>367</v>
      </c>
      <c r="LQN296" s="65" t="s">
        <v>367</v>
      </c>
      <c r="LQO296" s="65" t="s">
        <v>367</v>
      </c>
      <c r="LQP296" s="65" t="s">
        <v>367</v>
      </c>
      <c r="LQQ296" s="65" t="s">
        <v>367</v>
      </c>
      <c r="LQR296" s="65" t="s">
        <v>367</v>
      </c>
      <c r="LQS296" s="65" t="s">
        <v>367</v>
      </c>
      <c r="LQT296" s="65" t="s">
        <v>367</v>
      </c>
      <c r="LQU296" s="65" t="s">
        <v>367</v>
      </c>
      <c r="LQV296" s="65" t="s">
        <v>367</v>
      </c>
      <c r="LQW296" s="65" t="s">
        <v>367</v>
      </c>
      <c r="LQX296" s="65" t="s">
        <v>367</v>
      </c>
      <c r="LQY296" s="65" t="s">
        <v>367</v>
      </c>
      <c r="LQZ296" s="65" t="s">
        <v>367</v>
      </c>
      <c r="LRA296" s="65" t="s">
        <v>367</v>
      </c>
      <c r="LRB296" s="65" t="s">
        <v>367</v>
      </c>
      <c r="LRC296" s="65" t="s">
        <v>367</v>
      </c>
      <c r="LRD296" s="65" t="s">
        <v>367</v>
      </c>
      <c r="LRE296" s="65" t="s">
        <v>367</v>
      </c>
      <c r="LRF296" s="65" t="s">
        <v>367</v>
      </c>
      <c r="LRG296" s="65" t="s">
        <v>367</v>
      </c>
      <c r="LRH296" s="65" t="s">
        <v>367</v>
      </c>
      <c r="LRI296" s="65" t="s">
        <v>367</v>
      </c>
      <c r="LRJ296" s="65" t="s">
        <v>367</v>
      </c>
      <c r="LRK296" s="65" t="s">
        <v>367</v>
      </c>
      <c r="LRL296" s="65" t="s">
        <v>367</v>
      </c>
      <c r="LRM296" s="65" t="s">
        <v>367</v>
      </c>
      <c r="LRN296" s="65" t="s">
        <v>367</v>
      </c>
      <c r="LRO296" s="65" t="s">
        <v>367</v>
      </c>
      <c r="LRP296" s="65" t="s">
        <v>367</v>
      </c>
      <c r="LRQ296" s="65" t="s">
        <v>367</v>
      </c>
      <c r="LRR296" s="65" t="s">
        <v>367</v>
      </c>
      <c r="LRS296" s="65" t="s">
        <v>367</v>
      </c>
      <c r="LRT296" s="65" t="s">
        <v>367</v>
      </c>
      <c r="LRU296" s="65" t="s">
        <v>367</v>
      </c>
      <c r="LRV296" s="65" t="s">
        <v>367</v>
      </c>
      <c r="LRW296" s="65" t="s">
        <v>367</v>
      </c>
      <c r="LRX296" s="65" t="s">
        <v>367</v>
      </c>
      <c r="LRY296" s="65" t="s">
        <v>367</v>
      </c>
      <c r="LRZ296" s="65" t="s">
        <v>367</v>
      </c>
      <c r="LSA296" s="65" t="s">
        <v>367</v>
      </c>
      <c r="LSB296" s="65" t="s">
        <v>367</v>
      </c>
      <c r="LSC296" s="65" t="s">
        <v>367</v>
      </c>
      <c r="LSD296" s="65" t="s">
        <v>367</v>
      </c>
      <c r="LSE296" s="65" t="s">
        <v>367</v>
      </c>
      <c r="LSF296" s="65" t="s">
        <v>367</v>
      </c>
      <c r="LSG296" s="65" t="s">
        <v>367</v>
      </c>
      <c r="LSH296" s="65" t="s">
        <v>367</v>
      </c>
      <c r="LSI296" s="65" t="s">
        <v>367</v>
      </c>
      <c r="LSJ296" s="65" t="s">
        <v>367</v>
      </c>
      <c r="LSK296" s="65" t="s">
        <v>367</v>
      </c>
      <c r="LSL296" s="65" t="s">
        <v>367</v>
      </c>
      <c r="LSM296" s="65" t="s">
        <v>367</v>
      </c>
      <c r="LSN296" s="65" t="s">
        <v>367</v>
      </c>
      <c r="LSO296" s="65" t="s">
        <v>367</v>
      </c>
      <c r="LSP296" s="65" t="s">
        <v>367</v>
      </c>
      <c r="LSQ296" s="65" t="s">
        <v>367</v>
      </c>
      <c r="LSR296" s="65" t="s">
        <v>367</v>
      </c>
      <c r="LSS296" s="65" t="s">
        <v>367</v>
      </c>
      <c r="LST296" s="65" t="s">
        <v>367</v>
      </c>
      <c r="LSU296" s="65" t="s">
        <v>367</v>
      </c>
      <c r="LSV296" s="65" t="s">
        <v>367</v>
      </c>
      <c r="LSW296" s="65" t="s">
        <v>367</v>
      </c>
      <c r="LSX296" s="65" t="s">
        <v>367</v>
      </c>
      <c r="LSY296" s="65" t="s">
        <v>367</v>
      </c>
      <c r="LSZ296" s="65" t="s">
        <v>367</v>
      </c>
      <c r="LTA296" s="65" t="s">
        <v>367</v>
      </c>
      <c r="LTB296" s="65" t="s">
        <v>367</v>
      </c>
      <c r="LTC296" s="65" t="s">
        <v>367</v>
      </c>
      <c r="LTD296" s="65" t="s">
        <v>367</v>
      </c>
      <c r="LTE296" s="65" t="s">
        <v>367</v>
      </c>
      <c r="LTF296" s="65" t="s">
        <v>367</v>
      </c>
      <c r="LTG296" s="65" t="s">
        <v>367</v>
      </c>
      <c r="LTH296" s="65" t="s">
        <v>367</v>
      </c>
      <c r="LTI296" s="65" t="s">
        <v>367</v>
      </c>
      <c r="LTJ296" s="65" t="s">
        <v>367</v>
      </c>
      <c r="LTK296" s="65" t="s">
        <v>367</v>
      </c>
      <c r="LTL296" s="65" t="s">
        <v>367</v>
      </c>
      <c r="LTM296" s="65" t="s">
        <v>367</v>
      </c>
      <c r="LTN296" s="65" t="s">
        <v>367</v>
      </c>
      <c r="LTO296" s="65" t="s">
        <v>367</v>
      </c>
      <c r="LTP296" s="65" t="s">
        <v>367</v>
      </c>
      <c r="LTQ296" s="65" t="s">
        <v>367</v>
      </c>
      <c r="LTR296" s="65" t="s">
        <v>367</v>
      </c>
      <c r="LTS296" s="65" t="s">
        <v>367</v>
      </c>
      <c r="LTT296" s="65" t="s">
        <v>367</v>
      </c>
      <c r="LTU296" s="65" t="s">
        <v>367</v>
      </c>
      <c r="LTV296" s="65" t="s">
        <v>367</v>
      </c>
      <c r="LTW296" s="65" t="s">
        <v>367</v>
      </c>
      <c r="LTX296" s="65" t="s">
        <v>367</v>
      </c>
      <c r="LTY296" s="65" t="s">
        <v>367</v>
      </c>
      <c r="LTZ296" s="65" t="s">
        <v>367</v>
      </c>
      <c r="LUA296" s="65" t="s">
        <v>367</v>
      </c>
      <c r="LUB296" s="65" t="s">
        <v>367</v>
      </c>
      <c r="LUC296" s="65" t="s">
        <v>367</v>
      </c>
      <c r="LUD296" s="65" t="s">
        <v>367</v>
      </c>
      <c r="LUE296" s="65" t="s">
        <v>367</v>
      </c>
      <c r="LUF296" s="65" t="s">
        <v>367</v>
      </c>
      <c r="LUG296" s="65" t="s">
        <v>367</v>
      </c>
      <c r="LUH296" s="65" t="s">
        <v>367</v>
      </c>
      <c r="LUI296" s="65" t="s">
        <v>367</v>
      </c>
      <c r="LUJ296" s="65" t="s">
        <v>367</v>
      </c>
      <c r="LUK296" s="65" t="s">
        <v>367</v>
      </c>
      <c r="LUL296" s="65" t="s">
        <v>367</v>
      </c>
      <c r="LUM296" s="65" t="s">
        <v>367</v>
      </c>
      <c r="LUN296" s="65" t="s">
        <v>367</v>
      </c>
      <c r="LUO296" s="65" t="s">
        <v>367</v>
      </c>
      <c r="LUP296" s="65" t="s">
        <v>367</v>
      </c>
      <c r="LUQ296" s="65" t="s">
        <v>367</v>
      </c>
      <c r="LUR296" s="65" t="s">
        <v>367</v>
      </c>
      <c r="LUS296" s="65" t="s">
        <v>367</v>
      </c>
      <c r="LUT296" s="65" t="s">
        <v>367</v>
      </c>
      <c r="LUU296" s="65" t="s">
        <v>367</v>
      </c>
      <c r="LUV296" s="65" t="s">
        <v>367</v>
      </c>
      <c r="LUW296" s="65" t="s">
        <v>367</v>
      </c>
      <c r="LUX296" s="65" t="s">
        <v>367</v>
      </c>
      <c r="LUY296" s="65" t="s">
        <v>367</v>
      </c>
      <c r="LUZ296" s="65" t="s">
        <v>367</v>
      </c>
      <c r="LVA296" s="65" t="s">
        <v>367</v>
      </c>
      <c r="LVB296" s="65" t="s">
        <v>367</v>
      </c>
      <c r="LVC296" s="65" t="s">
        <v>367</v>
      </c>
      <c r="LVD296" s="65" t="s">
        <v>367</v>
      </c>
      <c r="LVE296" s="65" t="s">
        <v>367</v>
      </c>
      <c r="LVF296" s="65" t="s">
        <v>367</v>
      </c>
      <c r="LVG296" s="65" t="s">
        <v>367</v>
      </c>
      <c r="LVH296" s="65" t="s">
        <v>367</v>
      </c>
      <c r="LVI296" s="65" t="s">
        <v>367</v>
      </c>
      <c r="LVJ296" s="65" t="s">
        <v>367</v>
      </c>
      <c r="LVK296" s="65" t="s">
        <v>367</v>
      </c>
      <c r="LVL296" s="65" t="s">
        <v>367</v>
      </c>
      <c r="LVM296" s="65" t="s">
        <v>367</v>
      </c>
      <c r="LVN296" s="65" t="s">
        <v>367</v>
      </c>
      <c r="LVO296" s="65" t="s">
        <v>367</v>
      </c>
      <c r="LVP296" s="65" t="s">
        <v>367</v>
      </c>
      <c r="LVQ296" s="65" t="s">
        <v>367</v>
      </c>
      <c r="LVR296" s="65" t="s">
        <v>367</v>
      </c>
      <c r="LVS296" s="65" t="s">
        <v>367</v>
      </c>
      <c r="LVT296" s="65" t="s">
        <v>367</v>
      </c>
      <c r="LVU296" s="65" t="s">
        <v>367</v>
      </c>
      <c r="LVV296" s="65" t="s">
        <v>367</v>
      </c>
      <c r="LVW296" s="65" t="s">
        <v>367</v>
      </c>
      <c r="LVX296" s="65" t="s">
        <v>367</v>
      </c>
      <c r="LVY296" s="65" t="s">
        <v>367</v>
      </c>
      <c r="LVZ296" s="65" t="s">
        <v>367</v>
      </c>
      <c r="LWA296" s="65" t="s">
        <v>367</v>
      </c>
      <c r="LWB296" s="65" t="s">
        <v>367</v>
      </c>
      <c r="LWC296" s="65" t="s">
        <v>367</v>
      </c>
      <c r="LWD296" s="65" t="s">
        <v>367</v>
      </c>
      <c r="LWE296" s="65" t="s">
        <v>367</v>
      </c>
      <c r="LWF296" s="65" t="s">
        <v>367</v>
      </c>
      <c r="LWG296" s="65" t="s">
        <v>367</v>
      </c>
      <c r="LWH296" s="65" t="s">
        <v>367</v>
      </c>
      <c r="LWI296" s="65" t="s">
        <v>367</v>
      </c>
      <c r="LWJ296" s="65" t="s">
        <v>367</v>
      </c>
      <c r="LWK296" s="65" t="s">
        <v>367</v>
      </c>
      <c r="LWL296" s="65" t="s">
        <v>367</v>
      </c>
      <c r="LWM296" s="65" t="s">
        <v>367</v>
      </c>
      <c r="LWN296" s="65" t="s">
        <v>367</v>
      </c>
      <c r="LWO296" s="65" t="s">
        <v>367</v>
      </c>
      <c r="LWP296" s="65" t="s">
        <v>367</v>
      </c>
      <c r="LWQ296" s="65" t="s">
        <v>367</v>
      </c>
      <c r="LWR296" s="65" t="s">
        <v>367</v>
      </c>
      <c r="LWS296" s="65" t="s">
        <v>367</v>
      </c>
      <c r="LWT296" s="65" t="s">
        <v>367</v>
      </c>
      <c r="LWU296" s="65" t="s">
        <v>367</v>
      </c>
      <c r="LWV296" s="65" t="s">
        <v>367</v>
      </c>
      <c r="LWW296" s="65" t="s">
        <v>367</v>
      </c>
      <c r="LWX296" s="65" t="s">
        <v>367</v>
      </c>
      <c r="LWY296" s="65" t="s">
        <v>367</v>
      </c>
      <c r="LWZ296" s="65" t="s">
        <v>367</v>
      </c>
      <c r="LXA296" s="65" t="s">
        <v>367</v>
      </c>
      <c r="LXB296" s="65" t="s">
        <v>367</v>
      </c>
      <c r="LXC296" s="65" t="s">
        <v>367</v>
      </c>
      <c r="LXD296" s="65" t="s">
        <v>367</v>
      </c>
      <c r="LXE296" s="65" t="s">
        <v>367</v>
      </c>
      <c r="LXF296" s="65" t="s">
        <v>367</v>
      </c>
      <c r="LXG296" s="65" t="s">
        <v>367</v>
      </c>
      <c r="LXH296" s="65" t="s">
        <v>367</v>
      </c>
      <c r="LXI296" s="65" t="s">
        <v>367</v>
      </c>
      <c r="LXJ296" s="65" t="s">
        <v>367</v>
      </c>
      <c r="LXK296" s="65" t="s">
        <v>367</v>
      </c>
      <c r="LXL296" s="65" t="s">
        <v>367</v>
      </c>
      <c r="LXM296" s="65" t="s">
        <v>367</v>
      </c>
      <c r="LXN296" s="65" t="s">
        <v>367</v>
      </c>
      <c r="LXO296" s="65" t="s">
        <v>367</v>
      </c>
      <c r="LXP296" s="65" t="s">
        <v>367</v>
      </c>
      <c r="LXQ296" s="65" t="s">
        <v>367</v>
      </c>
      <c r="LXR296" s="65" t="s">
        <v>367</v>
      </c>
      <c r="LXS296" s="65" t="s">
        <v>367</v>
      </c>
      <c r="LXT296" s="65" t="s">
        <v>367</v>
      </c>
      <c r="LXU296" s="65" t="s">
        <v>367</v>
      </c>
      <c r="LXV296" s="65" t="s">
        <v>367</v>
      </c>
      <c r="LXW296" s="65" t="s">
        <v>367</v>
      </c>
      <c r="LXX296" s="65" t="s">
        <v>367</v>
      </c>
      <c r="LXY296" s="65" t="s">
        <v>367</v>
      </c>
      <c r="LXZ296" s="65" t="s">
        <v>367</v>
      </c>
      <c r="LYA296" s="65" t="s">
        <v>367</v>
      </c>
      <c r="LYB296" s="65" t="s">
        <v>367</v>
      </c>
      <c r="LYC296" s="65" t="s">
        <v>367</v>
      </c>
      <c r="LYD296" s="65" t="s">
        <v>367</v>
      </c>
      <c r="LYE296" s="65" t="s">
        <v>367</v>
      </c>
      <c r="LYF296" s="65" t="s">
        <v>367</v>
      </c>
      <c r="LYG296" s="65" t="s">
        <v>367</v>
      </c>
      <c r="LYH296" s="65" t="s">
        <v>367</v>
      </c>
      <c r="LYI296" s="65" t="s">
        <v>367</v>
      </c>
      <c r="LYJ296" s="65" t="s">
        <v>367</v>
      </c>
      <c r="LYK296" s="65" t="s">
        <v>367</v>
      </c>
      <c r="LYL296" s="65" t="s">
        <v>367</v>
      </c>
      <c r="LYM296" s="65" t="s">
        <v>367</v>
      </c>
      <c r="LYN296" s="65" t="s">
        <v>367</v>
      </c>
      <c r="LYO296" s="65" t="s">
        <v>367</v>
      </c>
      <c r="LYP296" s="65" t="s">
        <v>367</v>
      </c>
      <c r="LYQ296" s="65" t="s">
        <v>367</v>
      </c>
      <c r="LYR296" s="65" t="s">
        <v>367</v>
      </c>
      <c r="LYS296" s="65" t="s">
        <v>367</v>
      </c>
      <c r="LYT296" s="65" t="s">
        <v>367</v>
      </c>
      <c r="LYU296" s="65" t="s">
        <v>367</v>
      </c>
      <c r="LYV296" s="65" t="s">
        <v>367</v>
      </c>
      <c r="LYW296" s="65" t="s">
        <v>367</v>
      </c>
      <c r="LYX296" s="65" t="s">
        <v>367</v>
      </c>
      <c r="LYY296" s="65" t="s">
        <v>367</v>
      </c>
      <c r="LYZ296" s="65" t="s">
        <v>367</v>
      </c>
      <c r="LZA296" s="65" t="s">
        <v>367</v>
      </c>
      <c r="LZB296" s="65" t="s">
        <v>367</v>
      </c>
      <c r="LZC296" s="65" t="s">
        <v>367</v>
      </c>
      <c r="LZD296" s="65" t="s">
        <v>367</v>
      </c>
      <c r="LZE296" s="65" t="s">
        <v>367</v>
      </c>
      <c r="LZF296" s="65" t="s">
        <v>367</v>
      </c>
      <c r="LZG296" s="65" t="s">
        <v>367</v>
      </c>
      <c r="LZH296" s="65" t="s">
        <v>367</v>
      </c>
      <c r="LZI296" s="65" t="s">
        <v>367</v>
      </c>
      <c r="LZJ296" s="65" t="s">
        <v>367</v>
      </c>
      <c r="LZK296" s="65" t="s">
        <v>367</v>
      </c>
      <c r="LZL296" s="65" t="s">
        <v>367</v>
      </c>
      <c r="LZM296" s="65" t="s">
        <v>367</v>
      </c>
      <c r="LZN296" s="65" t="s">
        <v>367</v>
      </c>
      <c r="LZO296" s="65" t="s">
        <v>367</v>
      </c>
      <c r="LZP296" s="65" t="s">
        <v>367</v>
      </c>
      <c r="LZQ296" s="65" t="s">
        <v>367</v>
      </c>
      <c r="LZR296" s="65" t="s">
        <v>367</v>
      </c>
      <c r="LZS296" s="65" t="s">
        <v>367</v>
      </c>
      <c r="LZT296" s="65" t="s">
        <v>367</v>
      </c>
      <c r="LZU296" s="65" t="s">
        <v>367</v>
      </c>
      <c r="LZV296" s="65" t="s">
        <v>367</v>
      </c>
      <c r="LZW296" s="65" t="s">
        <v>367</v>
      </c>
      <c r="LZX296" s="65" t="s">
        <v>367</v>
      </c>
      <c r="LZY296" s="65" t="s">
        <v>367</v>
      </c>
      <c r="LZZ296" s="65" t="s">
        <v>367</v>
      </c>
      <c r="MAA296" s="65" t="s">
        <v>367</v>
      </c>
      <c r="MAB296" s="65" t="s">
        <v>367</v>
      </c>
      <c r="MAC296" s="65" t="s">
        <v>367</v>
      </c>
      <c r="MAD296" s="65" t="s">
        <v>367</v>
      </c>
      <c r="MAE296" s="65" t="s">
        <v>367</v>
      </c>
      <c r="MAF296" s="65" t="s">
        <v>367</v>
      </c>
      <c r="MAG296" s="65" t="s">
        <v>367</v>
      </c>
      <c r="MAH296" s="65" t="s">
        <v>367</v>
      </c>
      <c r="MAI296" s="65" t="s">
        <v>367</v>
      </c>
      <c r="MAJ296" s="65" t="s">
        <v>367</v>
      </c>
      <c r="MAK296" s="65" t="s">
        <v>367</v>
      </c>
      <c r="MAL296" s="65" t="s">
        <v>367</v>
      </c>
      <c r="MAM296" s="65" t="s">
        <v>367</v>
      </c>
      <c r="MAN296" s="65" t="s">
        <v>367</v>
      </c>
      <c r="MAO296" s="65" t="s">
        <v>367</v>
      </c>
      <c r="MAP296" s="65" t="s">
        <v>367</v>
      </c>
      <c r="MAQ296" s="65" t="s">
        <v>367</v>
      </c>
      <c r="MAR296" s="65" t="s">
        <v>367</v>
      </c>
      <c r="MAS296" s="65" t="s">
        <v>367</v>
      </c>
      <c r="MAT296" s="65" t="s">
        <v>367</v>
      </c>
      <c r="MAU296" s="65" t="s">
        <v>367</v>
      </c>
      <c r="MAV296" s="65" t="s">
        <v>367</v>
      </c>
      <c r="MAW296" s="65" t="s">
        <v>367</v>
      </c>
      <c r="MAX296" s="65" t="s">
        <v>367</v>
      </c>
      <c r="MAY296" s="65" t="s">
        <v>367</v>
      </c>
      <c r="MAZ296" s="65" t="s">
        <v>367</v>
      </c>
      <c r="MBA296" s="65" t="s">
        <v>367</v>
      </c>
      <c r="MBB296" s="65" t="s">
        <v>367</v>
      </c>
      <c r="MBC296" s="65" t="s">
        <v>367</v>
      </c>
      <c r="MBD296" s="65" t="s">
        <v>367</v>
      </c>
      <c r="MBE296" s="65" t="s">
        <v>367</v>
      </c>
      <c r="MBF296" s="65" t="s">
        <v>367</v>
      </c>
      <c r="MBG296" s="65" t="s">
        <v>367</v>
      </c>
      <c r="MBH296" s="65" t="s">
        <v>367</v>
      </c>
      <c r="MBI296" s="65" t="s">
        <v>367</v>
      </c>
      <c r="MBJ296" s="65" t="s">
        <v>367</v>
      </c>
      <c r="MBK296" s="65" t="s">
        <v>367</v>
      </c>
      <c r="MBL296" s="65" t="s">
        <v>367</v>
      </c>
      <c r="MBM296" s="65" t="s">
        <v>367</v>
      </c>
      <c r="MBN296" s="65" t="s">
        <v>367</v>
      </c>
      <c r="MBO296" s="65" t="s">
        <v>367</v>
      </c>
      <c r="MBP296" s="65" t="s">
        <v>367</v>
      </c>
      <c r="MBQ296" s="65" t="s">
        <v>367</v>
      </c>
      <c r="MBR296" s="65" t="s">
        <v>367</v>
      </c>
      <c r="MBS296" s="65" t="s">
        <v>367</v>
      </c>
      <c r="MBT296" s="65" t="s">
        <v>367</v>
      </c>
      <c r="MBU296" s="65" t="s">
        <v>367</v>
      </c>
      <c r="MBV296" s="65" t="s">
        <v>367</v>
      </c>
      <c r="MBW296" s="65" t="s">
        <v>367</v>
      </c>
      <c r="MBX296" s="65" t="s">
        <v>367</v>
      </c>
      <c r="MBY296" s="65" t="s">
        <v>367</v>
      </c>
      <c r="MBZ296" s="65" t="s">
        <v>367</v>
      </c>
      <c r="MCA296" s="65" t="s">
        <v>367</v>
      </c>
      <c r="MCB296" s="65" t="s">
        <v>367</v>
      </c>
      <c r="MCC296" s="65" t="s">
        <v>367</v>
      </c>
      <c r="MCD296" s="65" t="s">
        <v>367</v>
      </c>
      <c r="MCE296" s="65" t="s">
        <v>367</v>
      </c>
      <c r="MCF296" s="65" t="s">
        <v>367</v>
      </c>
      <c r="MCG296" s="65" t="s">
        <v>367</v>
      </c>
      <c r="MCH296" s="65" t="s">
        <v>367</v>
      </c>
      <c r="MCI296" s="65" t="s">
        <v>367</v>
      </c>
      <c r="MCJ296" s="65" t="s">
        <v>367</v>
      </c>
      <c r="MCK296" s="65" t="s">
        <v>367</v>
      </c>
      <c r="MCL296" s="65" t="s">
        <v>367</v>
      </c>
      <c r="MCM296" s="65" t="s">
        <v>367</v>
      </c>
      <c r="MCN296" s="65" t="s">
        <v>367</v>
      </c>
      <c r="MCO296" s="65" t="s">
        <v>367</v>
      </c>
      <c r="MCP296" s="65" t="s">
        <v>367</v>
      </c>
      <c r="MCQ296" s="65" t="s">
        <v>367</v>
      </c>
      <c r="MCR296" s="65" t="s">
        <v>367</v>
      </c>
      <c r="MCS296" s="65" t="s">
        <v>367</v>
      </c>
      <c r="MCT296" s="65" t="s">
        <v>367</v>
      </c>
      <c r="MCU296" s="65" t="s">
        <v>367</v>
      </c>
      <c r="MCV296" s="65" t="s">
        <v>367</v>
      </c>
      <c r="MCW296" s="65" t="s">
        <v>367</v>
      </c>
      <c r="MCX296" s="65" t="s">
        <v>367</v>
      </c>
      <c r="MCY296" s="65" t="s">
        <v>367</v>
      </c>
      <c r="MCZ296" s="65" t="s">
        <v>367</v>
      </c>
      <c r="MDA296" s="65" t="s">
        <v>367</v>
      </c>
      <c r="MDB296" s="65" t="s">
        <v>367</v>
      </c>
      <c r="MDC296" s="65" t="s">
        <v>367</v>
      </c>
      <c r="MDD296" s="65" t="s">
        <v>367</v>
      </c>
      <c r="MDE296" s="65" t="s">
        <v>367</v>
      </c>
      <c r="MDF296" s="65" t="s">
        <v>367</v>
      </c>
      <c r="MDG296" s="65" t="s">
        <v>367</v>
      </c>
      <c r="MDH296" s="65" t="s">
        <v>367</v>
      </c>
      <c r="MDI296" s="65" t="s">
        <v>367</v>
      </c>
      <c r="MDJ296" s="65" t="s">
        <v>367</v>
      </c>
      <c r="MDK296" s="65" t="s">
        <v>367</v>
      </c>
      <c r="MDL296" s="65" t="s">
        <v>367</v>
      </c>
      <c r="MDM296" s="65" t="s">
        <v>367</v>
      </c>
      <c r="MDN296" s="65" t="s">
        <v>367</v>
      </c>
      <c r="MDO296" s="65" t="s">
        <v>367</v>
      </c>
      <c r="MDP296" s="65" t="s">
        <v>367</v>
      </c>
      <c r="MDQ296" s="65" t="s">
        <v>367</v>
      </c>
      <c r="MDR296" s="65" t="s">
        <v>367</v>
      </c>
      <c r="MDS296" s="65" t="s">
        <v>367</v>
      </c>
      <c r="MDT296" s="65" t="s">
        <v>367</v>
      </c>
      <c r="MDU296" s="65" t="s">
        <v>367</v>
      </c>
      <c r="MDV296" s="65" t="s">
        <v>367</v>
      </c>
      <c r="MDW296" s="65" t="s">
        <v>367</v>
      </c>
      <c r="MDX296" s="65" t="s">
        <v>367</v>
      </c>
      <c r="MDY296" s="65" t="s">
        <v>367</v>
      </c>
      <c r="MDZ296" s="65" t="s">
        <v>367</v>
      </c>
      <c r="MEA296" s="65" t="s">
        <v>367</v>
      </c>
      <c r="MEB296" s="65" t="s">
        <v>367</v>
      </c>
      <c r="MEC296" s="65" t="s">
        <v>367</v>
      </c>
      <c r="MED296" s="65" t="s">
        <v>367</v>
      </c>
      <c r="MEE296" s="65" t="s">
        <v>367</v>
      </c>
      <c r="MEF296" s="65" t="s">
        <v>367</v>
      </c>
      <c r="MEG296" s="65" t="s">
        <v>367</v>
      </c>
      <c r="MEH296" s="65" t="s">
        <v>367</v>
      </c>
      <c r="MEI296" s="65" t="s">
        <v>367</v>
      </c>
      <c r="MEJ296" s="65" t="s">
        <v>367</v>
      </c>
      <c r="MEK296" s="65" t="s">
        <v>367</v>
      </c>
      <c r="MEL296" s="65" t="s">
        <v>367</v>
      </c>
      <c r="MEM296" s="65" t="s">
        <v>367</v>
      </c>
      <c r="MEN296" s="65" t="s">
        <v>367</v>
      </c>
      <c r="MEO296" s="65" t="s">
        <v>367</v>
      </c>
      <c r="MEP296" s="65" t="s">
        <v>367</v>
      </c>
      <c r="MEQ296" s="65" t="s">
        <v>367</v>
      </c>
      <c r="MER296" s="65" t="s">
        <v>367</v>
      </c>
      <c r="MES296" s="65" t="s">
        <v>367</v>
      </c>
      <c r="MET296" s="65" t="s">
        <v>367</v>
      </c>
      <c r="MEU296" s="65" t="s">
        <v>367</v>
      </c>
      <c r="MEV296" s="65" t="s">
        <v>367</v>
      </c>
      <c r="MEW296" s="65" t="s">
        <v>367</v>
      </c>
      <c r="MEX296" s="65" t="s">
        <v>367</v>
      </c>
      <c r="MEY296" s="65" t="s">
        <v>367</v>
      </c>
      <c r="MEZ296" s="65" t="s">
        <v>367</v>
      </c>
      <c r="MFA296" s="65" t="s">
        <v>367</v>
      </c>
      <c r="MFB296" s="65" t="s">
        <v>367</v>
      </c>
      <c r="MFC296" s="65" t="s">
        <v>367</v>
      </c>
      <c r="MFD296" s="65" t="s">
        <v>367</v>
      </c>
      <c r="MFE296" s="65" t="s">
        <v>367</v>
      </c>
      <c r="MFF296" s="65" t="s">
        <v>367</v>
      </c>
      <c r="MFG296" s="65" t="s">
        <v>367</v>
      </c>
      <c r="MFH296" s="65" t="s">
        <v>367</v>
      </c>
      <c r="MFI296" s="65" t="s">
        <v>367</v>
      </c>
      <c r="MFJ296" s="65" t="s">
        <v>367</v>
      </c>
      <c r="MFK296" s="65" t="s">
        <v>367</v>
      </c>
      <c r="MFL296" s="65" t="s">
        <v>367</v>
      </c>
      <c r="MFM296" s="65" t="s">
        <v>367</v>
      </c>
      <c r="MFN296" s="65" t="s">
        <v>367</v>
      </c>
      <c r="MFO296" s="65" t="s">
        <v>367</v>
      </c>
      <c r="MFP296" s="65" t="s">
        <v>367</v>
      </c>
      <c r="MFQ296" s="65" t="s">
        <v>367</v>
      </c>
      <c r="MFR296" s="65" t="s">
        <v>367</v>
      </c>
      <c r="MFS296" s="65" t="s">
        <v>367</v>
      </c>
      <c r="MFT296" s="65" t="s">
        <v>367</v>
      </c>
      <c r="MFU296" s="65" t="s">
        <v>367</v>
      </c>
      <c r="MFV296" s="65" t="s">
        <v>367</v>
      </c>
      <c r="MFW296" s="65" t="s">
        <v>367</v>
      </c>
      <c r="MFX296" s="65" t="s">
        <v>367</v>
      </c>
      <c r="MFY296" s="65" t="s">
        <v>367</v>
      </c>
      <c r="MFZ296" s="65" t="s">
        <v>367</v>
      </c>
      <c r="MGA296" s="65" t="s">
        <v>367</v>
      </c>
      <c r="MGB296" s="65" t="s">
        <v>367</v>
      </c>
      <c r="MGC296" s="65" t="s">
        <v>367</v>
      </c>
      <c r="MGD296" s="65" t="s">
        <v>367</v>
      </c>
      <c r="MGE296" s="65" t="s">
        <v>367</v>
      </c>
      <c r="MGF296" s="65" t="s">
        <v>367</v>
      </c>
      <c r="MGG296" s="65" t="s">
        <v>367</v>
      </c>
      <c r="MGH296" s="65" t="s">
        <v>367</v>
      </c>
      <c r="MGI296" s="65" t="s">
        <v>367</v>
      </c>
      <c r="MGJ296" s="65" t="s">
        <v>367</v>
      </c>
      <c r="MGK296" s="65" t="s">
        <v>367</v>
      </c>
      <c r="MGL296" s="65" t="s">
        <v>367</v>
      </c>
      <c r="MGM296" s="65" t="s">
        <v>367</v>
      </c>
      <c r="MGN296" s="65" t="s">
        <v>367</v>
      </c>
      <c r="MGO296" s="65" t="s">
        <v>367</v>
      </c>
      <c r="MGP296" s="65" t="s">
        <v>367</v>
      </c>
      <c r="MGQ296" s="65" t="s">
        <v>367</v>
      </c>
      <c r="MGR296" s="65" t="s">
        <v>367</v>
      </c>
      <c r="MGS296" s="65" t="s">
        <v>367</v>
      </c>
      <c r="MGT296" s="65" t="s">
        <v>367</v>
      </c>
      <c r="MGU296" s="65" t="s">
        <v>367</v>
      </c>
      <c r="MGV296" s="65" t="s">
        <v>367</v>
      </c>
      <c r="MGW296" s="65" t="s">
        <v>367</v>
      </c>
      <c r="MGX296" s="65" t="s">
        <v>367</v>
      </c>
      <c r="MGY296" s="65" t="s">
        <v>367</v>
      </c>
      <c r="MGZ296" s="65" t="s">
        <v>367</v>
      </c>
      <c r="MHA296" s="65" t="s">
        <v>367</v>
      </c>
      <c r="MHB296" s="65" t="s">
        <v>367</v>
      </c>
      <c r="MHC296" s="65" t="s">
        <v>367</v>
      </c>
      <c r="MHD296" s="65" t="s">
        <v>367</v>
      </c>
      <c r="MHE296" s="65" t="s">
        <v>367</v>
      </c>
      <c r="MHF296" s="65" t="s">
        <v>367</v>
      </c>
      <c r="MHG296" s="65" t="s">
        <v>367</v>
      </c>
      <c r="MHH296" s="65" t="s">
        <v>367</v>
      </c>
      <c r="MHI296" s="65" t="s">
        <v>367</v>
      </c>
      <c r="MHJ296" s="65" t="s">
        <v>367</v>
      </c>
      <c r="MHK296" s="65" t="s">
        <v>367</v>
      </c>
      <c r="MHL296" s="65" t="s">
        <v>367</v>
      </c>
      <c r="MHM296" s="65" t="s">
        <v>367</v>
      </c>
      <c r="MHN296" s="65" t="s">
        <v>367</v>
      </c>
      <c r="MHO296" s="65" t="s">
        <v>367</v>
      </c>
      <c r="MHP296" s="65" t="s">
        <v>367</v>
      </c>
      <c r="MHQ296" s="65" t="s">
        <v>367</v>
      </c>
      <c r="MHR296" s="65" t="s">
        <v>367</v>
      </c>
      <c r="MHS296" s="65" t="s">
        <v>367</v>
      </c>
      <c r="MHT296" s="65" t="s">
        <v>367</v>
      </c>
      <c r="MHU296" s="65" t="s">
        <v>367</v>
      </c>
      <c r="MHV296" s="65" t="s">
        <v>367</v>
      </c>
      <c r="MHW296" s="65" t="s">
        <v>367</v>
      </c>
      <c r="MHX296" s="65" t="s">
        <v>367</v>
      </c>
      <c r="MHY296" s="65" t="s">
        <v>367</v>
      </c>
      <c r="MHZ296" s="65" t="s">
        <v>367</v>
      </c>
      <c r="MIA296" s="65" t="s">
        <v>367</v>
      </c>
      <c r="MIB296" s="65" t="s">
        <v>367</v>
      </c>
      <c r="MIC296" s="65" t="s">
        <v>367</v>
      </c>
      <c r="MID296" s="65" t="s">
        <v>367</v>
      </c>
      <c r="MIE296" s="65" t="s">
        <v>367</v>
      </c>
      <c r="MIF296" s="65" t="s">
        <v>367</v>
      </c>
      <c r="MIG296" s="65" t="s">
        <v>367</v>
      </c>
      <c r="MIH296" s="65" t="s">
        <v>367</v>
      </c>
      <c r="MII296" s="65" t="s">
        <v>367</v>
      </c>
      <c r="MIJ296" s="65" t="s">
        <v>367</v>
      </c>
      <c r="MIK296" s="65" t="s">
        <v>367</v>
      </c>
      <c r="MIL296" s="65" t="s">
        <v>367</v>
      </c>
      <c r="MIM296" s="65" t="s">
        <v>367</v>
      </c>
      <c r="MIN296" s="65" t="s">
        <v>367</v>
      </c>
      <c r="MIO296" s="65" t="s">
        <v>367</v>
      </c>
      <c r="MIP296" s="65" t="s">
        <v>367</v>
      </c>
      <c r="MIQ296" s="65" t="s">
        <v>367</v>
      </c>
      <c r="MIR296" s="65" t="s">
        <v>367</v>
      </c>
      <c r="MIS296" s="65" t="s">
        <v>367</v>
      </c>
      <c r="MIT296" s="65" t="s">
        <v>367</v>
      </c>
      <c r="MIU296" s="65" t="s">
        <v>367</v>
      </c>
      <c r="MIV296" s="65" t="s">
        <v>367</v>
      </c>
      <c r="MIW296" s="65" t="s">
        <v>367</v>
      </c>
      <c r="MIX296" s="65" t="s">
        <v>367</v>
      </c>
      <c r="MIY296" s="65" t="s">
        <v>367</v>
      </c>
      <c r="MIZ296" s="65" t="s">
        <v>367</v>
      </c>
      <c r="MJA296" s="65" t="s">
        <v>367</v>
      </c>
      <c r="MJB296" s="65" t="s">
        <v>367</v>
      </c>
      <c r="MJC296" s="65" t="s">
        <v>367</v>
      </c>
      <c r="MJD296" s="65" t="s">
        <v>367</v>
      </c>
      <c r="MJE296" s="65" t="s">
        <v>367</v>
      </c>
      <c r="MJF296" s="65" t="s">
        <v>367</v>
      </c>
      <c r="MJG296" s="65" t="s">
        <v>367</v>
      </c>
      <c r="MJH296" s="65" t="s">
        <v>367</v>
      </c>
      <c r="MJI296" s="65" t="s">
        <v>367</v>
      </c>
      <c r="MJJ296" s="65" t="s">
        <v>367</v>
      </c>
      <c r="MJK296" s="65" t="s">
        <v>367</v>
      </c>
      <c r="MJL296" s="65" t="s">
        <v>367</v>
      </c>
      <c r="MJM296" s="65" t="s">
        <v>367</v>
      </c>
      <c r="MJN296" s="65" t="s">
        <v>367</v>
      </c>
      <c r="MJO296" s="65" t="s">
        <v>367</v>
      </c>
      <c r="MJP296" s="65" t="s">
        <v>367</v>
      </c>
      <c r="MJQ296" s="65" t="s">
        <v>367</v>
      </c>
      <c r="MJR296" s="65" t="s">
        <v>367</v>
      </c>
      <c r="MJS296" s="65" t="s">
        <v>367</v>
      </c>
      <c r="MJT296" s="65" t="s">
        <v>367</v>
      </c>
      <c r="MJU296" s="65" t="s">
        <v>367</v>
      </c>
      <c r="MJV296" s="65" t="s">
        <v>367</v>
      </c>
      <c r="MJW296" s="65" t="s">
        <v>367</v>
      </c>
      <c r="MJX296" s="65" t="s">
        <v>367</v>
      </c>
      <c r="MJY296" s="65" t="s">
        <v>367</v>
      </c>
      <c r="MJZ296" s="65" t="s">
        <v>367</v>
      </c>
      <c r="MKA296" s="65" t="s">
        <v>367</v>
      </c>
      <c r="MKB296" s="65" t="s">
        <v>367</v>
      </c>
      <c r="MKC296" s="65" t="s">
        <v>367</v>
      </c>
      <c r="MKD296" s="65" t="s">
        <v>367</v>
      </c>
      <c r="MKE296" s="65" t="s">
        <v>367</v>
      </c>
      <c r="MKF296" s="65" t="s">
        <v>367</v>
      </c>
      <c r="MKG296" s="65" t="s">
        <v>367</v>
      </c>
      <c r="MKH296" s="65" t="s">
        <v>367</v>
      </c>
      <c r="MKI296" s="65" t="s">
        <v>367</v>
      </c>
      <c r="MKJ296" s="65" t="s">
        <v>367</v>
      </c>
      <c r="MKK296" s="65" t="s">
        <v>367</v>
      </c>
      <c r="MKL296" s="65" t="s">
        <v>367</v>
      </c>
      <c r="MKM296" s="65" t="s">
        <v>367</v>
      </c>
      <c r="MKN296" s="65" t="s">
        <v>367</v>
      </c>
      <c r="MKO296" s="65" t="s">
        <v>367</v>
      </c>
      <c r="MKP296" s="65" t="s">
        <v>367</v>
      </c>
      <c r="MKQ296" s="65" t="s">
        <v>367</v>
      </c>
      <c r="MKR296" s="65" t="s">
        <v>367</v>
      </c>
      <c r="MKS296" s="65" t="s">
        <v>367</v>
      </c>
      <c r="MKT296" s="65" t="s">
        <v>367</v>
      </c>
      <c r="MKU296" s="65" t="s">
        <v>367</v>
      </c>
      <c r="MKV296" s="65" t="s">
        <v>367</v>
      </c>
      <c r="MKW296" s="65" t="s">
        <v>367</v>
      </c>
      <c r="MKX296" s="65" t="s">
        <v>367</v>
      </c>
      <c r="MKY296" s="65" t="s">
        <v>367</v>
      </c>
      <c r="MKZ296" s="65" t="s">
        <v>367</v>
      </c>
      <c r="MLA296" s="65" t="s">
        <v>367</v>
      </c>
      <c r="MLB296" s="65" t="s">
        <v>367</v>
      </c>
      <c r="MLC296" s="65" t="s">
        <v>367</v>
      </c>
      <c r="MLD296" s="65" t="s">
        <v>367</v>
      </c>
      <c r="MLE296" s="65" t="s">
        <v>367</v>
      </c>
      <c r="MLF296" s="65" t="s">
        <v>367</v>
      </c>
      <c r="MLG296" s="65" t="s">
        <v>367</v>
      </c>
      <c r="MLH296" s="65" t="s">
        <v>367</v>
      </c>
      <c r="MLI296" s="65" t="s">
        <v>367</v>
      </c>
      <c r="MLJ296" s="65" t="s">
        <v>367</v>
      </c>
      <c r="MLK296" s="65" t="s">
        <v>367</v>
      </c>
      <c r="MLL296" s="65" t="s">
        <v>367</v>
      </c>
      <c r="MLM296" s="65" t="s">
        <v>367</v>
      </c>
      <c r="MLN296" s="65" t="s">
        <v>367</v>
      </c>
      <c r="MLO296" s="65" t="s">
        <v>367</v>
      </c>
      <c r="MLP296" s="65" t="s">
        <v>367</v>
      </c>
      <c r="MLQ296" s="65" t="s">
        <v>367</v>
      </c>
      <c r="MLR296" s="65" t="s">
        <v>367</v>
      </c>
      <c r="MLS296" s="65" t="s">
        <v>367</v>
      </c>
      <c r="MLT296" s="65" t="s">
        <v>367</v>
      </c>
      <c r="MLU296" s="65" t="s">
        <v>367</v>
      </c>
      <c r="MLV296" s="65" t="s">
        <v>367</v>
      </c>
      <c r="MLW296" s="65" t="s">
        <v>367</v>
      </c>
      <c r="MLX296" s="65" t="s">
        <v>367</v>
      </c>
      <c r="MLY296" s="65" t="s">
        <v>367</v>
      </c>
      <c r="MLZ296" s="65" t="s">
        <v>367</v>
      </c>
      <c r="MMA296" s="65" t="s">
        <v>367</v>
      </c>
      <c r="MMB296" s="65" t="s">
        <v>367</v>
      </c>
      <c r="MMC296" s="65" t="s">
        <v>367</v>
      </c>
      <c r="MMD296" s="65" t="s">
        <v>367</v>
      </c>
      <c r="MME296" s="65" t="s">
        <v>367</v>
      </c>
      <c r="MMF296" s="65" t="s">
        <v>367</v>
      </c>
      <c r="MMG296" s="65" t="s">
        <v>367</v>
      </c>
      <c r="MMH296" s="65" t="s">
        <v>367</v>
      </c>
      <c r="MMI296" s="65" t="s">
        <v>367</v>
      </c>
      <c r="MMJ296" s="65" t="s">
        <v>367</v>
      </c>
      <c r="MMK296" s="65" t="s">
        <v>367</v>
      </c>
      <c r="MML296" s="65" t="s">
        <v>367</v>
      </c>
      <c r="MMM296" s="65" t="s">
        <v>367</v>
      </c>
      <c r="MMN296" s="65" t="s">
        <v>367</v>
      </c>
      <c r="MMO296" s="65" t="s">
        <v>367</v>
      </c>
      <c r="MMP296" s="65" t="s">
        <v>367</v>
      </c>
      <c r="MMQ296" s="65" t="s">
        <v>367</v>
      </c>
      <c r="MMR296" s="65" t="s">
        <v>367</v>
      </c>
      <c r="MMS296" s="65" t="s">
        <v>367</v>
      </c>
      <c r="MMT296" s="65" t="s">
        <v>367</v>
      </c>
      <c r="MMU296" s="65" t="s">
        <v>367</v>
      </c>
      <c r="MMV296" s="65" t="s">
        <v>367</v>
      </c>
      <c r="MMW296" s="65" t="s">
        <v>367</v>
      </c>
      <c r="MMX296" s="65" t="s">
        <v>367</v>
      </c>
      <c r="MMY296" s="65" t="s">
        <v>367</v>
      </c>
      <c r="MMZ296" s="65" t="s">
        <v>367</v>
      </c>
      <c r="MNA296" s="65" t="s">
        <v>367</v>
      </c>
      <c r="MNB296" s="65" t="s">
        <v>367</v>
      </c>
      <c r="MNC296" s="65" t="s">
        <v>367</v>
      </c>
      <c r="MND296" s="65" t="s">
        <v>367</v>
      </c>
      <c r="MNE296" s="65" t="s">
        <v>367</v>
      </c>
      <c r="MNF296" s="65" t="s">
        <v>367</v>
      </c>
      <c r="MNG296" s="65" t="s">
        <v>367</v>
      </c>
      <c r="MNH296" s="65" t="s">
        <v>367</v>
      </c>
      <c r="MNI296" s="65" t="s">
        <v>367</v>
      </c>
      <c r="MNJ296" s="65" t="s">
        <v>367</v>
      </c>
      <c r="MNK296" s="65" t="s">
        <v>367</v>
      </c>
      <c r="MNL296" s="65" t="s">
        <v>367</v>
      </c>
      <c r="MNM296" s="65" t="s">
        <v>367</v>
      </c>
      <c r="MNN296" s="65" t="s">
        <v>367</v>
      </c>
      <c r="MNO296" s="65" t="s">
        <v>367</v>
      </c>
      <c r="MNP296" s="65" t="s">
        <v>367</v>
      </c>
      <c r="MNQ296" s="65" t="s">
        <v>367</v>
      </c>
      <c r="MNR296" s="65" t="s">
        <v>367</v>
      </c>
      <c r="MNS296" s="65" t="s">
        <v>367</v>
      </c>
      <c r="MNT296" s="65" t="s">
        <v>367</v>
      </c>
      <c r="MNU296" s="65" t="s">
        <v>367</v>
      </c>
      <c r="MNV296" s="65" t="s">
        <v>367</v>
      </c>
      <c r="MNW296" s="65" t="s">
        <v>367</v>
      </c>
      <c r="MNX296" s="65" t="s">
        <v>367</v>
      </c>
      <c r="MNY296" s="65" t="s">
        <v>367</v>
      </c>
      <c r="MNZ296" s="65" t="s">
        <v>367</v>
      </c>
      <c r="MOA296" s="65" t="s">
        <v>367</v>
      </c>
      <c r="MOB296" s="65" t="s">
        <v>367</v>
      </c>
      <c r="MOC296" s="65" t="s">
        <v>367</v>
      </c>
      <c r="MOD296" s="65" t="s">
        <v>367</v>
      </c>
      <c r="MOE296" s="65" t="s">
        <v>367</v>
      </c>
      <c r="MOF296" s="65" t="s">
        <v>367</v>
      </c>
      <c r="MOG296" s="65" t="s">
        <v>367</v>
      </c>
      <c r="MOH296" s="65" t="s">
        <v>367</v>
      </c>
      <c r="MOI296" s="65" t="s">
        <v>367</v>
      </c>
      <c r="MOJ296" s="65" t="s">
        <v>367</v>
      </c>
      <c r="MOK296" s="65" t="s">
        <v>367</v>
      </c>
      <c r="MOL296" s="65" t="s">
        <v>367</v>
      </c>
      <c r="MOM296" s="65" t="s">
        <v>367</v>
      </c>
      <c r="MON296" s="65" t="s">
        <v>367</v>
      </c>
      <c r="MOO296" s="65" t="s">
        <v>367</v>
      </c>
      <c r="MOP296" s="65" t="s">
        <v>367</v>
      </c>
      <c r="MOQ296" s="65" t="s">
        <v>367</v>
      </c>
      <c r="MOR296" s="65" t="s">
        <v>367</v>
      </c>
      <c r="MOS296" s="65" t="s">
        <v>367</v>
      </c>
      <c r="MOT296" s="65" t="s">
        <v>367</v>
      </c>
      <c r="MOU296" s="65" t="s">
        <v>367</v>
      </c>
      <c r="MOV296" s="65" t="s">
        <v>367</v>
      </c>
      <c r="MOW296" s="65" t="s">
        <v>367</v>
      </c>
      <c r="MOX296" s="65" t="s">
        <v>367</v>
      </c>
      <c r="MOY296" s="65" t="s">
        <v>367</v>
      </c>
      <c r="MOZ296" s="65" t="s">
        <v>367</v>
      </c>
      <c r="MPA296" s="65" t="s">
        <v>367</v>
      </c>
      <c r="MPB296" s="65" t="s">
        <v>367</v>
      </c>
      <c r="MPC296" s="65" t="s">
        <v>367</v>
      </c>
      <c r="MPD296" s="65" t="s">
        <v>367</v>
      </c>
      <c r="MPE296" s="65" t="s">
        <v>367</v>
      </c>
      <c r="MPF296" s="65" t="s">
        <v>367</v>
      </c>
      <c r="MPG296" s="65" t="s">
        <v>367</v>
      </c>
      <c r="MPH296" s="65" t="s">
        <v>367</v>
      </c>
      <c r="MPI296" s="65" t="s">
        <v>367</v>
      </c>
      <c r="MPJ296" s="65" t="s">
        <v>367</v>
      </c>
      <c r="MPK296" s="65" t="s">
        <v>367</v>
      </c>
      <c r="MPL296" s="65" t="s">
        <v>367</v>
      </c>
      <c r="MPM296" s="65" t="s">
        <v>367</v>
      </c>
      <c r="MPN296" s="65" t="s">
        <v>367</v>
      </c>
      <c r="MPO296" s="65" t="s">
        <v>367</v>
      </c>
      <c r="MPP296" s="65" t="s">
        <v>367</v>
      </c>
      <c r="MPQ296" s="65" t="s">
        <v>367</v>
      </c>
      <c r="MPR296" s="65" t="s">
        <v>367</v>
      </c>
      <c r="MPS296" s="65" t="s">
        <v>367</v>
      </c>
      <c r="MPT296" s="65" t="s">
        <v>367</v>
      </c>
      <c r="MPU296" s="65" t="s">
        <v>367</v>
      </c>
      <c r="MPV296" s="65" t="s">
        <v>367</v>
      </c>
      <c r="MPW296" s="65" t="s">
        <v>367</v>
      </c>
      <c r="MPX296" s="65" t="s">
        <v>367</v>
      </c>
      <c r="MPY296" s="65" t="s">
        <v>367</v>
      </c>
      <c r="MPZ296" s="65" t="s">
        <v>367</v>
      </c>
      <c r="MQA296" s="65" t="s">
        <v>367</v>
      </c>
      <c r="MQB296" s="65" t="s">
        <v>367</v>
      </c>
      <c r="MQC296" s="65" t="s">
        <v>367</v>
      </c>
      <c r="MQD296" s="65" t="s">
        <v>367</v>
      </c>
      <c r="MQE296" s="65" t="s">
        <v>367</v>
      </c>
      <c r="MQF296" s="65" t="s">
        <v>367</v>
      </c>
      <c r="MQG296" s="65" t="s">
        <v>367</v>
      </c>
      <c r="MQH296" s="65" t="s">
        <v>367</v>
      </c>
      <c r="MQI296" s="65" t="s">
        <v>367</v>
      </c>
      <c r="MQJ296" s="65" t="s">
        <v>367</v>
      </c>
      <c r="MQK296" s="65" t="s">
        <v>367</v>
      </c>
      <c r="MQL296" s="65" t="s">
        <v>367</v>
      </c>
      <c r="MQM296" s="65" t="s">
        <v>367</v>
      </c>
      <c r="MQN296" s="65" t="s">
        <v>367</v>
      </c>
      <c r="MQO296" s="65" t="s">
        <v>367</v>
      </c>
      <c r="MQP296" s="65" t="s">
        <v>367</v>
      </c>
      <c r="MQQ296" s="65" t="s">
        <v>367</v>
      </c>
      <c r="MQR296" s="65" t="s">
        <v>367</v>
      </c>
      <c r="MQS296" s="65" t="s">
        <v>367</v>
      </c>
      <c r="MQT296" s="65" t="s">
        <v>367</v>
      </c>
      <c r="MQU296" s="65" t="s">
        <v>367</v>
      </c>
      <c r="MQV296" s="65" t="s">
        <v>367</v>
      </c>
      <c r="MQW296" s="65" t="s">
        <v>367</v>
      </c>
      <c r="MQX296" s="65" t="s">
        <v>367</v>
      </c>
      <c r="MQY296" s="65" t="s">
        <v>367</v>
      </c>
      <c r="MQZ296" s="65" t="s">
        <v>367</v>
      </c>
      <c r="MRA296" s="65" t="s">
        <v>367</v>
      </c>
      <c r="MRB296" s="65" t="s">
        <v>367</v>
      </c>
      <c r="MRC296" s="65" t="s">
        <v>367</v>
      </c>
      <c r="MRD296" s="65" t="s">
        <v>367</v>
      </c>
      <c r="MRE296" s="65" t="s">
        <v>367</v>
      </c>
      <c r="MRF296" s="65" t="s">
        <v>367</v>
      </c>
      <c r="MRG296" s="65" t="s">
        <v>367</v>
      </c>
      <c r="MRH296" s="65" t="s">
        <v>367</v>
      </c>
      <c r="MRI296" s="65" t="s">
        <v>367</v>
      </c>
      <c r="MRJ296" s="65" t="s">
        <v>367</v>
      </c>
      <c r="MRK296" s="65" t="s">
        <v>367</v>
      </c>
      <c r="MRL296" s="65" t="s">
        <v>367</v>
      </c>
      <c r="MRM296" s="65" t="s">
        <v>367</v>
      </c>
      <c r="MRN296" s="65" t="s">
        <v>367</v>
      </c>
      <c r="MRO296" s="65" t="s">
        <v>367</v>
      </c>
      <c r="MRP296" s="65" t="s">
        <v>367</v>
      </c>
      <c r="MRQ296" s="65" t="s">
        <v>367</v>
      </c>
      <c r="MRR296" s="65" t="s">
        <v>367</v>
      </c>
      <c r="MRS296" s="65" t="s">
        <v>367</v>
      </c>
      <c r="MRT296" s="65" t="s">
        <v>367</v>
      </c>
      <c r="MRU296" s="65" t="s">
        <v>367</v>
      </c>
      <c r="MRV296" s="65" t="s">
        <v>367</v>
      </c>
      <c r="MRW296" s="65" t="s">
        <v>367</v>
      </c>
      <c r="MRX296" s="65" t="s">
        <v>367</v>
      </c>
      <c r="MRY296" s="65" t="s">
        <v>367</v>
      </c>
      <c r="MRZ296" s="65" t="s">
        <v>367</v>
      </c>
      <c r="MSA296" s="65" t="s">
        <v>367</v>
      </c>
      <c r="MSB296" s="65" t="s">
        <v>367</v>
      </c>
      <c r="MSC296" s="65" t="s">
        <v>367</v>
      </c>
      <c r="MSD296" s="65" t="s">
        <v>367</v>
      </c>
      <c r="MSE296" s="65" t="s">
        <v>367</v>
      </c>
      <c r="MSF296" s="65" t="s">
        <v>367</v>
      </c>
      <c r="MSG296" s="65" t="s">
        <v>367</v>
      </c>
      <c r="MSH296" s="65" t="s">
        <v>367</v>
      </c>
      <c r="MSI296" s="65" t="s">
        <v>367</v>
      </c>
      <c r="MSJ296" s="65" t="s">
        <v>367</v>
      </c>
      <c r="MSK296" s="65" t="s">
        <v>367</v>
      </c>
      <c r="MSL296" s="65" t="s">
        <v>367</v>
      </c>
      <c r="MSM296" s="65" t="s">
        <v>367</v>
      </c>
      <c r="MSN296" s="65" t="s">
        <v>367</v>
      </c>
      <c r="MSO296" s="65" t="s">
        <v>367</v>
      </c>
      <c r="MSP296" s="65" t="s">
        <v>367</v>
      </c>
      <c r="MSQ296" s="65" t="s">
        <v>367</v>
      </c>
      <c r="MSR296" s="65" t="s">
        <v>367</v>
      </c>
      <c r="MSS296" s="65" t="s">
        <v>367</v>
      </c>
      <c r="MST296" s="65" t="s">
        <v>367</v>
      </c>
      <c r="MSU296" s="65" t="s">
        <v>367</v>
      </c>
      <c r="MSV296" s="65" t="s">
        <v>367</v>
      </c>
      <c r="MSW296" s="65" t="s">
        <v>367</v>
      </c>
      <c r="MSX296" s="65" t="s">
        <v>367</v>
      </c>
      <c r="MSY296" s="65" t="s">
        <v>367</v>
      </c>
      <c r="MSZ296" s="65" t="s">
        <v>367</v>
      </c>
      <c r="MTA296" s="65" t="s">
        <v>367</v>
      </c>
      <c r="MTB296" s="65" t="s">
        <v>367</v>
      </c>
      <c r="MTC296" s="65" t="s">
        <v>367</v>
      </c>
      <c r="MTD296" s="65" t="s">
        <v>367</v>
      </c>
      <c r="MTE296" s="65" t="s">
        <v>367</v>
      </c>
      <c r="MTF296" s="65" t="s">
        <v>367</v>
      </c>
      <c r="MTG296" s="65" t="s">
        <v>367</v>
      </c>
      <c r="MTH296" s="65" t="s">
        <v>367</v>
      </c>
      <c r="MTI296" s="65" t="s">
        <v>367</v>
      </c>
      <c r="MTJ296" s="65" t="s">
        <v>367</v>
      </c>
      <c r="MTK296" s="65" t="s">
        <v>367</v>
      </c>
      <c r="MTL296" s="65" t="s">
        <v>367</v>
      </c>
      <c r="MTM296" s="65" t="s">
        <v>367</v>
      </c>
      <c r="MTN296" s="65" t="s">
        <v>367</v>
      </c>
      <c r="MTO296" s="65" t="s">
        <v>367</v>
      </c>
      <c r="MTP296" s="65" t="s">
        <v>367</v>
      </c>
      <c r="MTQ296" s="65" t="s">
        <v>367</v>
      </c>
      <c r="MTR296" s="65" t="s">
        <v>367</v>
      </c>
      <c r="MTS296" s="65" t="s">
        <v>367</v>
      </c>
      <c r="MTT296" s="65" t="s">
        <v>367</v>
      </c>
      <c r="MTU296" s="65" t="s">
        <v>367</v>
      </c>
      <c r="MTV296" s="65" t="s">
        <v>367</v>
      </c>
      <c r="MTW296" s="65" t="s">
        <v>367</v>
      </c>
      <c r="MTX296" s="65" t="s">
        <v>367</v>
      </c>
      <c r="MTY296" s="65" t="s">
        <v>367</v>
      </c>
      <c r="MTZ296" s="65" t="s">
        <v>367</v>
      </c>
      <c r="MUA296" s="65" t="s">
        <v>367</v>
      </c>
      <c r="MUB296" s="65" t="s">
        <v>367</v>
      </c>
      <c r="MUC296" s="65" t="s">
        <v>367</v>
      </c>
      <c r="MUD296" s="65" t="s">
        <v>367</v>
      </c>
      <c r="MUE296" s="65" t="s">
        <v>367</v>
      </c>
      <c r="MUF296" s="65" t="s">
        <v>367</v>
      </c>
      <c r="MUG296" s="65" t="s">
        <v>367</v>
      </c>
      <c r="MUH296" s="65" t="s">
        <v>367</v>
      </c>
      <c r="MUI296" s="65" t="s">
        <v>367</v>
      </c>
      <c r="MUJ296" s="65" t="s">
        <v>367</v>
      </c>
      <c r="MUK296" s="65" t="s">
        <v>367</v>
      </c>
      <c r="MUL296" s="65" t="s">
        <v>367</v>
      </c>
      <c r="MUM296" s="65" t="s">
        <v>367</v>
      </c>
      <c r="MUN296" s="65" t="s">
        <v>367</v>
      </c>
      <c r="MUO296" s="65" t="s">
        <v>367</v>
      </c>
      <c r="MUP296" s="65" t="s">
        <v>367</v>
      </c>
      <c r="MUQ296" s="65" t="s">
        <v>367</v>
      </c>
      <c r="MUR296" s="65" t="s">
        <v>367</v>
      </c>
      <c r="MUS296" s="65" t="s">
        <v>367</v>
      </c>
      <c r="MUT296" s="65" t="s">
        <v>367</v>
      </c>
      <c r="MUU296" s="65" t="s">
        <v>367</v>
      </c>
      <c r="MUV296" s="65" t="s">
        <v>367</v>
      </c>
      <c r="MUW296" s="65" t="s">
        <v>367</v>
      </c>
      <c r="MUX296" s="65" t="s">
        <v>367</v>
      </c>
      <c r="MUY296" s="65" t="s">
        <v>367</v>
      </c>
      <c r="MUZ296" s="65" t="s">
        <v>367</v>
      </c>
      <c r="MVA296" s="65" t="s">
        <v>367</v>
      </c>
      <c r="MVB296" s="65" t="s">
        <v>367</v>
      </c>
      <c r="MVC296" s="65" t="s">
        <v>367</v>
      </c>
      <c r="MVD296" s="65" t="s">
        <v>367</v>
      </c>
      <c r="MVE296" s="65" t="s">
        <v>367</v>
      </c>
      <c r="MVF296" s="65" t="s">
        <v>367</v>
      </c>
      <c r="MVG296" s="65" t="s">
        <v>367</v>
      </c>
      <c r="MVH296" s="65" t="s">
        <v>367</v>
      </c>
      <c r="MVI296" s="65" t="s">
        <v>367</v>
      </c>
      <c r="MVJ296" s="65" t="s">
        <v>367</v>
      </c>
      <c r="MVK296" s="65" t="s">
        <v>367</v>
      </c>
      <c r="MVL296" s="65" t="s">
        <v>367</v>
      </c>
      <c r="MVM296" s="65" t="s">
        <v>367</v>
      </c>
      <c r="MVN296" s="65" t="s">
        <v>367</v>
      </c>
      <c r="MVO296" s="65" t="s">
        <v>367</v>
      </c>
      <c r="MVP296" s="65" t="s">
        <v>367</v>
      </c>
      <c r="MVQ296" s="65" t="s">
        <v>367</v>
      </c>
      <c r="MVR296" s="65" t="s">
        <v>367</v>
      </c>
      <c r="MVS296" s="65" t="s">
        <v>367</v>
      </c>
      <c r="MVT296" s="65" t="s">
        <v>367</v>
      </c>
      <c r="MVU296" s="65" t="s">
        <v>367</v>
      </c>
      <c r="MVV296" s="65" t="s">
        <v>367</v>
      </c>
      <c r="MVW296" s="65" t="s">
        <v>367</v>
      </c>
      <c r="MVX296" s="65" t="s">
        <v>367</v>
      </c>
      <c r="MVY296" s="65" t="s">
        <v>367</v>
      </c>
      <c r="MVZ296" s="65" t="s">
        <v>367</v>
      </c>
      <c r="MWA296" s="65" t="s">
        <v>367</v>
      </c>
      <c r="MWB296" s="65" t="s">
        <v>367</v>
      </c>
      <c r="MWC296" s="65" t="s">
        <v>367</v>
      </c>
      <c r="MWD296" s="65" t="s">
        <v>367</v>
      </c>
      <c r="MWE296" s="65" t="s">
        <v>367</v>
      </c>
      <c r="MWF296" s="65" t="s">
        <v>367</v>
      </c>
      <c r="MWG296" s="65" t="s">
        <v>367</v>
      </c>
      <c r="MWH296" s="65" t="s">
        <v>367</v>
      </c>
      <c r="MWI296" s="65" t="s">
        <v>367</v>
      </c>
      <c r="MWJ296" s="65" t="s">
        <v>367</v>
      </c>
      <c r="MWK296" s="65" t="s">
        <v>367</v>
      </c>
      <c r="MWL296" s="65" t="s">
        <v>367</v>
      </c>
      <c r="MWM296" s="65" t="s">
        <v>367</v>
      </c>
      <c r="MWN296" s="65" t="s">
        <v>367</v>
      </c>
      <c r="MWO296" s="65" t="s">
        <v>367</v>
      </c>
      <c r="MWP296" s="65" t="s">
        <v>367</v>
      </c>
      <c r="MWQ296" s="65" t="s">
        <v>367</v>
      </c>
      <c r="MWR296" s="65" t="s">
        <v>367</v>
      </c>
      <c r="MWS296" s="65" t="s">
        <v>367</v>
      </c>
      <c r="MWT296" s="65" t="s">
        <v>367</v>
      </c>
      <c r="MWU296" s="65" t="s">
        <v>367</v>
      </c>
      <c r="MWV296" s="65" t="s">
        <v>367</v>
      </c>
      <c r="MWW296" s="65" t="s">
        <v>367</v>
      </c>
      <c r="MWX296" s="65" t="s">
        <v>367</v>
      </c>
      <c r="MWY296" s="65" t="s">
        <v>367</v>
      </c>
      <c r="MWZ296" s="65" t="s">
        <v>367</v>
      </c>
      <c r="MXA296" s="65" t="s">
        <v>367</v>
      </c>
      <c r="MXB296" s="65" t="s">
        <v>367</v>
      </c>
      <c r="MXC296" s="65" t="s">
        <v>367</v>
      </c>
      <c r="MXD296" s="65" t="s">
        <v>367</v>
      </c>
      <c r="MXE296" s="65" t="s">
        <v>367</v>
      </c>
      <c r="MXF296" s="65" t="s">
        <v>367</v>
      </c>
      <c r="MXG296" s="65" t="s">
        <v>367</v>
      </c>
      <c r="MXH296" s="65" t="s">
        <v>367</v>
      </c>
      <c r="MXI296" s="65" t="s">
        <v>367</v>
      </c>
      <c r="MXJ296" s="65" t="s">
        <v>367</v>
      </c>
      <c r="MXK296" s="65" t="s">
        <v>367</v>
      </c>
      <c r="MXL296" s="65" t="s">
        <v>367</v>
      </c>
      <c r="MXM296" s="65" t="s">
        <v>367</v>
      </c>
      <c r="MXN296" s="65" t="s">
        <v>367</v>
      </c>
      <c r="MXO296" s="65" t="s">
        <v>367</v>
      </c>
      <c r="MXP296" s="65" t="s">
        <v>367</v>
      </c>
      <c r="MXQ296" s="65" t="s">
        <v>367</v>
      </c>
      <c r="MXR296" s="65" t="s">
        <v>367</v>
      </c>
      <c r="MXS296" s="65" t="s">
        <v>367</v>
      </c>
      <c r="MXT296" s="65" t="s">
        <v>367</v>
      </c>
      <c r="MXU296" s="65" t="s">
        <v>367</v>
      </c>
      <c r="MXV296" s="65" t="s">
        <v>367</v>
      </c>
      <c r="MXW296" s="65" t="s">
        <v>367</v>
      </c>
      <c r="MXX296" s="65" t="s">
        <v>367</v>
      </c>
      <c r="MXY296" s="65" t="s">
        <v>367</v>
      </c>
      <c r="MXZ296" s="65" t="s">
        <v>367</v>
      </c>
      <c r="MYA296" s="65" t="s">
        <v>367</v>
      </c>
      <c r="MYB296" s="65" t="s">
        <v>367</v>
      </c>
      <c r="MYC296" s="65" t="s">
        <v>367</v>
      </c>
      <c r="MYD296" s="65" t="s">
        <v>367</v>
      </c>
      <c r="MYE296" s="65" t="s">
        <v>367</v>
      </c>
      <c r="MYF296" s="65" t="s">
        <v>367</v>
      </c>
      <c r="MYG296" s="65" t="s">
        <v>367</v>
      </c>
      <c r="MYH296" s="65" t="s">
        <v>367</v>
      </c>
      <c r="MYI296" s="65" t="s">
        <v>367</v>
      </c>
      <c r="MYJ296" s="65" t="s">
        <v>367</v>
      </c>
      <c r="MYK296" s="65" t="s">
        <v>367</v>
      </c>
      <c r="MYL296" s="65" t="s">
        <v>367</v>
      </c>
      <c r="MYM296" s="65" t="s">
        <v>367</v>
      </c>
      <c r="MYN296" s="65" t="s">
        <v>367</v>
      </c>
      <c r="MYO296" s="65" t="s">
        <v>367</v>
      </c>
      <c r="MYP296" s="65" t="s">
        <v>367</v>
      </c>
      <c r="MYQ296" s="65" t="s">
        <v>367</v>
      </c>
      <c r="MYR296" s="65" t="s">
        <v>367</v>
      </c>
      <c r="MYS296" s="65" t="s">
        <v>367</v>
      </c>
      <c r="MYT296" s="65" t="s">
        <v>367</v>
      </c>
      <c r="MYU296" s="65" t="s">
        <v>367</v>
      </c>
      <c r="MYV296" s="65" t="s">
        <v>367</v>
      </c>
      <c r="MYW296" s="65" t="s">
        <v>367</v>
      </c>
      <c r="MYX296" s="65" t="s">
        <v>367</v>
      </c>
      <c r="MYY296" s="65" t="s">
        <v>367</v>
      </c>
      <c r="MYZ296" s="65" t="s">
        <v>367</v>
      </c>
      <c r="MZA296" s="65" t="s">
        <v>367</v>
      </c>
      <c r="MZB296" s="65" t="s">
        <v>367</v>
      </c>
      <c r="MZC296" s="65" t="s">
        <v>367</v>
      </c>
      <c r="MZD296" s="65" t="s">
        <v>367</v>
      </c>
      <c r="MZE296" s="65" t="s">
        <v>367</v>
      </c>
      <c r="MZF296" s="65" t="s">
        <v>367</v>
      </c>
      <c r="MZG296" s="65" t="s">
        <v>367</v>
      </c>
      <c r="MZH296" s="65" t="s">
        <v>367</v>
      </c>
      <c r="MZI296" s="65" t="s">
        <v>367</v>
      </c>
      <c r="MZJ296" s="65" t="s">
        <v>367</v>
      </c>
      <c r="MZK296" s="65" t="s">
        <v>367</v>
      </c>
      <c r="MZL296" s="65" t="s">
        <v>367</v>
      </c>
      <c r="MZM296" s="65" t="s">
        <v>367</v>
      </c>
      <c r="MZN296" s="65" t="s">
        <v>367</v>
      </c>
      <c r="MZO296" s="65" t="s">
        <v>367</v>
      </c>
      <c r="MZP296" s="65" t="s">
        <v>367</v>
      </c>
      <c r="MZQ296" s="65" t="s">
        <v>367</v>
      </c>
      <c r="MZR296" s="65" t="s">
        <v>367</v>
      </c>
      <c r="MZS296" s="65" t="s">
        <v>367</v>
      </c>
      <c r="MZT296" s="65" t="s">
        <v>367</v>
      </c>
      <c r="MZU296" s="65" t="s">
        <v>367</v>
      </c>
      <c r="MZV296" s="65" t="s">
        <v>367</v>
      </c>
      <c r="MZW296" s="65" t="s">
        <v>367</v>
      </c>
      <c r="MZX296" s="65" t="s">
        <v>367</v>
      </c>
      <c r="MZY296" s="65" t="s">
        <v>367</v>
      </c>
      <c r="MZZ296" s="65" t="s">
        <v>367</v>
      </c>
      <c r="NAA296" s="65" t="s">
        <v>367</v>
      </c>
      <c r="NAB296" s="65" t="s">
        <v>367</v>
      </c>
      <c r="NAC296" s="65" t="s">
        <v>367</v>
      </c>
      <c r="NAD296" s="65" t="s">
        <v>367</v>
      </c>
      <c r="NAE296" s="65" t="s">
        <v>367</v>
      </c>
      <c r="NAF296" s="65" t="s">
        <v>367</v>
      </c>
      <c r="NAG296" s="65" t="s">
        <v>367</v>
      </c>
      <c r="NAH296" s="65" t="s">
        <v>367</v>
      </c>
      <c r="NAI296" s="65" t="s">
        <v>367</v>
      </c>
      <c r="NAJ296" s="65" t="s">
        <v>367</v>
      </c>
      <c r="NAK296" s="65" t="s">
        <v>367</v>
      </c>
      <c r="NAL296" s="65" t="s">
        <v>367</v>
      </c>
      <c r="NAM296" s="65" t="s">
        <v>367</v>
      </c>
      <c r="NAN296" s="65" t="s">
        <v>367</v>
      </c>
      <c r="NAO296" s="65" t="s">
        <v>367</v>
      </c>
      <c r="NAP296" s="65" t="s">
        <v>367</v>
      </c>
      <c r="NAQ296" s="65" t="s">
        <v>367</v>
      </c>
      <c r="NAR296" s="65" t="s">
        <v>367</v>
      </c>
      <c r="NAS296" s="65" t="s">
        <v>367</v>
      </c>
      <c r="NAT296" s="65" t="s">
        <v>367</v>
      </c>
      <c r="NAU296" s="65" t="s">
        <v>367</v>
      </c>
      <c r="NAV296" s="65" t="s">
        <v>367</v>
      </c>
      <c r="NAW296" s="65" t="s">
        <v>367</v>
      </c>
      <c r="NAX296" s="65" t="s">
        <v>367</v>
      </c>
      <c r="NAY296" s="65" t="s">
        <v>367</v>
      </c>
      <c r="NAZ296" s="65" t="s">
        <v>367</v>
      </c>
      <c r="NBA296" s="65" t="s">
        <v>367</v>
      </c>
      <c r="NBB296" s="65" t="s">
        <v>367</v>
      </c>
      <c r="NBC296" s="65" t="s">
        <v>367</v>
      </c>
      <c r="NBD296" s="65" t="s">
        <v>367</v>
      </c>
      <c r="NBE296" s="65" t="s">
        <v>367</v>
      </c>
      <c r="NBF296" s="65" t="s">
        <v>367</v>
      </c>
      <c r="NBG296" s="65" t="s">
        <v>367</v>
      </c>
      <c r="NBH296" s="65" t="s">
        <v>367</v>
      </c>
      <c r="NBI296" s="65" t="s">
        <v>367</v>
      </c>
      <c r="NBJ296" s="65" t="s">
        <v>367</v>
      </c>
      <c r="NBK296" s="65" t="s">
        <v>367</v>
      </c>
      <c r="NBL296" s="65" t="s">
        <v>367</v>
      </c>
      <c r="NBM296" s="65" t="s">
        <v>367</v>
      </c>
      <c r="NBN296" s="65" t="s">
        <v>367</v>
      </c>
      <c r="NBO296" s="65" t="s">
        <v>367</v>
      </c>
      <c r="NBP296" s="65" t="s">
        <v>367</v>
      </c>
      <c r="NBQ296" s="65" t="s">
        <v>367</v>
      </c>
      <c r="NBR296" s="65" t="s">
        <v>367</v>
      </c>
      <c r="NBS296" s="65" t="s">
        <v>367</v>
      </c>
      <c r="NBT296" s="65" t="s">
        <v>367</v>
      </c>
      <c r="NBU296" s="65" t="s">
        <v>367</v>
      </c>
      <c r="NBV296" s="65" t="s">
        <v>367</v>
      </c>
      <c r="NBW296" s="65" t="s">
        <v>367</v>
      </c>
      <c r="NBX296" s="65" t="s">
        <v>367</v>
      </c>
      <c r="NBY296" s="65" t="s">
        <v>367</v>
      </c>
      <c r="NBZ296" s="65" t="s">
        <v>367</v>
      </c>
      <c r="NCA296" s="65" t="s">
        <v>367</v>
      </c>
      <c r="NCB296" s="65" t="s">
        <v>367</v>
      </c>
      <c r="NCC296" s="65" t="s">
        <v>367</v>
      </c>
      <c r="NCD296" s="65" t="s">
        <v>367</v>
      </c>
      <c r="NCE296" s="65" t="s">
        <v>367</v>
      </c>
      <c r="NCF296" s="65" t="s">
        <v>367</v>
      </c>
      <c r="NCG296" s="65" t="s">
        <v>367</v>
      </c>
      <c r="NCH296" s="65" t="s">
        <v>367</v>
      </c>
      <c r="NCI296" s="65" t="s">
        <v>367</v>
      </c>
      <c r="NCJ296" s="65" t="s">
        <v>367</v>
      </c>
      <c r="NCK296" s="65" t="s">
        <v>367</v>
      </c>
      <c r="NCL296" s="65" t="s">
        <v>367</v>
      </c>
      <c r="NCM296" s="65" t="s">
        <v>367</v>
      </c>
      <c r="NCN296" s="65" t="s">
        <v>367</v>
      </c>
      <c r="NCO296" s="65" t="s">
        <v>367</v>
      </c>
      <c r="NCP296" s="65" t="s">
        <v>367</v>
      </c>
      <c r="NCQ296" s="65" t="s">
        <v>367</v>
      </c>
      <c r="NCR296" s="65" t="s">
        <v>367</v>
      </c>
      <c r="NCS296" s="65" t="s">
        <v>367</v>
      </c>
      <c r="NCT296" s="65" t="s">
        <v>367</v>
      </c>
      <c r="NCU296" s="65" t="s">
        <v>367</v>
      </c>
      <c r="NCV296" s="65" t="s">
        <v>367</v>
      </c>
      <c r="NCW296" s="65" t="s">
        <v>367</v>
      </c>
      <c r="NCX296" s="65" t="s">
        <v>367</v>
      </c>
      <c r="NCY296" s="65" t="s">
        <v>367</v>
      </c>
      <c r="NCZ296" s="65" t="s">
        <v>367</v>
      </c>
      <c r="NDA296" s="65" t="s">
        <v>367</v>
      </c>
      <c r="NDB296" s="65" t="s">
        <v>367</v>
      </c>
      <c r="NDC296" s="65" t="s">
        <v>367</v>
      </c>
      <c r="NDD296" s="65" t="s">
        <v>367</v>
      </c>
      <c r="NDE296" s="65" t="s">
        <v>367</v>
      </c>
      <c r="NDF296" s="65" t="s">
        <v>367</v>
      </c>
      <c r="NDG296" s="65" t="s">
        <v>367</v>
      </c>
      <c r="NDH296" s="65" t="s">
        <v>367</v>
      </c>
      <c r="NDI296" s="65" t="s">
        <v>367</v>
      </c>
      <c r="NDJ296" s="65" t="s">
        <v>367</v>
      </c>
      <c r="NDK296" s="65" t="s">
        <v>367</v>
      </c>
      <c r="NDL296" s="65" t="s">
        <v>367</v>
      </c>
      <c r="NDM296" s="65" t="s">
        <v>367</v>
      </c>
      <c r="NDN296" s="65" t="s">
        <v>367</v>
      </c>
      <c r="NDO296" s="65" t="s">
        <v>367</v>
      </c>
      <c r="NDP296" s="65" t="s">
        <v>367</v>
      </c>
      <c r="NDQ296" s="65" t="s">
        <v>367</v>
      </c>
      <c r="NDR296" s="65" t="s">
        <v>367</v>
      </c>
      <c r="NDS296" s="65" t="s">
        <v>367</v>
      </c>
      <c r="NDT296" s="65" t="s">
        <v>367</v>
      </c>
      <c r="NDU296" s="65" t="s">
        <v>367</v>
      </c>
      <c r="NDV296" s="65" t="s">
        <v>367</v>
      </c>
      <c r="NDW296" s="65" t="s">
        <v>367</v>
      </c>
      <c r="NDX296" s="65" t="s">
        <v>367</v>
      </c>
      <c r="NDY296" s="65" t="s">
        <v>367</v>
      </c>
      <c r="NDZ296" s="65" t="s">
        <v>367</v>
      </c>
      <c r="NEA296" s="65" t="s">
        <v>367</v>
      </c>
      <c r="NEB296" s="65" t="s">
        <v>367</v>
      </c>
      <c r="NEC296" s="65" t="s">
        <v>367</v>
      </c>
      <c r="NED296" s="65" t="s">
        <v>367</v>
      </c>
      <c r="NEE296" s="65" t="s">
        <v>367</v>
      </c>
      <c r="NEF296" s="65" t="s">
        <v>367</v>
      </c>
      <c r="NEG296" s="65" t="s">
        <v>367</v>
      </c>
      <c r="NEH296" s="65" t="s">
        <v>367</v>
      </c>
      <c r="NEI296" s="65" t="s">
        <v>367</v>
      </c>
      <c r="NEJ296" s="65" t="s">
        <v>367</v>
      </c>
      <c r="NEK296" s="65" t="s">
        <v>367</v>
      </c>
      <c r="NEL296" s="65" t="s">
        <v>367</v>
      </c>
      <c r="NEM296" s="65" t="s">
        <v>367</v>
      </c>
      <c r="NEN296" s="65" t="s">
        <v>367</v>
      </c>
      <c r="NEO296" s="65" t="s">
        <v>367</v>
      </c>
      <c r="NEP296" s="65" t="s">
        <v>367</v>
      </c>
      <c r="NEQ296" s="65" t="s">
        <v>367</v>
      </c>
      <c r="NER296" s="65" t="s">
        <v>367</v>
      </c>
      <c r="NES296" s="65" t="s">
        <v>367</v>
      </c>
      <c r="NET296" s="65" t="s">
        <v>367</v>
      </c>
      <c r="NEU296" s="65" t="s">
        <v>367</v>
      </c>
      <c r="NEV296" s="65" t="s">
        <v>367</v>
      </c>
      <c r="NEW296" s="65" t="s">
        <v>367</v>
      </c>
      <c r="NEX296" s="65" t="s">
        <v>367</v>
      </c>
      <c r="NEY296" s="65" t="s">
        <v>367</v>
      </c>
      <c r="NEZ296" s="65" t="s">
        <v>367</v>
      </c>
      <c r="NFA296" s="65" t="s">
        <v>367</v>
      </c>
      <c r="NFB296" s="65" t="s">
        <v>367</v>
      </c>
      <c r="NFC296" s="65" t="s">
        <v>367</v>
      </c>
      <c r="NFD296" s="65" t="s">
        <v>367</v>
      </c>
      <c r="NFE296" s="65" t="s">
        <v>367</v>
      </c>
      <c r="NFF296" s="65" t="s">
        <v>367</v>
      </c>
      <c r="NFG296" s="65" t="s">
        <v>367</v>
      </c>
      <c r="NFH296" s="65" t="s">
        <v>367</v>
      </c>
      <c r="NFI296" s="65" t="s">
        <v>367</v>
      </c>
      <c r="NFJ296" s="65" t="s">
        <v>367</v>
      </c>
      <c r="NFK296" s="65" t="s">
        <v>367</v>
      </c>
      <c r="NFL296" s="65" t="s">
        <v>367</v>
      </c>
      <c r="NFM296" s="65" t="s">
        <v>367</v>
      </c>
      <c r="NFN296" s="65" t="s">
        <v>367</v>
      </c>
      <c r="NFO296" s="65" t="s">
        <v>367</v>
      </c>
      <c r="NFP296" s="65" t="s">
        <v>367</v>
      </c>
      <c r="NFQ296" s="65" t="s">
        <v>367</v>
      </c>
      <c r="NFR296" s="65" t="s">
        <v>367</v>
      </c>
      <c r="NFS296" s="65" t="s">
        <v>367</v>
      </c>
      <c r="NFT296" s="65" t="s">
        <v>367</v>
      </c>
      <c r="NFU296" s="65" t="s">
        <v>367</v>
      </c>
      <c r="NFV296" s="65" t="s">
        <v>367</v>
      </c>
      <c r="NFW296" s="65" t="s">
        <v>367</v>
      </c>
      <c r="NFX296" s="65" t="s">
        <v>367</v>
      </c>
      <c r="NFY296" s="65" t="s">
        <v>367</v>
      </c>
      <c r="NFZ296" s="65" t="s">
        <v>367</v>
      </c>
      <c r="NGA296" s="65" t="s">
        <v>367</v>
      </c>
      <c r="NGB296" s="65" t="s">
        <v>367</v>
      </c>
      <c r="NGC296" s="65" t="s">
        <v>367</v>
      </c>
      <c r="NGD296" s="65" t="s">
        <v>367</v>
      </c>
      <c r="NGE296" s="65" t="s">
        <v>367</v>
      </c>
      <c r="NGF296" s="65" t="s">
        <v>367</v>
      </c>
      <c r="NGG296" s="65" t="s">
        <v>367</v>
      </c>
      <c r="NGH296" s="65" t="s">
        <v>367</v>
      </c>
      <c r="NGI296" s="65" t="s">
        <v>367</v>
      </c>
      <c r="NGJ296" s="65" t="s">
        <v>367</v>
      </c>
      <c r="NGK296" s="65" t="s">
        <v>367</v>
      </c>
      <c r="NGL296" s="65" t="s">
        <v>367</v>
      </c>
      <c r="NGM296" s="65" t="s">
        <v>367</v>
      </c>
      <c r="NGN296" s="65" t="s">
        <v>367</v>
      </c>
      <c r="NGO296" s="65" t="s">
        <v>367</v>
      </c>
      <c r="NGP296" s="65" t="s">
        <v>367</v>
      </c>
      <c r="NGQ296" s="65" t="s">
        <v>367</v>
      </c>
      <c r="NGR296" s="65" t="s">
        <v>367</v>
      </c>
      <c r="NGS296" s="65" t="s">
        <v>367</v>
      </c>
      <c r="NGT296" s="65" t="s">
        <v>367</v>
      </c>
      <c r="NGU296" s="65" t="s">
        <v>367</v>
      </c>
      <c r="NGV296" s="65" t="s">
        <v>367</v>
      </c>
      <c r="NGW296" s="65" t="s">
        <v>367</v>
      </c>
      <c r="NGX296" s="65" t="s">
        <v>367</v>
      </c>
      <c r="NGY296" s="65" t="s">
        <v>367</v>
      </c>
      <c r="NGZ296" s="65" t="s">
        <v>367</v>
      </c>
      <c r="NHA296" s="65" t="s">
        <v>367</v>
      </c>
      <c r="NHB296" s="65" t="s">
        <v>367</v>
      </c>
      <c r="NHC296" s="65" t="s">
        <v>367</v>
      </c>
      <c r="NHD296" s="65" t="s">
        <v>367</v>
      </c>
      <c r="NHE296" s="65" t="s">
        <v>367</v>
      </c>
      <c r="NHF296" s="65" t="s">
        <v>367</v>
      </c>
      <c r="NHG296" s="65" t="s">
        <v>367</v>
      </c>
      <c r="NHH296" s="65" t="s">
        <v>367</v>
      </c>
      <c r="NHI296" s="65" t="s">
        <v>367</v>
      </c>
      <c r="NHJ296" s="65" t="s">
        <v>367</v>
      </c>
      <c r="NHK296" s="65" t="s">
        <v>367</v>
      </c>
      <c r="NHL296" s="65" t="s">
        <v>367</v>
      </c>
      <c r="NHM296" s="65" t="s">
        <v>367</v>
      </c>
      <c r="NHN296" s="65" t="s">
        <v>367</v>
      </c>
      <c r="NHO296" s="65" t="s">
        <v>367</v>
      </c>
      <c r="NHP296" s="65" t="s">
        <v>367</v>
      </c>
      <c r="NHQ296" s="65" t="s">
        <v>367</v>
      </c>
      <c r="NHR296" s="65" t="s">
        <v>367</v>
      </c>
      <c r="NHS296" s="65" t="s">
        <v>367</v>
      </c>
      <c r="NHT296" s="65" t="s">
        <v>367</v>
      </c>
      <c r="NHU296" s="65" t="s">
        <v>367</v>
      </c>
      <c r="NHV296" s="65" t="s">
        <v>367</v>
      </c>
      <c r="NHW296" s="65" t="s">
        <v>367</v>
      </c>
      <c r="NHX296" s="65" t="s">
        <v>367</v>
      </c>
      <c r="NHY296" s="65" t="s">
        <v>367</v>
      </c>
      <c r="NHZ296" s="65" t="s">
        <v>367</v>
      </c>
      <c r="NIA296" s="65" t="s">
        <v>367</v>
      </c>
      <c r="NIB296" s="65" t="s">
        <v>367</v>
      </c>
      <c r="NIC296" s="65" t="s">
        <v>367</v>
      </c>
      <c r="NID296" s="65" t="s">
        <v>367</v>
      </c>
      <c r="NIE296" s="65" t="s">
        <v>367</v>
      </c>
      <c r="NIF296" s="65" t="s">
        <v>367</v>
      </c>
      <c r="NIG296" s="65" t="s">
        <v>367</v>
      </c>
      <c r="NIH296" s="65" t="s">
        <v>367</v>
      </c>
      <c r="NII296" s="65" t="s">
        <v>367</v>
      </c>
      <c r="NIJ296" s="65" t="s">
        <v>367</v>
      </c>
      <c r="NIK296" s="65" t="s">
        <v>367</v>
      </c>
      <c r="NIL296" s="65" t="s">
        <v>367</v>
      </c>
      <c r="NIM296" s="65" t="s">
        <v>367</v>
      </c>
      <c r="NIN296" s="65" t="s">
        <v>367</v>
      </c>
      <c r="NIO296" s="65" t="s">
        <v>367</v>
      </c>
      <c r="NIP296" s="65" t="s">
        <v>367</v>
      </c>
      <c r="NIQ296" s="65" t="s">
        <v>367</v>
      </c>
      <c r="NIR296" s="65" t="s">
        <v>367</v>
      </c>
      <c r="NIS296" s="65" t="s">
        <v>367</v>
      </c>
      <c r="NIT296" s="65" t="s">
        <v>367</v>
      </c>
      <c r="NIU296" s="65" t="s">
        <v>367</v>
      </c>
      <c r="NIV296" s="65" t="s">
        <v>367</v>
      </c>
      <c r="NIW296" s="65" t="s">
        <v>367</v>
      </c>
      <c r="NIX296" s="65" t="s">
        <v>367</v>
      </c>
      <c r="NIY296" s="65" t="s">
        <v>367</v>
      </c>
      <c r="NIZ296" s="65" t="s">
        <v>367</v>
      </c>
      <c r="NJA296" s="65" t="s">
        <v>367</v>
      </c>
      <c r="NJB296" s="65" t="s">
        <v>367</v>
      </c>
      <c r="NJC296" s="65" t="s">
        <v>367</v>
      </c>
      <c r="NJD296" s="65" t="s">
        <v>367</v>
      </c>
      <c r="NJE296" s="65" t="s">
        <v>367</v>
      </c>
      <c r="NJF296" s="65" t="s">
        <v>367</v>
      </c>
      <c r="NJG296" s="65" t="s">
        <v>367</v>
      </c>
      <c r="NJH296" s="65" t="s">
        <v>367</v>
      </c>
      <c r="NJI296" s="65" t="s">
        <v>367</v>
      </c>
      <c r="NJJ296" s="65" t="s">
        <v>367</v>
      </c>
      <c r="NJK296" s="65" t="s">
        <v>367</v>
      </c>
      <c r="NJL296" s="65" t="s">
        <v>367</v>
      </c>
      <c r="NJM296" s="65" t="s">
        <v>367</v>
      </c>
      <c r="NJN296" s="65" t="s">
        <v>367</v>
      </c>
      <c r="NJO296" s="65" t="s">
        <v>367</v>
      </c>
      <c r="NJP296" s="65" t="s">
        <v>367</v>
      </c>
      <c r="NJQ296" s="65" t="s">
        <v>367</v>
      </c>
      <c r="NJR296" s="65" t="s">
        <v>367</v>
      </c>
      <c r="NJS296" s="65" t="s">
        <v>367</v>
      </c>
      <c r="NJT296" s="65" t="s">
        <v>367</v>
      </c>
      <c r="NJU296" s="65" t="s">
        <v>367</v>
      </c>
      <c r="NJV296" s="65" t="s">
        <v>367</v>
      </c>
      <c r="NJW296" s="65" t="s">
        <v>367</v>
      </c>
      <c r="NJX296" s="65" t="s">
        <v>367</v>
      </c>
      <c r="NJY296" s="65" t="s">
        <v>367</v>
      </c>
      <c r="NJZ296" s="65" t="s">
        <v>367</v>
      </c>
      <c r="NKA296" s="65" t="s">
        <v>367</v>
      </c>
      <c r="NKB296" s="65" t="s">
        <v>367</v>
      </c>
      <c r="NKC296" s="65" t="s">
        <v>367</v>
      </c>
      <c r="NKD296" s="65" t="s">
        <v>367</v>
      </c>
      <c r="NKE296" s="65" t="s">
        <v>367</v>
      </c>
      <c r="NKF296" s="65" t="s">
        <v>367</v>
      </c>
      <c r="NKG296" s="65" t="s">
        <v>367</v>
      </c>
      <c r="NKH296" s="65" t="s">
        <v>367</v>
      </c>
      <c r="NKI296" s="65" t="s">
        <v>367</v>
      </c>
      <c r="NKJ296" s="65" t="s">
        <v>367</v>
      </c>
      <c r="NKK296" s="65" t="s">
        <v>367</v>
      </c>
      <c r="NKL296" s="65" t="s">
        <v>367</v>
      </c>
      <c r="NKM296" s="65" t="s">
        <v>367</v>
      </c>
      <c r="NKN296" s="65" t="s">
        <v>367</v>
      </c>
      <c r="NKO296" s="65" t="s">
        <v>367</v>
      </c>
      <c r="NKP296" s="65" t="s">
        <v>367</v>
      </c>
      <c r="NKQ296" s="65" t="s">
        <v>367</v>
      </c>
      <c r="NKR296" s="65" t="s">
        <v>367</v>
      </c>
      <c r="NKS296" s="65" t="s">
        <v>367</v>
      </c>
      <c r="NKT296" s="65" t="s">
        <v>367</v>
      </c>
      <c r="NKU296" s="65" t="s">
        <v>367</v>
      </c>
      <c r="NKV296" s="65" t="s">
        <v>367</v>
      </c>
      <c r="NKW296" s="65" t="s">
        <v>367</v>
      </c>
      <c r="NKX296" s="65" t="s">
        <v>367</v>
      </c>
      <c r="NKY296" s="65" t="s">
        <v>367</v>
      </c>
      <c r="NKZ296" s="65" t="s">
        <v>367</v>
      </c>
      <c r="NLA296" s="65" t="s">
        <v>367</v>
      </c>
      <c r="NLB296" s="65" t="s">
        <v>367</v>
      </c>
      <c r="NLC296" s="65" t="s">
        <v>367</v>
      </c>
      <c r="NLD296" s="65" t="s">
        <v>367</v>
      </c>
      <c r="NLE296" s="65" t="s">
        <v>367</v>
      </c>
      <c r="NLF296" s="65" t="s">
        <v>367</v>
      </c>
      <c r="NLG296" s="65" t="s">
        <v>367</v>
      </c>
      <c r="NLH296" s="65" t="s">
        <v>367</v>
      </c>
      <c r="NLI296" s="65" t="s">
        <v>367</v>
      </c>
      <c r="NLJ296" s="65" t="s">
        <v>367</v>
      </c>
      <c r="NLK296" s="65" t="s">
        <v>367</v>
      </c>
      <c r="NLL296" s="65" t="s">
        <v>367</v>
      </c>
      <c r="NLM296" s="65" t="s">
        <v>367</v>
      </c>
      <c r="NLN296" s="65" t="s">
        <v>367</v>
      </c>
      <c r="NLO296" s="65" t="s">
        <v>367</v>
      </c>
      <c r="NLP296" s="65" t="s">
        <v>367</v>
      </c>
      <c r="NLQ296" s="65" t="s">
        <v>367</v>
      </c>
      <c r="NLR296" s="65" t="s">
        <v>367</v>
      </c>
      <c r="NLS296" s="65" t="s">
        <v>367</v>
      </c>
      <c r="NLT296" s="65" t="s">
        <v>367</v>
      </c>
      <c r="NLU296" s="65" t="s">
        <v>367</v>
      </c>
      <c r="NLV296" s="65" t="s">
        <v>367</v>
      </c>
      <c r="NLW296" s="65" t="s">
        <v>367</v>
      </c>
      <c r="NLX296" s="65" t="s">
        <v>367</v>
      </c>
      <c r="NLY296" s="65" t="s">
        <v>367</v>
      </c>
      <c r="NLZ296" s="65" t="s">
        <v>367</v>
      </c>
      <c r="NMA296" s="65" t="s">
        <v>367</v>
      </c>
      <c r="NMB296" s="65" t="s">
        <v>367</v>
      </c>
      <c r="NMC296" s="65" t="s">
        <v>367</v>
      </c>
      <c r="NMD296" s="65" t="s">
        <v>367</v>
      </c>
      <c r="NME296" s="65" t="s">
        <v>367</v>
      </c>
      <c r="NMF296" s="65" t="s">
        <v>367</v>
      </c>
      <c r="NMG296" s="65" t="s">
        <v>367</v>
      </c>
      <c r="NMH296" s="65" t="s">
        <v>367</v>
      </c>
      <c r="NMI296" s="65" t="s">
        <v>367</v>
      </c>
      <c r="NMJ296" s="65" t="s">
        <v>367</v>
      </c>
      <c r="NMK296" s="65" t="s">
        <v>367</v>
      </c>
      <c r="NML296" s="65" t="s">
        <v>367</v>
      </c>
      <c r="NMM296" s="65" t="s">
        <v>367</v>
      </c>
      <c r="NMN296" s="65" t="s">
        <v>367</v>
      </c>
      <c r="NMO296" s="65" t="s">
        <v>367</v>
      </c>
      <c r="NMP296" s="65" t="s">
        <v>367</v>
      </c>
      <c r="NMQ296" s="65" t="s">
        <v>367</v>
      </c>
      <c r="NMR296" s="65" t="s">
        <v>367</v>
      </c>
      <c r="NMS296" s="65" t="s">
        <v>367</v>
      </c>
      <c r="NMT296" s="65" t="s">
        <v>367</v>
      </c>
      <c r="NMU296" s="65" t="s">
        <v>367</v>
      </c>
      <c r="NMV296" s="65" t="s">
        <v>367</v>
      </c>
      <c r="NMW296" s="65" t="s">
        <v>367</v>
      </c>
      <c r="NMX296" s="65" t="s">
        <v>367</v>
      </c>
      <c r="NMY296" s="65" t="s">
        <v>367</v>
      </c>
      <c r="NMZ296" s="65" t="s">
        <v>367</v>
      </c>
      <c r="NNA296" s="65" t="s">
        <v>367</v>
      </c>
      <c r="NNB296" s="65" t="s">
        <v>367</v>
      </c>
      <c r="NNC296" s="65" t="s">
        <v>367</v>
      </c>
      <c r="NND296" s="65" t="s">
        <v>367</v>
      </c>
      <c r="NNE296" s="65" t="s">
        <v>367</v>
      </c>
      <c r="NNF296" s="65" t="s">
        <v>367</v>
      </c>
      <c r="NNG296" s="65" t="s">
        <v>367</v>
      </c>
      <c r="NNH296" s="65" t="s">
        <v>367</v>
      </c>
      <c r="NNI296" s="65" t="s">
        <v>367</v>
      </c>
      <c r="NNJ296" s="65" t="s">
        <v>367</v>
      </c>
      <c r="NNK296" s="65" t="s">
        <v>367</v>
      </c>
      <c r="NNL296" s="65" t="s">
        <v>367</v>
      </c>
      <c r="NNM296" s="65" t="s">
        <v>367</v>
      </c>
      <c r="NNN296" s="65" t="s">
        <v>367</v>
      </c>
      <c r="NNO296" s="65" t="s">
        <v>367</v>
      </c>
      <c r="NNP296" s="65" t="s">
        <v>367</v>
      </c>
      <c r="NNQ296" s="65" t="s">
        <v>367</v>
      </c>
      <c r="NNR296" s="65" t="s">
        <v>367</v>
      </c>
      <c r="NNS296" s="65" t="s">
        <v>367</v>
      </c>
      <c r="NNT296" s="65" t="s">
        <v>367</v>
      </c>
      <c r="NNU296" s="65" t="s">
        <v>367</v>
      </c>
      <c r="NNV296" s="65" t="s">
        <v>367</v>
      </c>
      <c r="NNW296" s="65" t="s">
        <v>367</v>
      </c>
      <c r="NNX296" s="65" t="s">
        <v>367</v>
      </c>
      <c r="NNY296" s="65" t="s">
        <v>367</v>
      </c>
      <c r="NNZ296" s="65" t="s">
        <v>367</v>
      </c>
      <c r="NOA296" s="65" t="s">
        <v>367</v>
      </c>
      <c r="NOB296" s="65" t="s">
        <v>367</v>
      </c>
      <c r="NOC296" s="65" t="s">
        <v>367</v>
      </c>
      <c r="NOD296" s="65" t="s">
        <v>367</v>
      </c>
      <c r="NOE296" s="65" t="s">
        <v>367</v>
      </c>
      <c r="NOF296" s="65" t="s">
        <v>367</v>
      </c>
      <c r="NOG296" s="65" t="s">
        <v>367</v>
      </c>
      <c r="NOH296" s="65" t="s">
        <v>367</v>
      </c>
      <c r="NOI296" s="65" t="s">
        <v>367</v>
      </c>
      <c r="NOJ296" s="65" t="s">
        <v>367</v>
      </c>
      <c r="NOK296" s="65" t="s">
        <v>367</v>
      </c>
      <c r="NOL296" s="65" t="s">
        <v>367</v>
      </c>
      <c r="NOM296" s="65" t="s">
        <v>367</v>
      </c>
      <c r="NON296" s="65" t="s">
        <v>367</v>
      </c>
      <c r="NOO296" s="65" t="s">
        <v>367</v>
      </c>
      <c r="NOP296" s="65" t="s">
        <v>367</v>
      </c>
      <c r="NOQ296" s="65" t="s">
        <v>367</v>
      </c>
      <c r="NOR296" s="65" t="s">
        <v>367</v>
      </c>
      <c r="NOS296" s="65" t="s">
        <v>367</v>
      </c>
      <c r="NOT296" s="65" t="s">
        <v>367</v>
      </c>
      <c r="NOU296" s="65" t="s">
        <v>367</v>
      </c>
      <c r="NOV296" s="65" t="s">
        <v>367</v>
      </c>
      <c r="NOW296" s="65" t="s">
        <v>367</v>
      </c>
      <c r="NOX296" s="65" t="s">
        <v>367</v>
      </c>
      <c r="NOY296" s="65" t="s">
        <v>367</v>
      </c>
      <c r="NOZ296" s="65" t="s">
        <v>367</v>
      </c>
      <c r="NPA296" s="65" t="s">
        <v>367</v>
      </c>
      <c r="NPB296" s="65" t="s">
        <v>367</v>
      </c>
      <c r="NPC296" s="65" t="s">
        <v>367</v>
      </c>
      <c r="NPD296" s="65" t="s">
        <v>367</v>
      </c>
      <c r="NPE296" s="65" t="s">
        <v>367</v>
      </c>
      <c r="NPF296" s="65" t="s">
        <v>367</v>
      </c>
      <c r="NPG296" s="65" t="s">
        <v>367</v>
      </c>
      <c r="NPH296" s="65" t="s">
        <v>367</v>
      </c>
      <c r="NPI296" s="65" t="s">
        <v>367</v>
      </c>
      <c r="NPJ296" s="65" t="s">
        <v>367</v>
      </c>
      <c r="NPK296" s="65" t="s">
        <v>367</v>
      </c>
      <c r="NPL296" s="65" t="s">
        <v>367</v>
      </c>
      <c r="NPM296" s="65" t="s">
        <v>367</v>
      </c>
      <c r="NPN296" s="65" t="s">
        <v>367</v>
      </c>
      <c r="NPO296" s="65" t="s">
        <v>367</v>
      </c>
      <c r="NPP296" s="65" t="s">
        <v>367</v>
      </c>
      <c r="NPQ296" s="65" t="s">
        <v>367</v>
      </c>
      <c r="NPR296" s="65" t="s">
        <v>367</v>
      </c>
      <c r="NPS296" s="65" t="s">
        <v>367</v>
      </c>
      <c r="NPT296" s="65" t="s">
        <v>367</v>
      </c>
      <c r="NPU296" s="65" t="s">
        <v>367</v>
      </c>
      <c r="NPV296" s="65" t="s">
        <v>367</v>
      </c>
      <c r="NPW296" s="65" t="s">
        <v>367</v>
      </c>
      <c r="NPX296" s="65" t="s">
        <v>367</v>
      </c>
      <c r="NPY296" s="65" t="s">
        <v>367</v>
      </c>
      <c r="NPZ296" s="65" t="s">
        <v>367</v>
      </c>
      <c r="NQA296" s="65" t="s">
        <v>367</v>
      </c>
      <c r="NQB296" s="65" t="s">
        <v>367</v>
      </c>
      <c r="NQC296" s="65" t="s">
        <v>367</v>
      </c>
      <c r="NQD296" s="65" t="s">
        <v>367</v>
      </c>
      <c r="NQE296" s="65" t="s">
        <v>367</v>
      </c>
      <c r="NQF296" s="65" t="s">
        <v>367</v>
      </c>
      <c r="NQG296" s="65" t="s">
        <v>367</v>
      </c>
      <c r="NQH296" s="65" t="s">
        <v>367</v>
      </c>
      <c r="NQI296" s="65" t="s">
        <v>367</v>
      </c>
      <c r="NQJ296" s="65" t="s">
        <v>367</v>
      </c>
      <c r="NQK296" s="65" t="s">
        <v>367</v>
      </c>
      <c r="NQL296" s="65" t="s">
        <v>367</v>
      </c>
      <c r="NQM296" s="65" t="s">
        <v>367</v>
      </c>
      <c r="NQN296" s="65" t="s">
        <v>367</v>
      </c>
      <c r="NQO296" s="65" t="s">
        <v>367</v>
      </c>
      <c r="NQP296" s="65" t="s">
        <v>367</v>
      </c>
      <c r="NQQ296" s="65" t="s">
        <v>367</v>
      </c>
      <c r="NQR296" s="65" t="s">
        <v>367</v>
      </c>
      <c r="NQS296" s="65" t="s">
        <v>367</v>
      </c>
      <c r="NQT296" s="65" t="s">
        <v>367</v>
      </c>
      <c r="NQU296" s="65" t="s">
        <v>367</v>
      </c>
      <c r="NQV296" s="65" t="s">
        <v>367</v>
      </c>
      <c r="NQW296" s="65" t="s">
        <v>367</v>
      </c>
      <c r="NQX296" s="65" t="s">
        <v>367</v>
      </c>
      <c r="NQY296" s="65" t="s">
        <v>367</v>
      </c>
      <c r="NQZ296" s="65" t="s">
        <v>367</v>
      </c>
      <c r="NRA296" s="65" t="s">
        <v>367</v>
      </c>
      <c r="NRB296" s="65" t="s">
        <v>367</v>
      </c>
      <c r="NRC296" s="65" t="s">
        <v>367</v>
      </c>
      <c r="NRD296" s="65" t="s">
        <v>367</v>
      </c>
      <c r="NRE296" s="65" t="s">
        <v>367</v>
      </c>
      <c r="NRF296" s="65" t="s">
        <v>367</v>
      </c>
      <c r="NRG296" s="65" t="s">
        <v>367</v>
      </c>
      <c r="NRH296" s="65" t="s">
        <v>367</v>
      </c>
      <c r="NRI296" s="65" t="s">
        <v>367</v>
      </c>
      <c r="NRJ296" s="65" t="s">
        <v>367</v>
      </c>
      <c r="NRK296" s="65" t="s">
        <v>367</v>
      </c>
      <c r="NRL296" s="65" t="s">
        <v>367</v>
      </c>
      <c r="NRM296" s="65" t="s">
        <v>367</v>
      </c>
      <c r="NRN296" s="65" t="s">
        <v>367</v>
      </c>
      <c r="NRO296" s="65" t="s">
        <v>367</v>
      </c>
      <c r="NRP296" s="65" t="s">
        <v>367</v>
      </c>
      <c r="NRQ296" s="65" t="s">
        <v>367</v>
      </c>
      <c r="NRR296" s="65" t="s">
        <v>367</v>
      </c>
      <c r="NRS296" s="65" t="s">
        <v>367</v>
      </c>
      <c r="NRT296" s="65" t="s">
        <v>367</v>
      </c>
      <c r="NRU296" s="65" t="s">
        <v>367</v>
      </c>
      <c r="NRV296" s="65" t="s">
        <v>367</v>
      </c>
      <c r="NRW296" s="65" t="s">
        <v>367</v>
      </c>
      <c r="NRX296" s="65" t="s">
        <v>367</v>
      </c>
      <c r="NRY296" s="65" t="s">
        <v>367</v>
      </c>
      <c r="NRZ296" s="65" t="s">
        <v>367</v>
      </c>
      <c r="NSA296" s="65" t="s">
        <v>367</v>
      </c>
      <c r="NSB296" s="65" t="s">
        <v>367</v>
      </c>
      <c r="NSC296" s="65" t="s">
        <v>367</v>
      </c>
      <c r="NSD296" s="65" t="s">
        <v>367</v>
      </c>
      <c r="NSE296" s="65" t="s">
        <v>367</v>
      </c>
      <c r="NSF296" s="65" t="s">
        <v>367</v>
      </c>
      <c r="NSG296" s="65" t="s">
        <v>367</v>
      </c>
      <c r="NSH296" s="65" t="s">
        <v>367</v>
      </c>
      <c r="NSI296" s="65" t="s">
        <v>367</v>
      </c>
      <c r="NSJ296" s="65" t="s">
        <v>367</v>
      </c>
      <c r="NSK296" s="65" t="s">
        <v>367</v>
      </c>
      <c r="NSL296" s="65" t="s">
        <v>367</v>
      </c>
      <c r="NSM296" s="65" t="s">
        <v>367</v>
      </c>
      <c r="NSN296" s="65" t="s">
        <v>367</v>
      </c>
      <c r="NSO296" s="65" t="s">
        <v>367</v>
      </c>
      <c r="NSP296" s="65" t="s">
        <v>367</v>
      </c>
      <c r="NSQ296" s="65" t="s">
        <v>367</v>
      </c>
      <c r="NSR296" s="65" t="s">
        <v>367</v>
      </c>
      <c r="NSS296" s="65" t="s">
        <v>367</v>
      </c>
      <c r="NST296" s="65" t="s">
        <v>367</v>
      </c>
      <c r="NSU296" s="65" t="s">
        <v>367</v>
      </c>
      <c r="NSV296" s="65" t="s">
        <v>367</v>
      </c>
      <c r="NSW296" s="65" t="s">
        <v>367</v>
      </c>
      <c r="NSX296" s="65" t="s">
        <v>367</v>
      </c>
      <c r="NSY296" s="65" t="s">
        <v>367</v>
      </c>
      <c r="NSZ296" s="65" t="s">
        <v>367</v>
      </c>
      <c r="NTA296" s="65" t="s">
        <v>367</v>
      </c>
      <c r="NTB296" s="65" t="s">
        <v>367</v>
      </c>
      <c r="NTC296" s="65" t="s">
        <v>367</v>
      </c>
      <c r="NTD296" s="65" t="s">
        <v>367</v>
      </c>
      <c r="NTE296" s="65" t="s">
        <v>367</v>
      </c>
      <c r="NTF296" s="65" t="s">
        <v>367</v>
      </c>
      <c r="NTG296" s="65" t="s">
        <v>367</v>
      </c>
      <c r="NTH296" s="65" t="s">
        <v>367</v>
      </c>
      <c r="NTI296" s="65" t="s">
        <v>367</v>
      </c>
      <c r="NTJ296" s="65" t="s">
        <v>367</v>
      </c>
      <c r="NTK296" s="65" t="s">
        <v>367</v>
      </c>
      <c r="NTL296" s="65" t="s">
        <v>367</v>
      </c>
      <c r="NTM296" s="65" t="s">
        <v>367</v>
      </c>
      <c r="NTN296" s="65" t="s">
        <v>367</v>
      </c>
      <c r="NTO296" s="65" t="s">
        <v>367</v>
      </c>
      <c r="NTP296" s="65" t="s">
        <v>367</v>
      </c>
      <c r="NTQ296" s="65" t="s">
        <v>367</v>
      </c>
      <c r="NTR296" s="65" t="s">
        <v>367</v>
      </c>
      <c r="NTS296" s="65" t="s">
        <v>367</v>
      </c>
      <c r="NTT296" s="65" t="s">
        <v>367</v>
      </c>
      <c r="NTU296" s="65" t="s">
        <v>367</v>
      </c>
      <c r="NTV296" s="65" t="s">
        <v>367</v>
      </c>
      <c r="NTW296" s="65" t="s">
        <v>367</v>
      </c>
      <c r="NTX296" s="65" t="s">
        <v>367</v>
      </c>
      <c r="NTY296" s="65" t="s">
        <v>367</v>
      </c>
      <c r="NTZ296" s="65" t="s">
        <v>367</v>
      </c>
      <c r="NUA296" s="65" t="s">
        <v>367</v>
      </c>
      <c r="NUB296" s="65" t="s">
        <v>367</v>
      </c>
      <c r="NUC296" s="65" t="s">
        <v>367</v>
      </c>
      <c r="NUD296" s="65" t="s">
        <v>367</v>
      </c>
      <c r="NUE296" s="65" t="s">
        <v>367</v>
      </c>
      <c r="NUF296" s="65" t="s">
        <v>367</v>
      </c>
      <c r="NUG296" s="65" t="s">
        <v>367</v>
      </c>
      <c r="NUH296" s="65" t="s">
        <v>367</v>
      </c>
      <c r="NUI296" s="65" t="s">
        <v>367</v>
      </c>
      <c r="NUJ296" s="65" t="s">
        <v>367</v>
      </c>
      <c r="NUK296" s="65" t="s">
        <v>367</v>
      </c>
      <c r="NUL296" s="65" t="s">
        <v>367</v>
      </c>
      <c r="NUM296" s="65" t="s">
        <v>367</v>
      </c>
      <c r="NUN296" s="65" t="s">
        <v>367</v>
      </c>
      <c r="NUO296" s="65" t="s">
        <v>367</v>
      </c>
      <c r="NUP296" s="65" t="s">
        <v>367</v>
      </c>
      <c r="NUQ296" s="65" t="s">
        <v>367</v>
      </c>
      <c r="NUR296" s="65" t="s">
        <v>367</v>
      </c>
      <c r="NUS296" s="65" t="s">
        <v>367</v>
      </c>
      <c r="NUT296" s="65" t="s">
        <v>367</v>
      </c>
      <c r="NUU296" s="65" t="s">
        <v>367</v>
      </c>
      <c r="NUV296" s="65" t="s">
        <v>367</v>
      </c>
      <c r="NUW296" s="65" t="s">
        <v>367</v>
      </c>
      <c r="NUX296" s="65" t="s">
        <v>367</v>
      </c>
      <c r="NUY296" s="65" t="s">
        <v>367</v>
      </c>
      <c r="NUZ296" s="65" t="s">
        <v>367</v>
      </c>
      <c r="NVA296" s="65" t="s">
        <v>367</v>
      </c>
      <c r="NVB296" s="65" t="s">
        <v>367</v>
      </c>
      <c r="NVC296" s="65" t="s">
        <v>367</v>
      </c>
      <c r="NVD296" s="65" t="s">
        <v>367</v>
      </c>
      <c r="NVE296" s="65" t="s">
        <v>367</v>
      </c>
      <c r="NVF296" s="65" t="s">
        <v>367</v>
      </c>
      <c r="NVG296" s="65" t="s">
        <v>367</v>
      </c>
      <c r="NVH296" s="65" t="s">
        <v>367</v>
      </c>
      <c r="NVI296" s="65" t="s">
        <v>367</v>
      </c>
      <c r="NVJ296" s="65" t="s">
        <v>367</v>
      </c>
      <c r="NVK296" s="65" t="s">
        <v>367</v>
      </c>
      <c r="NVL296" s="65" t="s">
        <v>367</v>
      </c>
      <c r="NVM296" s="65" t="s">
        <v>367</v>
      </c>
      <c r="NVN296" s="65" t="s">
        <v>367</v>
      </c>
      <c r="NVO296" s="65" t="s">
        <v>367</v>
      </c>
      <c r="NVP296" s="65" t="s">
        <v>367</v>
      </c>
      <c r="NVQ296" s="65" t="s">
        <v>367</v>
      </c>
      <c r="NVR296" s="65" t="s">
        <v>367</v>
      </c>
      <c r="NVS296" s="65" t="s">
        <v>367</v>
      </c>
      <c r="NVT296" s="65" t="s">
        <v>367</v>
      </c>
      <c r="NVU296" s="65" t="s">
        <v>367</v>
      </c>
      <c r="NVV296" s="65" t="s">
        <v>367</v>
      </c>
      <c r="NVW296" s="65" t="s">
        <v>367</v>
      </c>
      <c r="NVX296" s="65" t="s">
        <v>367</v>
      </c>
      <c r="NVY296" s="65" t="s">
        <v>367</v>
      </c>
      <c r="NVZ296" s="65" t="s">
        <v>367</v>
      </c>
      <c r="NWA296" s="65" t="s">
        <v>367</v>
      </c>
      <c r="NWB296" s="65" t="s">
        <v>367</v>
      </c>
      <c r="NWC296" s="65" t="s">
        <v>367</v>
      </c>
      <c r="NWD296" s="65" t="s">
        <v>367</v>
      </c>
      <c r="NWE296" s="65" t="s">
        <v>367</v>
      </c>
      <c r="NWF296" s="65" t="s">
        <v>367</v>
      </c>
      <c r="NWG296" s="65" t="s">
        <v>367</v>
      </c>
      <c r="NWH296" s="65" t="s">
        <v>367</v>
      </c>
      <c r="NWI296" s="65" t="s">
        <v>367</v>
      </c>
      <c r="NWJ296" s="65" t="s">
        <v>367</v>
      </c>
      <c r="NWK296" s="65" t="s">
        <v>367</v>
      </c>
      <c r="NWL296" s="65" t="s">
        <v>367</v>
      </c>
      <c r="NWM296" s="65" t="s">
        <v>367</v>
      </c>
      <c r="NWN296" s="65" t="s">
        <v>367</v>
      </c>
      <c r="NWO296" s="65" t="s">
        <v>367</v>
      </c>
      <c r="NWP296" s="65" t="s">
        <v>367</v>
      </c>
      <c r="NWQ296" s="65" t="s">
        <v>367</v>
      </c>
      <c r="NWR296" s="65" t="s">
        <v>367</v>
      </c>
      <c r="NWS296" s="65" t="s">
        <v>367</v>
      </c>
      <c r="NWT296" s="65" t="s">
        <v>367</v>
      </c>
      <c r="NWU296" s="65" t="s">
        <v>367</v>
      </c>
      <c r="NWV296" s="65" t="s">
        <v>367</v>
      </c>
      <c r="NWW296" s="65" t="s">
        <v>367</v>
      </c>
      <c r="NWX296" s="65" t="s">
        <v>367</v>
      </c>
      <c r="NWY296" s="65" t="s">
        <v>367</v>
      </c>
      <c r="NWZ296" s="65" t="s">
        <v>367</v>
      </c>
      <c r="NXA296" s="65" t="s">
        <v>367</v>
      </c>
      <c r="NXB296" s="65" t="s">
        <v>367</v>
      </c>
      <c r="NXC296" s="65" t="s">
        <v>367</v>
      </c>
      <c r="NXD296" s="65" t="s">
        <v>367</v>
      </c>
      <c r="NXE296" s="65" t="s">
        <v>367</v>
      </c>
      <c r="NXF296" s="65" t="s">
        <v>367</v>
      </c>
      <c r="NXG296" s="65" t="s">
        <v>367</v>
      </c>
      <c r="NXH296" s="65" t="s">
        <v>367</v>
      </c>
      <c r="NXI296" s="65" t="s">
        <v>367</v>
      </c>
      <c r="NXJ296" s="65" t="s">
        <v>367</v>
      </c>
      <c r="NXK296" s="65" t="s">
        <v>367</v>
      </c>
      <c r="NXL296" s="65" t="s">
        <v>367</v>
      </c>
      <c r="NXM296" s="65" t="s">
        <v>367</v>
      </c>
      <c r="NXN296" s="65" t="s">
        <v>367</v>
      </c>
      <c r="NXO296" s="65" t="s">
        <v>367</v>
      </c>
      <c r="NXP296" s="65" t="s">
        <v>367</v>
      </c>
      <c r="NXQ296" s="65" t="s">
        <v>367</v>
      </c>
      <c r="NXR296" s="65" t="s">
        <v>367</v>
      </c>
      <c r="NXS296" s="65" t="s">
        <v>367</v>
      </c>
      <c r="NXT296" s="65" t="s">
        <v>367</v>
      </c>
      <c r="NXU296" s="65" t="s">
        <v>367</v>
      </c>
      <c r="NXV296" s="65" t="s">
        <v>367</v>
      </c>
      <c r="NXW296" s="65" t="s">
        <v>367</v>
      </c>
      <c r="NXX296" s="65" t="s">
        <v>367</v>
      </c>
      <c r="NXY296" s="65" t="s">
        <v>367</v>
      </c>
      <c r="NXZ296" s="65" t="s">
        <v>367</v>
      </c>
      <c r="NYA296" s="65" t="s">
        <v>367</v>
      </c>
      <c r="NYB296" s="65" t="s">
        <v>367</v>
      </c>
      <c r="NYC296" s="65" t="s">
        <v>367</v>
      </c>
      <c r="NYD296" s="65" t="s">
        <v>367</v>
      </c>
      <c r="NYE296" s="65" t="s">
        <v>367</v>
      </c>
      <c r="NYF296" s="65" t="s">
        <v>367</v>
      </c>
      <c r="NYG296" s="65" t="s">
        <v>367</v>
      </c>
      <c r="NYH296" s="65" t="s">
        <v>367</v>
      </c>
      <c r="NYI296" s="65" t="s">
        <v>367</v>
      </c>
      <c r="NYJ296" s="65" t="s">
        <v>367</v>
      </c>
      <c r="NYK296" s="65" t="s">
        <v>367</v>
      </c>
      <c r="NYL296" s="65" t="s">
        <v>367</v>
      </c>
      <c r="NYM296" s="65" t="s">
        <v>367</v>
      </c>
      <c r="NYN296" s="65" t="s">
        <v>367</v>
      </c>
      <c r="NYO296" s="65" t="s">
        <v>367</v>
      </c>
      <c r="NYP296" s="65" t="s">
        <v>367</v>
      </c>
      <c r="NYQ296" s="65" t="s">
        <v>367</v>
      </c>
      <c r="NYR296" s="65" t="s">
        <v>367</v>
      </c>
      <c r="NYS296" s="65" t="s">
        <v>367</v>
      </c>
      <c r="NYT296" s="65" t="s">
        <v>367</v>
      </c>
      <c r="NYU296" s="65" t="s">
        <v>367</v>
      </c>
      <c r="NYV296" s="65" t="s">
        <v>367</v>
      </c>
      <c r="NYW296" s="65" t="s">
        <v>367</v>
      </c>
      <c r="NYX296" s="65" t="s">
        <v>367</v>
      </c>
      <c r="NYY296" s="65" t="s">
        <v>367</v>
      </c>
      <c r="NYZ296" s="65" t="s">
        <v>367</v>
      </c>
      <c r="NZA296" s="65" t="s">
        <v>367</v>
      </c>
      <c r="NZB296" s="65" t="s">
        <v>367</v>
      </c>
      <c r="NZC296" s="65" t="s">
        <v>367</v>
      </c>
      <c r="NZD296" s="65" t="s">
        <v>367</v>
      </c>
      <c r="NZE296" s="65" t="s">
        <v>367</v>
      </c>
      <c r="NZF296" s="65" t="s">
        <v>367</v>
      </c>
      <c r="NZG296" s="65" t="s">
        <v>367</v>
      </c>
      <c r="NZH296" s="65" t="s">
        <v>367</v>
      </c>
      <c r="NZI296" s="65" t="s">
        <v>367</v>
      </c>
      <c r="NZJ296" s="65" t="s">
        <v>367</v>
      </c>
      <c r="NZK296" s="65" t="s">
        <v>367</v>
      </c>
      <c r="NZL296" s="65" t="s">
        <v>367</v>
      </c>
      <c r="NZM296" s="65" t="s">
        <v>367</v>
      </c>
      <c r="NZN296" s="65" t="s">
        <v>367</v>
      </c>
      <c r="NZO296" s="65" t="s">
        <v>367</v>
      </c>
      <c r="NZP296" s="65" t="s">
        <v>367</v>
      </c>
      <c r="NZQ296" s="65" t="s">
        <v>367</v>
      </c>
      <c r="NZR296" s="65" t="s">
        <v>367</v>
      </c>
      <c r="NZS296" s="65" t="s">
        <v>367</v>
      </c>
      <c r="NZT296" s="65" t="s">
        <v>367</v>
      </c>
      <c r="NZU296" s="65" t="s">
        <v>367</v>
      </c>
      <c r="NZV296" s="65" t="s">
        <v>367</v>
      </c>
      <c r="NZW296" s="65" t="s">
        <v>367</v>
      </c>
      <c r="NZX296" s="65" t="s">
        <v>367</v>
      </c>
      <c r="NZY296" s="65" t="s">
        <v>367</v>
      </c>
      <c r="NZZ296" s="65" t="s">
        <v>367</v>
      </c>
      <c r="OAA296" s="65" t="s">
        <v>367</v>
      </c>
      <c r="OAB296" s="65" t="s">
        <v>367</v>
      </c>
      <c r="OAC296" s="65" t="s">
        <v>367</v>
      </c>
      <c r="OAD296" s="65" t="s">
        <v>367</v>
      </c>
      <c r="OAE296" s="65" t="s">
        <v>367</v>
      </c>
      <c r="OAF296" s="65" t="s">
        <v>367</v>
      </c>
      <c r="OAG296" s="65" t="s">
        <v>367</v>
      </c>
      <c r="OAH296" s="65" t="s">
        <v>367</v>
      </c>
      <c r="OAI296" s="65" t="s">
        <v>367</v>
      </c>
      <c r="OAJ296" s="65" t="s">
        <v>367</v>
      </c>
      <c r="OAK296" s="65" t="s">
        <v>367</v>
      </c>
      <c r="OAL296" s="65" t="s">
        <v>367</v>
      </c>
      <c r="OAM296" s="65" t="s">
        <v>367</v>
      </c>
      <c r="OAN296" s="65" t="s">
        <v>367</v>
      </c>
      <c r="OAO296" s="65" t="s">
        <v>367</v>
      </c>
      <c r="OAP296" s="65" t="s">
        <v>367</v>
      </c>
      <c r="OAQ296" s="65" t="s">
        <v>367</v>
      </c>
      <c r="OAR296" s="65" t="s">
        <v>367</v>
      </c>
      <c r="OAS296" s="65" t="s">
        <v>367</v>
      </c>
      <c r="OAT296" s="65" t="s">
        <v>367</v>
      </c>
      <c r="OAU296" s="65" t="s">
        <v>367</v>
      </c>
      <c r="OAV296" s="65" t="s">
        <v>367</v>
      </c>
      <c r="OAW296" s="65" t="s">
        <v>367</v>
      </c>
      <c r="OAX296" s="65" t="s">
        <v>367</v>
      </c>
      <c r="OAY296" s="65" t="s">
        <v>367</v>
      </c>
      <c r="OAZ296" s="65" t="s">
        <v>367</v>
      </c>
      <c r="OBA296" s="65" t="s">
        <v>367</v>
      </c>
      <c r="OBB296" s="65" t="s">
        <v>367</v>
      </c>
      <c r="OBC296" s="65" t="s">
        <v>367</v>
      </c>
      <c r="OBD296" s="65" t="s">
        <v>367</v>
      </c>
      <c r="OBE296" s="65" t="s">
        <v>367</v>
      </c>
      <c r="OBF296" s="65" t="s">
        <v>367</v>
      </c>
      <c r="OBG296" s="65" t="s">
        <v>367</v>
      </c>
      <c r="OBH296" s="65" t="s">
        <v>367</v>
      </c>
      <c r="OBI296" s="65" t="s">
        <v>367</v>
      </c>
      <c r="OBJ296" s="65" t="s">
        <v>367</v>
      </c>
      <c r="OBK296" s="65" t="s">
        <v>367</v>
      </c>
      <c r="OBL296" s="65" t="s">
        <v>367</v>
      </c>
      <c r="OBM296" s="65" t="s">
        <v>367</v>
      </c>
      <c r="OBN296" s="65" t="s">
        <v>367</v>
      </c>
      <c r="OBO296" s="65" t="s">
        <v>367</v>
      </c>
      <c r="OBP296" s="65" t="s">
        <v>367</v>
      </c>
      <c r="OBQ296" s="65" t="s">
        <v>367</v>
      </c>
      <c r="OBR296" s="65" t="s">
        <v>367</v>
      </c>
      <c r="OBS296" s="65" t="s">
        <v>367</v>
      </c>
      <c r="OBT296" s="65" t="s">
        <v>367</v>
      </c>
      <c r="OBU296" s="65" t="s">
        <v>367</v>
      </c>
      <c r="OBV296" s="65" t="s">
        <v>367</v>
      </c>
      <c r="OBW296" s="65" t="s">
        <v>367</v>
      </c>
      <c r="OBX296" s="65" t="s">
        <v>367</v>
      </c>
      <c r="OBY296" s="65" t="s">
        <v>367</v>
      </c>
      <c r="OBZ296" s="65" t="s">
        <v>367</v>
      </c>
      <c r="OCA296" s="65" t="s">
        <v>367</v>
      </c>
      <c r="OCB296" s="65" t="s">
        <v>367</v>
      </c>
      <c r="OCC296" s="65" t="s">
        <v>367</v>
      </c>
      <c r="OCD296" s="65" t="s">
        <v>367</v>
      </c>
      <c r="OCE296" s="65" t="s">
        <v>367</v>
      </c>
      <c r="OCF296" s="65" t="s">
        <v>367</v>
      </c>
      <c r="OCG296" s="65" t="s">
        <v>367</v>
      </c>
      <c r="OCH296" s="65" t="s">
        <v>367</v>
      </c>
      <c r="OCI296" s="65" t="s">
        <v>367</v>
      </c>
      <c r="OCJ296" s="65" t="s">
        <v>367</v>
      </c>
      <c r="OCK296" s="65" t="s">
        <v>367</v>
      </c>
      <c r="OCL296" s="65" t="s">
        <v>367</v>
      </c>
      <c r="OCM296" s="65" t="s">
        <v>367</v>
      </c>
      <c r="OCN296" s="65" t="s">
        <v>367</v>
      </c>
      <c r="OCO296" s="65" t="s">
        <v>367</v>
      </c>
      <c r="OCP296" s="65" t="s">
        <v>367</v>
      </c>
      <c r="OCQ296" s="65" t="s">
        <v>367</v>
      </c>
      <c r="OCR296" s="65" t="s">
        <v>367</v>
      </c>
      <c r="OCS296" s="65" t="s">
        <v>367</v>
      </c>
      <c r="OCT296" s="65" t="s">
        <v>367</v>
      </c>
      <c r="OCU296" s="65" t="s">
        <v>367</v>
      </c>
      <c r="OCV296" s="65" t="s">
        <v>367</v>
      </c>
      <c r="OCW296" s="65" t="s">
        <v>367</v>
      </c>
      <c r="OCX296" s="65" t="s">
        <v>367</v>
      </c>
      <c r="OCY296" s="65" t="s">
        <v>367</v>
      </c>
      <c r="OCZ296" s="65" t="s">
        <v>367</v>
      </c>
      <c r="ODA296" s="65" t="s">
        <v>367</v>
      </c>
      <c r="ODB296" s="65" t="s">
        <v>367</v>
      </c>
      <c r="ODC296" s="65" t="s">
        <v>367</v>
      </c>
      <c r="ODD296" s="65" t="s">
        <v>367</v>
      </c>
      <c r="ODE296" s="65" t="s">
        <v>367</v>
      </c>
      <c r="ODF296" s="65" t="s">
        <v>367</v>
      </c>
      <c r="ODG296" s="65" t="s">
        <v>367</v>
      </c>
      <c r="ODH296" s="65" t="s">
        <v>367</v>
      </c>
      <c r="ODI296" s="65" t="s">
        <v>367</v>
      </c>
      <c r="ODJ296" s="65" t="s">
        <v>367</v>
      </c>
      <c r="ODK296" s="65" t="s">
        <v>367</v>
      </c>
      <c r="ODL296" s="65" t="s">
        <v>367</v>
      </c>
      <c r="ODM296" s="65" t="s">
        <v>367</v>
      </c>
      <c r="ODN296" s="65" t="s">
        <v>367</v>
      </c>
      <c r="ODO296" s="65" t="s">
        <v>367</v>
      </c>
      <c r="ODP296" s="65" t="s">
        <v>367</v>
      </c>
      <c r="ODQ296" s="65" t="s">
        <v>367</v>
      </c>
      <c r="ODR296" s="65" t="s">
        <v>367</v>
      </c>
      <c r="ODS296" s="65" t="s">
        <v>367</v>
      </c>
      <c r="ODT296" s="65" t="s">
        <v>367</v>
      </c>
      <c r="ODU296" s="65" t="s">
        <v>367</v>
      </c>
      <c r="ODV296" s="65" t="s">
        <v>367</v>
      </c>
      <c r="ODW296" s="65" t="s">
        <v>367</v>
      </c>
      <c r="ODX296" s="65" t="s">
        <v>367</v>
      </c>
      <c r="ODY296" s="65" t="s">
        <v>367</v>
      </c>
      <c r="ODZ296" s="65" t="s">
        <v>367</v>
      </c>
      <c r="OEA296" s="65" t="s">
        <v>367</v>
      </c>
      <c r="OEB296" s="65" t="s">
        <v>367</v>
      </c>
      <c r="OEC296" s="65" t="s">
        <v>367</v>
      </c>
      <c r="OED296" s="65" t="s">
        <v>367</v>
      </c>
      <c r="OEE296" s="65" t="s">
        <v>367</v>
      </c>
      <c r="OEF296" s="65" t="s">
        <v>367</v>
      </c>
      <c r="OEG296" s="65" t="s">
        <v>367</v>
      </c>
      <c r="OEH296" s="65" t="s">
        <v>367</v>
      </c>
      <c r="OEI296" s="65" t="s">
        <v>367</v>
      </c>
      <c r="OEJ296" s="65" t="s">
        <v>367</v>
      </c>
      <c r="OEK296" s="65" t="s">
        <v>367</v>
      </c>
      <c r="OEL296" s="65" t="s">
        <v>367</v>
      </c>
      <c r="OEM296" s="65" t="s">
        <v>367</v>
      </c>
      <c r="OEN296" s="65" t="s">
        <v>367</v>
      </c>
      <c r="OEO296" s="65" t="s">
        <v>367</v>
      </c>
      <c r="OEP296" s="65" t="s">
        <v>367</v>
      </c>
      <c r="OEQ296" s="65" t="s">
        <v>367</v>
      </c>
      <c r="OER296" s="65" t="s">
        <v>367</v>
      </c>
      <c r="OES296" s="65" t="s">
        <v>367</v>
      </c>
      <c r="OET296" s="65" t="s">
        <v>367</v>
      </c>
      <c r="OEU296" s="65" t="s">
        <v>367</v>
      </c>
      <c r="OEV296" s="65" t="s">
        <v>367</v>
      </c>
      <c r="OEW296" s="65" t="s">
        <v>367</v>
      </c>
      <c r="OEX296" s="65" t="s">
        <v>367</v>
      </c>
      <c r="OEY296" s="65" t="s">
        <v>367</v>
      </c>
      <c r="OEZ296" s="65" t="s">
        <v>367</v>
      </c>
      <c r="OFA296" s="65" t="s">
        <v>367</v>
      </c>
      <c r="OFB296" s="65" t="s">
        <v>367</v>
      </c>
      <c r="OFC296" s="65" t="s">
        <v>367</v>
      </c>
      <c r="OFD296" s="65" t="s">
        <v>367</v>
      </c>
      <c r="OFE296" s="65" t="s">
        <v>367</v>
      </c>
      <c r="OFF296" s="65" t="s">
        <v>367</v>
      </c>
      <c r="OFG296" s="65" t="s">
        <v>367</v>
      </c>
      <c r="OFH296" s="65" t="s">
        <v>367</v>
      </c>
      <c r="OFI296" s="65" t="s">
        <v>367</v>
      </c>
      <c r="OFJ296" s="65" t="s">
        <v>367</v>
      </c>
      <c r="OFK296" s="65" t="s">
        <v>367</v>
      </c>
      <c r="OFL296" s="65" t="s">
        <v>367</v>
      </c>
      <c r="OFM296" s="65" t="s">
        <v>367</v>
      </c>
      <c r="OFN296" s="65" t="s">
        <v>367</v>
      </c>
      <c r="OFO296" s="65" t="s">
        <v>367</v>
      </c>
      <c r="OFP296" s="65" t="s">
        <v>367</v>
      </c>
      <c r="OFQ296" s="65" t="s">
        <v>367</v>
      </c>
      <c r="OFR296" s="65" t="s">
        <v>367</v>
      </c>
      <c r="OFS296" s="65" t="s">
        <v>367</v>
      </c>
      <c r="OFT296" s="65" t="s">
        <v>367</v>
      </c>
      <c r="OFU296" s="65" t="s">
        <v>367</v>
      </c>
      <c r="OFV296" s="65" t="s">
        <v>367</v>
      </c>
      <c r="OFW296" s="65" t="s">
        <v>367</v>
      </c>
      <c r="OFX296" s="65" t="s">
        <v>367</v>
      </c>
      <c r="OFY296" s="65" t="s">
        <v>367</v>
      </c>
      <c r="OFZ296" s="65" t="s">
        <v>367</v>
      </c>
      <c r="OGA296" s="65" t="s">
        <v>367</v>
      </c>
      <c r="OGB296" s="65" t="s">
        <v>367</v>
      </c>
      <c r="OGC296" s="65" t="s">
        <v>367</v>
      </c>
      <c r="OGD296" s="65" t="s">
        <v>367</v>
      </c>
      <c r="OGE296" s="65" t="s">
        <v>367</v>
      </c>
      <c r="OGF296" s="65" t="s">
        <v>367</v>
      </c>
      <c r="OGG296" s="65" t="s">
        <v>367</v>
      </c>
      <c r="OGH296" s="65" t="s">
        <v>367</v>
      </c>
      <c r="OGI296" s="65" t="s">
        <v>367</v>
      </c>
      <c r="OGJ296" s="65" t="s">
        <v>367</v>
      </c>
      <c r="OGK296" s="65" t="s">
        <v>367</v>
      </c>
      <c r="OGL296" s="65" t="s">
        <v>367</v>
      </c>
      <c r="OGM296" s="65" t="s">
        <v>367</v>
      </c>
      <c r="OGN296" s="65" t="s">
        <v>367</v>
      </c>
      <c r="OGO296" s="65" t="s">
        <v>367</v>
      </c>
      <c r="OGP296" s="65" t="s">
        <v>367</v>
      </c>
      <c r="OGQ296" s="65" t="s">
        <v>367</v>
      </c>
      <c r="OGR296" s="65" t="s">
        <v>367</v>
      </c>
      <c r="OGS296" s="65" t="s">
        <v>367</v>
      </c>
      <c r="OGT296" s="65" t="s">
        <v>367</v>
      </c>
      <c r="OGU296" s="65" t="s">
        <v>367</v>
      </c>
      <c r="OGV296" s="65" t="s">
        <v>367</v>
      </c>
      <c r="OGW296" s="65" t="s">
        <v>367</v>
      </c>
      <c r="OGX296" s="65" t="s">
        <v>367</v>
      </c>
      <c r="OGY296" s="65" t="s">
        <v>367</v>
      </c>
      <c r="OGZ296" s="65" t="s">
        <v>367</v>
      </c>
      <c r="OHA296" s="65" t="s">
        <v>367</v>
      </c>
      <c r="OHB296" s="65" t="s">
        <v>367</v>
      </c>
      <c r="OHC296" s="65" t="s">
        <v>367</v>
      </c>
      <c r="OHD296" s="65" t="s">
        <v>367</v>
      </c>
      <c r="OHE296" s="65" t="s">
        <v>367</v>
      </c>
      <c r="OHF296" s="65" t="s">
        <v>367</v>
      </c>
      <c r="OHG296" s="65" t="s">
        <v>367</v>
      </c>
      <c r="OHH296" s="65" t="s">
        <v>367</v>
      </c>
      <c r="OHI296" s="65" t="s">
        <v>367</v>
      </c>
      <c r="OHJ296" s="65" t="s">
        <v>367</v>
      </c>
      <c r="OHK296" s="65" t="s">
        <v>367</v>
      </c>
      <c r="OHL296" s="65" t="s">
        <v>367</v>
      </c>
      <c r="OHM296" s="65" t="s">
        <v>367</v>
      </c>
      <c r="OHN296" s="65" t="s">
        <v>367</v>
      </c>
      <c r="OHO296" s="65" t="s">
        <v>367</v>
      </c>
      <c r="OHP296" s="65" t="s">
        <v>367</v>
      </c>
      <c r="OHQ296" s="65" t="s">
        <v>367</v>
      </c>
      <c r="OHR296" s="65" t="s">
        <v>367</v>
      </c>
      <c r="OHS296" s="65" t="s">
        <v>367</v>
      </c>
      <c r="OHT296" s="65" t="s">
        <v>367</v>
      </c>
      <c r="OHU296" s="65" t="s">
        <v>367</v>
      </c>
      <c r="OHV296" s="65" t="s">
        <v>367</v>
      </c>
      <c r="OHW296" s="65" t="s">
        <v>367</v>
      </c>
      <c r="OHX296" s="65" t="s">
        <v>367</v>
      </c>
      <c r="OHY296" s="65" t="s">
        <v>367</v>
      </c>
      <c r="OHZ296" s="65" t="s">
        <v>367</v>
      </c>
      <c r="OIA296" s="65" t="s">
        <v>367</v>
      </c>
      <c r="OIB296" s="65" t="s">
        <v>367</v>
      </c>
      <c r="OIC296" s="65" t="s">
        <v>367</v>
      </c>
      <c r="OID296" s="65" t="s">
        <v>367</v>
      </c>
      <c r="OIE296" s="65" t="s">
        <v>367</v>
      </c>
      <c r="OIF296" s="65" t="s">
        <v>367</v>
      </c>
      <c r="OIG296" s="65" t="s">
        <v>367</v>
      </c>
      <c r="OIH296" s="65" t="s">
        <v>367</v>
      </c>
      <c r="OII296" s="65" t="s">
        <v>367</v>
      </c>
      <c r="OIJ296" s="65" t="s">
        <v>367</v>
      </c>
      <c r="OIK296" s="65" t="s">
        <v>367</v>
      </c>
      <c r="OIL296" s="65" t="s">
        <v>367</v>
      </c>
      <c r="OIM296" s="65" t="s">
        <v>367</v>
      </c>
      <c r="OIN296" s="65" t="s">
        <v>367</v>
      </c>
      <c r="OIO296" s="65" t="s">
        <v>367</v>
      </c>
      <c r="OIP296" s="65" t="s">
        <v>367</v>
      </c>
      <c r="OIQ296" s="65" t="s">
        <v>367</v>
      </c>
      <c r="OIR296" s="65" t="s">
        <v>367</v>
      </c>
      <c r="OIS296" s="65" t="s">
        <v>367</v>
      </c>
      <c r="OIT296" s="65" t="s">
        <v>367</v>
      </c>
      <c r="OIU296" s="65" t="s">
        <v>367</v>
      </c>
      <c r="OIV296" s="65" t="s">
        <v>367</v>
      </c>
      <c r="OIW296" s="65" t="s">
        <v>367</v>
      </c>
      <c r="OIX296" s="65" t="s">
        <v>367</v>
      </c>
      <c r="OIY296" s="65" t="s">
        <v>367</v>
      </c>
      <c r="OIZ296" s="65" t="s">
        <v>367</v>
      </c>
      <c r="OJA296" s="65" t="s">
        <v>367</v>
      </c>
      <c r="OJB296" s="65" t="s">
        <v>367</v>
      </c>
      <c r="OJC296" s="65" t="s">
        <v>367</v>
      </c>
      <c r="OJD296" s="65" t="s">
        <v>367</v>
      </c>
      <c r="OJE296" s="65" t="s">
        <v>367</v>
      </c>
      <c r="OJF296" s="65" t="s">
        <v>367</v>
      </c>
      <c r="OJG296" s="65" t="s">
        <v>367</v>
      </c>
      <c r="OJH296" s="65" t="s">
        <v>367</v>
      </c>
      <c r="OJI296" s="65" t="s">
        <v>367</v>
      </c>
      <c r="OJJ296" s="65" t="s">
        <v>367</v>
      </c>
      <c r="OJK296" s="65" t="s">
        <v>367</v>
      </c>
      <c r="OJL296" s="65" t="s">
        <v>367</v>
      </c>
      <c r="OJM296" s="65" t="s">
        <v>367</v>
      </c>
      <c r="OJN296" s="65" t="s">
        <v>367</v>
      </c>
      <c r="OJO296" s="65" t="s">
        <v>367</v>
      </c>
      <c r="OJP296" s="65" t="s">
        <v>367</v>
      </c>
      <c r="OJQ296" s="65" t="s">
        <v>367</v>
      </c>
      <c r="OJR296" s="65" t="s">
        <v>367</v>
      </c>
      <c r="OJS296" s="65" t="s">
        <v>367</v>
      </c>
      <c r="OJT296" s="65" t="s">
        <v>367</v>
      </c>
      <c r="OJU296" s="65" t="s">
        <v>367</v>
      </c>
      <c r="OJV296" s="65" t="s">
        <v>367</v>
      </c>
      <c r="OJW296" s="65" t="s">
        <v>367</v>
      </c>
      <c r="OJX296" s="65" t="s">
        <v>367</v>
      </c>
      <c r="OJY296" s="65" t="s">
        <v>367</v>
      </c>
      <c r="OJZ296" s="65" t="s">
        <v>367</v>
      </c>
      <c r="OKA296" s="65" t="s">
        <v>367</v>
      </c>
      <c r="OKB296" s="65" t="s">
        <v>367</v>
      </c>
      <c r="OKC296" s="65" t="s">
        <v>367</v>
      </c>
      <c r="OKD296" s="65" t="s">
        <v>367</v>
      </c>
      <c r="OKE296" s="65" t="s">
        <v>367</v>
      </c>
      <c r="OKF296" s="65" t="s">
        <v>367</v>
      </c>
      <c r="OKG296" s="65" t="s">
        <v>367</v>
      </c>
      <c r="OKH296" s="65" t="s">
        <v>367</v>
      </c>
      <c r="OKI296" s="65" t="s">
        <v>367</v>
      </c>
      <c r="OKJ296" s="65" t="s">
        <v>367</v>
      </c>
      <c r="OKK296" s="65" t="s">
        <v>367</v>
      </c>
      <c r="OKL296" s="65" t="s">
        <v>367</v>
      </c>
      <c r="OKM296" s="65" t="s">
        <v>367</v>
      </c>
      <c r="OKN296" s="65" t="s">
        <v>367</v>
      </c>
      <c r="OKO296" s="65" t="s">
        <v>367</v>
      </c>
      <c r="OKP296" s="65" t="s">
        <v>367</v>
      </c>
      <c r="OKQ296" s="65" t="s">
        <v>367</v>
      </c>
      <c r="OKR296" s="65" t="s">
        <v>367</v>
      </c>
      <c r="OKS296" s="65" t="s">
        <v>367</v>
      </c>
      <c r="OKT296" s="65" t="s">
        <v>367</v>
      </c>
      <c r="OKU296" s="65" t="s">
        <v>367</v>
      </c>
      <c r="OKV296" s="65" t="s">
        <v>367</v>
      </c>
      <c r="OKW296" s="65" t="s">
        <v>367</v>
      </c>
      <c r="OKX296" s="65" t="s">
        <v>367</v>
      </c>
      <c r="OKY296" s="65" t="s">
        <v>367</v>
      </c>
      <c r="OKZ296" s="65" t="s">
        <v>367</v>
      </c>
      <c r="OLA296" s="65" t="s">
        <v>367</v>
      </c>
      <c r="OLB296" s="65" t="s">
        <v>367</v>
      </c>
      <c r="OLC296" s="65" t="s">
        <v>367</v>
      </c>
      <c r="OLD296" s="65" t="s">
        <v>367</v>
      </c>
      <c r="OLE296" s="65" t="s">
        <v>367</v>
      </c>
      <c r="OLF296" s="65" t="s">
        <v>367</v>
      </c>
      <c r="OLG296" s="65" t="s">
        <v>367</v>
      </c>
      <c r="OLH296" s="65" t="s">
        <v>367</v>
      </c>
      <c r="OLI296" s="65" t="s">
        <v>367</v>
      </c>
      <c r="OLJ296" s="65" t="s">
        <v>367</v>
      </c>
      <c r="OLK296" s="65" t="s">
        <v>367</v>
      </c>
      <c r="OLL296" s="65" t="s">
        <v>367</v>
      </c>
      <c r="OLM296" s="65" t="s">
        <v>367</v>
      </c>
      <c r="OLN296" s="65" t="s">
        <v>367</v>
      </c>
      <c r="OLO296" s="65" t="s">
        <v>367</v>
      </c>
      <c r="OLP296" s="65" t="s">
        <v>367</v>
      </c>
      <c r="OLQ296" s="65" t="s">
        <v>367</v>
      </c>
      <c r="OLR296" s="65" t="s">
        <v>367</v>
      </c>
      <c r="OLS296" s="65" t="s">
        <v>367</v>
      </c>
      <c r="OLT296" s="65" t="s">
        <v>367</v>
      </c>
      <c r="OLU296" s="65" t="s">
        <v>367</v>
      </c>
      <c r="OLV296" s="65" t="s">
        <v>367</v>
      </c>
      <c r="OLW296" s="65" t="s">
        <v>367</v>
      </c>
      <c r="OLX296" s="65" t="s">
        <v>367</v>
      </c>
      <c r="OLY296" s="65" t="s">
        <v>367</v>
      </c>
      <c r="OLZ296" s="65" t="s">
        <v>367</v>
      </c>
      <c r="OMA296" s="65" t="s">
        <v>367</v>
      </c>
      <c r="OMB296" s="65" t="s">
        <v>367</v>
      </c>
      <c r="OMC296" s="65" t="s">
        <v>367</v>
      </c>
      <c r="OMD296" s="65" t="s">
        <v>367</v>
      </c>
      <c r="OME296" s="65" t="s">
        <v>367</v>
      </c>
      <c r="OMF296" s="65" t="s">
        <v>367</v>
      </c>
      <c r="OMG296" s="65" t="s">
        <v>367</v>
      </c>
      <c r="OMH296" s="65" t="s">
        <v>367</v>
      </c>
      <c r="OMI296" s="65" t="s">
        <v>367</v>
      </c>
      <c r="OMJ296" s="65" t="s">
        <v>367</v>
      </c>
      <c r="OMK296" s="65" t="s">
        <v>367</v>
      </c>
      <c r="OML296" s="65" t="s">
        <v>367</v>
      </c>
      <c r="OMM296" s="65" t="s">
        <v>367</v>
      </c>
      <c r="OMN296" s="65" t="s">
        <v>367</v>
      </c>
      <c r="OMO296" s="65" t="s">
        <v>367</v>
      </c>
      <c r="OMP296" s="65" t="s">
        <v>367</v>
      </c>
      <c r="OMQ296" s="65" t="s">
        <v>367</v>
      </c>
      <c r="OMR296" s="65" t="s">
        <v>367</v>
      </c>
      <c r="OMS296" s="65" t="s">
        <v>367</v>
      </c>
      <c r="OMT296" s="65" t="s">
        <v>367</v>
      </c>
      <c r="OMU296" s="65" t="s">
        <v>367</v>
      </c>
      <c r="OMV296" s="65" t="s">
        <v>367</v>
      </c>
      <c r="OMW296" s="65" t="s">
        <v>367</v>
      </c>
      <c r="OMX296" s="65" t="s">
        <v>367</v>
      </c>
      <c r="OMY296" s="65" t="s">
        <v>367</v>
      </c>
      <c r="OMZ296" s="65" t="s">
        <v>367</v>
      </c>
      <c r="ONA296" s="65" t="s">
        <v>367</v>
      </c>
      <c r="ONB296" s="65" t="s">
        <v>367</v>
      </c>
      <c r="ONC296" s="65" t="s">
        <v>367</v>
      </c>
      <c r="OND296" s="65" t="s">
        <v>367</v>
      </c>
      <c r="ONE296" s="65" t="s">
        <v>367</v>
      </c>
      <c r="ONF296" s="65" t="s">
        <v>367</v>
      </c>
      <c r="ONG296" s="65" t="s">
        <v>367</v>
      </c>
      <c r="ONH296" s="65" t="s">
        <v>367</v>
      </c>
      <c r="ONI296" s="65" t="s">
        <v>367</v>
      </c>
      <c r="ONJ296" s="65" t="s">
        <v>367</v>
      </c>
      <c r="ONK296" s="65" t="s">
        <v>367</v>
      </c>
      <c r="ONL296" s="65" t="s">
        <v>367</v>
      </c>
      <c r="ONM296" s="65" t="s">
        <v>367</v>
      </c>
      <c r="ONN296" s="65" t="s">
        <v>367</v>
      </c>
      <c r="ONO296" s="65" t="s">
        <v>367</v>
      </c>
      <c r="ONP296" s="65" t="s">
        <v>367</v>
      </c>
      <c r="ONQ296" s="65" t="s">
        <v>367</v>
      </c>
      <c r="ONR296" s="65" t="s">
        <v>367</v>
      </c>
      <c r="ONS296" s="65" t="s">
        <v>367</v>
      </c>
      <c r="ONT296" s="65" t="s">
        <v>367</v>
      </c>
      <c r="ONU296" s="65" t="s">
        <v>367</v>
      </c>
      <c r="ONV296" s="65" t="s">
        <v>367</v>
      </c>
      <c r="ONW296" s="65" t="s">
        <v>367</v>
      </c>
      <c r="ONX296" s="65" t="s">
        <v>367</v>
      </c>
      <c r="ONY296" s="65" t="s">
        <v>367</v>
      </c>
      <c r="ONZ296" s="65" t="s">
        <v>367</v>
      </c>
      <c r="OOA296" s="65" t="s">
        <v>367</v>
      </c>
      <c r="OOB296" s="65" t="s">
        <v>367</v>
      </c>
      <c r="OOC296" s="65" t="s">
        <v>367</v>
      </c>
      <c r="OOD296" s="65" t="s">
        <v>367</v>
      </c>
      <c r="OOE296" s="65" t="s">
        <v>367</v>
      </c>
      <c r="OOF296" s="65" t="s">
        <v>367</v>
      </c>
      <c r="OOG296" s="65" t="s">
        <v>367</v>
      </c>
      <c r="OOH296" s="65" t="s">
        <v>367</v>
      </c>
      <c r="OOI296" s="65" t="s">
        <v>367</v>
      </c>
      <c r="OOJ296" s="65" t="s">
        <v>367</v>
      </c>
      <c r="OOK296" s="65" t="s">
        <v>367</v>
      </c>
      <c r="OOL296" s="65" t="s">
        <v>367</v>
      </c>
      <c r="OOM296" s="65" t="s">
        <v>367</v>
      </c>
      <c r="OON296" s="65" t="s">
        <v>367</v>
      </c>
      <c r="OOO296" s="65" t="s">
        <v>367</v>
      </c>
      <c r="OOP296" s="65" t="s">
        <v>367</v>
      </c>
      <c r="OOQ296" s="65" t="s">
        <v>367</v>
      </c>
      <c r="OOR296" s="65" t="s">
        <v>367</v>
      </c>
      <c r="OOS296" s="65" t="s">
        <v>367</v>
      </c>
      <c r="OOT296" s="65" t="s">
        <v>367</v>
      </c>
      <c r="OOU296" s="65" t="s">
        <v>367</v>
      </c>
      <c r="OOV296" s="65" t="s">
        <v>367</v>
      </c>
      <c r="OOW296" s="65" t="s">
        <v>367</v>
      </c>
      <c r="OOX296" s="65" t="s">
        <v>367</v>
      </c>
      <c r="OOY296" s="65" t="s">
        <v>367</v>
      </c>
      <c r="OOZ296" s="65" t="s">
        <v>367</v>
      </c>
      <c r="OPA296" s="65" t="s">
        <v>367</v>
      </c>
      <c r="OPB296" s="65" t="s">
        <v>367</v>
      </c>
      <c r="OPC296" s="65" t="s">
        <v>367</v>
      </c>
      <c r="OPD296" s="65" t="s">
        <v>367</v>
      </c>
      <c r="OPE296" s="65" t="s">
        <v>367</v>
      </c>
      <c r="OPF296" s="65" t="s">
        <v>367</v>
      </c>
      <c r="OPG296" s="65" t="s">
        <v>367</v>
      </c>
      <c r="OPH296" s="65" t="s">
        <v>367</v>
      </c>
      <c r="OPI296" s="65" t="s">
        <v>367</v>
      </c>
      <c r="OPJ296" s="65" t="s">
        <v>367</v>
      </c>
      <c r="OPK296" s="65" t="s">
        <v>367</v>
      </c>
      <c r="OPL296" s="65" t="s">
        <v>367</v>
      </c>
      <c r="OPM296" s="65" t="s">
        <v>367</v>
      </c>
      <c r="OPN296" s="65" t="s">
        <v>367</v>
      </c>
      <c r="OPO296" s="65" t="s">
        <v>367</v>
      </c>
      <c r="OPP296" s="65" t="s">
        <v>367</v>
      </c>
      <c r="OPQ296" s="65" t="s">
        <v>367</v>
      </c>
      <c r="OPR296" s="65" t="s">
        <v>367</v>
      </c>
      <c r="OPS296" s="65" t="s">
        <v>367</v>
      </c>
      <c r="OPT296" s="65" t="s">
        <v>367</v>
      </c>
      <c r="OPU296" s="65" t="s">
        <v>367</v>
      </c>
      <c r="OPV296" s="65" t="s">
        <v>367</v>
      </c>
      <c r="OPW296" s="65" t="s">
        <v>367</v>
      </c>
      <c r="OPX296" s="65" t="s">
        <v>367</v>
      </c>
      <c r="OPY296" s="65" t="s">
        <v>367</v>
      </c>
      <c r="OPZ296" s="65" t="s">
        <v>367</v>
      </c>
      <c r="OQA296" s="65" t="s">
        <v>367</v>
      </c>
      <c r="OQB296" s="65" t="s">
        <v>367</v>
      </c>
      <c r="OQC296" s="65" t="s">
        <v>367</v>
      </c>
      <c r="OQD296" s="65" t="s">
        <v>367</v>
      </c>
      <c r="OQE296" s="65" t="s">
        <v>367</v>
      </c>
      <c r="OQF296" s="65" t="s">
        <v>367</v>
      </c>
      <c r="OQG296" s="65" t="s">
        <v>367</v>
      </c>
      <c r="OQH296" s="65" t="s">
        <v>367</v>
      </c>
      <c r="OQI296" s="65" t="s">
        <v>367</v>
      </c>
      <c r="OQJ296" s="65" t="s">
        <v>367</v>
      </c>
      <c r="OQK296" s="65" t="s">
        <v>367</v>
      </c>
      <c r="OQL296" s="65" t="s">
        <v>367</v>
      </c>
      <c r="OQM296" s="65" t="s">
        <v>367</v>
      </c>
      <c r="OQN296" s="65" t="s">
        <v>367</v>
      </c>
      <c r="OQO296" s="65" t="s">
        <v>367</v>
      </c>
      <c r="OQP296" s="65" t="s">
        <v>367</v>
      </c>
      <c r="OQQ296" s="65" t="s">
        <v>367</v>
      </c>
      <c r="OQR296" s="65" t="s">
        <v>367</v>
      </c>
      <c r="OQS296" s="65" t="s">
        <v>367</v>
      </c>
      <c r="OQT296" s="65" t="s">
        <v>367</v>
      </c>
      <c r="OQU296" s="65" t="s">
        <v>367</v>
      </c>
      <c r="OQV296" s="65" t="s">
        <v>367</v>
      </c>
      <c r="OQW296" s="65" t="s">
        <v>367</v>
      </c>
      <c r="OQX296" s="65" t="s">
        <v>367</v>
      </c>
      <c r="OQY296" s="65" t="s">
        <v>367</v>
      </c>
      <c r="OQZ296" s="65" t="s">
        <v>367</v>
      </c>
      <c r="ORA296" s="65" t="s">
        <v>367</v>
      </c>
      <c r="ORB296" s="65" t="s">
        <v>367</v>
      </c>
      <c r="ORC296" s="65" t="s">
        <v>367</v>
      </c>
      <c r="ORD296" s="65" t="s">
        <v>367</v>
      </c>
      <c r="ORE296" s="65" t="s">
        <v>367</v>
      </c>
      <c r="ORF296" s="65" t="s">
        <v>367</v>
      </c>
      <c r="ORG296" s="65" t="s">
        <v>367</v>
      </c>
      <c r="ORH296" s="65" t="s">
        <v>367</v>
      </c>
      <c r="ORI296" s="65" t="s">
        <v>367</v>
      </c>
      <c r="ORJ296" s="65" t="s">
        <v>367</v>
      </c>
      <c r="ORK296" s="65" t="s">
        <v>367</v>
      </c>
      <c r="ORL296" s="65" t="s">
        <v>367</v>
      </c>
      <c r="ORM296" s="65" t="s">
        <v>367</v>
      </c>
      <c r="ORN296" s="65" t="s">
        <v>367</v>
      </c>
      <c r="ORO296" s="65" t="s">
        <v>367</v>
      </c>
      <c r="ORP296" s="65" t="s">
        <v>367</v>
      </c>
      <c r="ORQ296" s="65" t="s">
        <v>367</v>
      </c>
      <c r="ORR296" s="65" t="s">
        <v>367</v>
      </c>
      <c r="ORS296" s="65" t="s">
        <v>367</v>
      </c>
      <c r="ORT296" s="65" t="s">
        <v>367</v>
      </c>
      <c r="ORU296" s="65" t="s">
        <v>367</v>
      </c>
      <c r="ORV296" s="65" t="s">
        <v>367</v>
      </c>
      <c r="ORW296" s="65" t="s">
        <v>367</v>
      </c>
      <c r="ORX296" s="65" t="s">
        <v>367</v>
      </c>
      <c r="ORY296" s="65" t="s">
        <v>367</v>
      </c>
      <c r="ORZ296" s="65" t="s">
        <v>367</v>
      </c>
      <c r="OSA296" s="65" t="s">
        <v>367</v>
      </c>
      <c r="OSB296" s="65" t="s">
        <v>367</v>
      </c>
      <c r="OSC296" s="65" t="s">
        <v>367</v>
      </c>
      <c r="OSD296" s="65" t="s">
        <v>367</v>
      </c>
      <c r="OSE296" s="65" t="s">
        <v>367</v>
      </c>
      <c r="OSF296" s="65" t="s">
        <v>367</v>
      </c>
      <c r="OSG296" s="65" t="s">
        <v>367</v>
      </c>
      <c r="OSH296" s="65" t="s">
        <v>367</v>
      </c>
      <c r="OSI296" s="65" t="s">
        <v>367</v>
      </c>
      <c r="OSJ296" s="65" t="s">
        <v>367</v>
      </c>
      <c r="OSK296" s="65" t="s">
        <v>367</v>
      </c>
      <c r="OSL296" s="65" t="s">
        <v>367</v>
      </c>
      <c r="OSM296" s="65" t="s">
        <v>367</v>
      </c>
      <c r="OSN296" s="65" t="s">
        <v>367</v>
      </c>
      <c r="OSO296" s="65" t="s">
        <v>367</v>
      </c>
      <c r="OSP296" s="65" t="s">
        <v>367</v>
      </c>
      <c r="OSQ296" s="65" t="s">
        <v>367</v>
      </c>
      <c r="OSR296" s="65" t="s">
        <v>367</v>
      </c>
      <c r="OSS296" s="65" t="s">
        <v>367</v>
      </c>
      <c r="OST296" s="65" t="s">
        <v>367</v>
      </c>
      <c r="OSU296" s="65" t="s">
        <v>367</v>
      </c>
      <c r="OSV296" s="65" t="s">
        <v>367</v>
      </c>
      <c r="OSW296" s="65" t="s">
        <v>367</v>
      </c>
      <c r="OSX296" s="65" t="s">
        <v>367</v>
      </c>
      <c r="OSY296" s="65" t="s">
        <v>367</v>
      </c>
      <c r="OSZ296" s="65" t="s">
        <v>367</v>
      </c>
      <c r="OTA296" s="65" t="s">
        <v>367</v>
      </c>
      <c r="OTB296" s="65" t="s">
        <v>367</v>
      </c>
      <c r="OTC296" s="65" t="s">
        <v>367</v>
      </c>
      <c r="OTD296" s="65" t="s">
        <v>367</v>
      </c>
      <c r="OTE296" s="65" t="s">
        <v>367</v>
      </c>
      <c r="OTF296" s="65" t="s">
        <v>367</v>
      </c>
      <c r="OTG296" s="65" t="s">
        <v>367</v>
      </c>
      <c r="OTH296" s="65" t="s">
        <v>367</v>
      </c>
      <c r="OTI296" s="65" t="s">
        <v>367</v>
      </c>
      <c r="OTJ296" s="65" t="s">
        <v>367</v>
      </c>
      <c r="OTK296" s="65" t="s">
        <v>367</v>
      </c>
      <c r="OTL296" s="65" t="s">
        <v>367</v>
      </c>
      <c r="OTM296" s="65" t="s">
        <v>367</v>
      </c>
      <c r="OTN296" s="65" t="s">
        <v>367</v>
      </c>
      <c r="OTO296" s="65" t="s">
        <v>367</v>
      </c>
      <c r="OTP296" s="65" t="s">
        <v>367</v>
      </c>
      <c r="OTQ296" s="65" t="s">
        <v>367</v>
      </c>
      <c r="OTR296" s="65" t="s">
        <v>367</v>
      </c>
      <c r="OTS296" s="65" t="s">
        <v>367</v>
      </c>
      <c r="OTT296" s="65" t="s">
        <v>367</v>
      </c>
      <c r="OTU296" s="65" t="s">
        <v>367</v>
      </c>
      <c r="OTV296" s="65" t="s">
        <v>367</v>
      </c>
      <c r="OTW296" s="65" t="s">
        <v>367</v>
      </c>
      <c r="OTX296" s="65" t="s">
        <v>367</v>
      </c>
      <c r="OTY296" s="65" t="s">
        <v>367</v>
      </c>
      <c r="OTZ296" s="65" t="s">
        <v>367</v>
      </c>
      <c r="OUA296" s="65" t="s">
        <v>367</v>
      </c>
      <c r="OUB296" s="65" t="s">
        <v>367</v>
      </c>
      <c r="OUC296" s="65" t="s">
        <v>367</v>
      </c>
      <c r="OUD296" s="65" t="s">
        <v>367</v>
      </c>
      <c r="OUE296" s="65" t="s">
        <v>367</v>
      </c>
      <c r="OUF296" s="65" t="s">
        <v>367</v>
      </c>
      <c r="OUG296" s="65" t="s">
        <v>367</v>
      </c>
      <c r="OUH296" s="65" t="s">
        <v>367</v>
      </c>
      <c r="OUI296" s="65" t="s">
        <v>367</v>
      </c>
      <c r="OUJ296" s="65" t="s">
        <v>367</v>
      </c>
      <c r="OUK296" s="65" t="s">
        <v>367</v>
      </c>
      <c r="OUL296" s="65" t="s">
        <v>367</v>
      </c>
      <c r="OUM296" s="65" t="s">
        <v>367</v>
      </c>
      <c r="OUN296" s="65" t="s">
        <v>367</v>
      </c>
      <c r="OUO296" s="65" t="s">
        <v>367</v>
      </c>
      <c r="OUP296" s="65" t="s">
        <v>367</v>
      </c>
      <c r="OUQ296" s="65" t="s">
        <v>367</v>
      </c>
      <c r="OUR296" s="65" t="s">
        <v>367</v>
      </c>
      <c r="OUS296" s="65" t="s">
        <v>367</v>
      </c>
      <c r="OUT296" s="65" t="s">
        <v>367</v>
      </c>
      <c r="OUU296" s="65" t="s">
        <v>367</v>
      </c>
      <c r="OUV296" s="65" t="s">
        <v>367</v>
      </c>
      <c r="OUW296" s="65" t="s">
        <v>367</v>
      </c>
      <c r="OUX296" s="65" t="s">
        <v>367</v>
      </c>
      <c r="OUY296" s="65" t="s">
        <v>367</v>
      </c>
      <c r="OUZ296" s="65" t="s">
        <v>367</v>
      </c>
      <c r="OVA296" s="65" t="s">
        <v>367</v>
      </c>
      <c r="OVB296" s="65" t="s">
        <v>367</v>
      </c>
      <c r="OVC296" s="65" t="s">
        <v>367</v>
      </c>
      <c r="OVD296" s="65" t="s">
        <v>367</v>
      </c>
      <c r="OVE296" s="65" t="s">
        <v>367</v>
      </c>
      <c r="OVF296" s="65" t="s">
        <v>367</v>
      </c>
      <c r="OVG296" s="65" t="s">
        <v>367</v>
      </c>
      <c r="OVH296" s="65" t="s">
        <v>367</v>
      </c>
      <c r="OVI296" s="65" t="s">
        <v>367</v>
      </c>
      <c r="OVJ296" s="65" t="s">
        <v>367</v>
      </c>
      <c r="OVK296" s="65" t="s">
        <v>367</v>
      </c>
      <c r="OVL296" s="65" t="s">
        <v>367</v>
      </c>
      <c r="OVM296" s="65" t="s">
        <v>367</v>
      </c>
      <c r="OVN296" s="65" t="s">
        <v>367</v>
      </c>
      <c r="OVO296" s="65" t="s">
        <v>367</v>
      </c>
      <c r="OVP296" s="65" t="s">
        <v>367</v>
      </c>
      <c r="OVQ296" s="65" t="s">
        <v>367</v>
      </c>
      <c r="OVR296" s="65" t="s">
        <v>367</v>
      </c>
      <c r="OVS296" s="65" t="s">
        <v>367</v>
      </c>
      <c r="OVT296" s="65" t="s">
        <v>367</v>
      </c>
      <c r="OVU296" s="65" t="s">
        <v>367</v>
      </c>
      <c r="OVV296" s="65" t="s">
        <v>367</v>
      </c>
      <c r="OVW296" s="65" t="s">
        <v>367</v>
      </c>
      <c r="OVX296" s="65" t="s">
        <v>367</v>
      </c>
      <c r="OVY296" s="65" t="s">
        <v>367</v>
      </c>
      <c r="OVZ296" s="65" t="s">
        <v>367</v>
      </c>
      <c r="OWA296" s="65" t="s">
        <v>367</v>
      </c>
      <c r="OWB296" s="65" t="s">
        <v>367</v>
      </c>
      <c r="OWC296" s="65" t="s">
        <v>367</v>
      </c>
      <c r="OWD296" s="65" t="s">
        <v>367</v>
      </c>
      <c r="OWE296" s="65" t="s">
        <v>367</v>
      </c>
      <c r="OWF296" s="65" t="s">
        <v>367</v>
      </c>
      <c r="OWG296" s="65" t="s">
        <v>367</v>
      </c>
      <c r="OWH296" s="65" t="s">
        <v>367</v>
      </c>
      <c r="OWI296" s="65" t="s">
        <v>367</v>
      </c>
      <c r="OWJ296" s="65" t="s">
        <v>367</v>
      </c>
      <c r="OWK296" s="65" t="s">
        <v>367</v>
      </c>
      <c r="OWL296" s="65" t="s">
        <v>367</v>
      </c>
      <c r="OWM296" s="65" t="s">
        <v>367</v>
      </c>
      <c r="OWN296" s="65" t="s">
        <v>367</v>
      </c>
      <c r="OWO296" s="65" t="s">
        <v>367</v>
      </c>
      <c r="OWP296" s="65" t="s">
        <v>367</v>
      </c>
      <c r="OWQ296" s="65" t="s">
        <v>367</v>
      </c>
      <c r="OWR296" s="65" t="s">
        <v>367</v>
      </c>
      <c r="OWS296" s="65" t="s">
        <v>367</v>
      </c>
      <c r="OWT296" s="65" t="s">
        <v>367</v>
      </c>
      <c r="OWU296" s="65" t="s">
        <v>367</v>
      </c>
      <c r="OWV296" s="65" t="s">
        <v>367</v>
      </c>
      <c r="OWW296" s="65" t="s">
        <v>367</v>
      </c>
      <c r="OWX296" s="65" t="s">
        <v>367</v>
      </c>
      <c r="OWY296" s="65" t="s">
        <v>367</v>
      </c>
      <c r="OWZ296" s="65" t="s">
        <v>367</v>
      </c>
      <c r="OXA296" s="65" t="s">
        <v>367</v>
      </c>
      <c r="OXB296" s="65" t="s">
        <v>367</v>
      </c>
      <c r="OXC296" s="65" t="s">
        <v>367</v>
      </c>
      <c r="OXD296" s="65" t="s">
        <v>367</v>
      </c>
      <c r="OXE296" s="65" t="s">
        <v>367</v>
      </c>
      <c r="OXF296" s="65" t="s">
        <v>367</v>
      </c>
      <c r="OXG296" s="65" t="s">
        <v>367</v>
      </c>
      <c r="OXH296" s="65" t="s">
        <v>367</v>
      </c>
      <c r="OXI296" s="65" t="s">
        <v>367</v>
      </c>
      <c r="OXJ296" s="65" t="s">
        <v>367</v>
      </c>
      <c r="OXK296" s="65" t="s">
        <v>367</v>
      </c>
      <c r="OXL296" s="65" t="s">
        <v>367</v>
      </c>
      <c r="OXM296" s="65" t="s">
        <v>367</v>
      </c>
      <c r="OXN296" s="65" t="s">
        <v>367</v>
      </c>
      <c r="OXO296" s="65" t="s">
        <v>367</v>
      </c>
      <c r="OXP296" s="65" t="s">
        <v>367</v>
      </c>
      <c r="OXQ296" s="65" t="s">
        <v>367</v>
      </c>
      <c r="OXR296" s="65" t="s">
        <v>367</v>
      </c>
      <c r="OXS296" s="65" t="s">
        <v>367</v>
      </c>
      <c r="OXT296" s="65" t="s">
        <v>367</v>
      </c>
      <c r="OXU296" s="65" t="s">
        <v>367</v>
      </c>
      <c r="OXV296" s="65" t="s">
        <v>367</v>
      </c>
      <c r="OXW296" s="65" t="s">
        <v>367</v>
      </c>
      <c r="OXX296" s="65" t="s">
        <v>367</v>
      </c>
      <c r="OXY296" s="65" t="s">
        <v>367</v>
      </c>
      <c r="OXZ296" s="65" t="s">
        <v>367</v>
      </c>
      <c r="OYA296" s="65" t="s">
        <v>367</v>
      </c>
      <c r="OYB296" s="65" t="s">
        <v>367</v>
      </c>
      <c r="OYC296" s="65" t="s">
        <v>367</v>
      </c>
      <c r="OYD296" s="65" t="s">
        <v>367</v>
      </c>
      <c r="OYE296" s="65" t="s">
        <v>367</v>
      </c>
      <c r="OYF296" s="65" t="s">
        <v>367</v>
      </c>
      <c r="OYG296" s="65" t="s">
        <v>367</v>
      </c>
      <c r="OYH296" s="65" t="s">
        <v>367</v>
      </c>
      <c r="OYI296" s="65" t="s">
        <v>367</v>
      </c>
      <c r="OYJ296" s="65" t="s">
        <v>367</v>
      </c>
      <c r="OYK296" s="65" t="s">
        <v>367</v>
      </c>
      <c r="OYL296" s="65" t="s">
        <v>367</v>
      </c>
      <c r="OYM296" s="65" t="s">
        <v>367</v>
      </c>
      <c r="OYN296" s="65" t="s">
        <v>367</v>
      </c>
      <c r="OYO296" s="65" t="s">
        <v>367</v>
      </c>
      <c r="OYP296" s="65" t="s">
        <v>367</v>
      </c>
      <c r="OYQ296" s="65" t="s">
        <v>367</v>
      </c>
      <c r="OYR296" s="65" t="s">
        <v>367</v>
      </c>
      <c r="OYS296" s="65" t="s">
        <v>367</v>
      </c>
      <c r="OYT296" s="65" t="s">
        <v>367</v>
      </c>
      <c r="OYU296" s="65" t="s">
        <v>367</v>
      </c>
      <c r="OYV296" s="65" t="s">
        <v>367</v>
      </c>
      <c r="OYW296" s="65" t="s">
        <v>367</v>
      </c>
      <c r="OYX296" s="65" t="s">
        <v>367</v>
      </c>
      <c r="OYY296" s="65" t="s">
        <v>367</v>
      </c>
      <c r="OYZ296" s="65" t="s">
        <v>367</v>
      </c>
      <c r="OZA296" s="65" t="s">
        <v>367</v>
      </c>
      <c r="OZB296" s="65" t="s">
        <v>367</v>
      </c>
      <c r="OZC296" s="65" t="s">
        <v>367</v>
      </c>
      <c r="OZD296" s="65" t="s">
        <v>367</v>
      </c>
      <c r="OZE296" s="65" t="s">
        <v>367</v>
      </c>
      <c r="OZF296" s="65" t="s">
        <v>367</v>
      </c>
      <c r="OZG296" s="65" t="s">
        <v>367</v>
      </c>
      <c r="OZH296" s="65" t="s">
        <v>367</v>
      </c>
      <c r="OZI296" s="65" t="s">
        <v>367</v>
      </c>
      <c r="OZJ296" s="65" t="s">
        <v>367</v>
      </c>
      <c r="OZK296" s="65" t="s">
        <v>367</v>
      </c>
      <c r="OZL296" s="65" t="s">
        <v>367</v>
      </c>
      <c r="OZM296" s="65" t="s">
        <v>367</v>
      </c>
      <c r="OZN296" s="65" t="s">
        <v>367</v>
      </c>
      <c r="OZO296" s="65" t="s">
        <v>367</v>
      </c>
      <c r="OZP296" s="65" t="s">
        <v>367</v>
      </c>
      <c r="OZQ296" s="65" t="s">
        <v>367</v>
      </c>
      <c r="OZR296" s="65" t="s">
        <v>367</v>
      </c>
      <c r="OZS296" s="65" t="s">
        <v>367</v>
      </c>
      <c r="OZT296" s="65" t="s">
        <v>367</v>
      </c>
      <c r="OZU296" s="65" t="s">
        <v>367</v>
      </c>
      <c r="OZV296" s="65" t="s">
        <v>367</v>
      </c>
      <c r="OZW296" s="65" t="s">
        <v>367</v>
      </c>
      <c r="OZX296" s="65" t="s">
        <v>367</v>
      </c>
      <c r="OZY296" s="65" t="s">
        <v>367</v>
      </c>
      <c r="OZZ296" s="65" t="s">
        <v>367</v>
      </c>
      <c r="PAA296" s="65" t="s">
        <v>367</v>
      </c>
      <c r="PAB296" s="65" t="s">
        <v>367</v>
      </c>
      <c r="PAC296" s="65" t="s">
        <v>367</v>
      </c>
      <c r="PAD296" s="65" t="s">
        <v>367</v>
      </c>
      <c r="PAE296" s="65" t="s">
        <v>367</v>
      </c>
      <c r="PAF296" s="65" t="s">
        <v>367</v>
      </c>
      <c r="PAG296" s="65" t="s">
        <v>367</v>
      </c>
      <c r="PAH296" s="65" t="s">
        <v>367</v>
      </c>
      <c r="PAI296" s="65" t="s">
        <v>367</v>
      </c>
      <c r="PAJ296" s="65" t="s">
        <v>367</v>
      </c>
      <c r="PAK296" s="65" t="s">
        <v>367</v>
      </c>
      <c r="PAL296" s="65" t="s">
        <v>367</v>
      </c>
      <c r="PAM296" s="65" t="s">
        <v>367</v>
      </c>
      <c r="PAN296" s="65" t="s">
        <v>367</v>
      </c>
      <c r="PAO296" s="65" t="s">
        <v>367</v>
      </c>
      <c r="PAP296" s="65" t="s">
        <v>367</v>
      </c>
      <c r="PAQ296" s="65" t="s">
        <v>367</v>
      </c>
      <c r="PAR296" s="65" t="s">
        <v>367</v>
      </c>
      <c r="PAS296" s="65" t="s">
        <v>367</v>
      </c>
      <c r="PAT296" s="65" t="s">
        <v>367</v>
      </c>
      <c r="PAU296" s="65" t="s">
        <v>367</v>
      </c>
      <c r="PAV296" s="65" t="s">
        <v>367</v>
      </c>
      <c r="PAW296" s="65" t="s">
        <v>367</v>
      </c>
      <c r="PAX296" s="65" t="s">
        <v>367</v>
      </c>
      <c r="PAY296" s="65" t="s">
        <v>367</v>
      </c>
      <c r="PAZ296" s="65" t="s">
        <v>367</v>
      </c>
      <c r="PBA296" s="65" t="s">
        <v>367</v>
      </c>
      <c r="PBB296" s="65" t="s">
        <v>367</v>
      </c>
      <c r="PBC296" s="65" t="s">
        <v>367</v>
      </c>
      <c r="PBD296" s="65" t="s">
        <v>367</v>
      </c>
      <c r="PBE296" s="65" t="s">
        <v>367</v>
      </c>
      <c r="PBF296" s="65" t="s">
        <v>367</v>
      </c>
      <c r="PBG296" s="65" t="s">
        <v>367</v>
      </c>
      <c r="PBH296" s="65" t="s">
        <v>367</v>
      </c>
      <c r="PBI296" s="65" t="s">
        <v>367</v>
      </c>
      <c r="PBJ296" s="65" t="s">
        <v>367</v>
      </c>
      <c r="PBK296" s="65" t="s">
        <v>367</v>
      </c>
      <c r="PBL296" s="65" t="s">
        <v>367</v>
      </c>
      <c r="PBM296" s="65" t="s">
        <v>367</v>
      </c>
      <c r="PBN296" s="65" t="s">
        <v>367</v>
      </c>
      <c r="PBO296" s="65" t="s">
        <v>367</v>
      </c>
      <c r="PBP296" s="65" t="s">
        <v>367</v>
      </c>
      <c r="PBQ296" s="65" t="s">
        <v>367</v>
      </c>
      <c r="PBR296" s="65" t="s">
        <v>367</v>
      </c>
      <c r="PBS296" s="65" t="s">
        <v>367</v>
      </c>
      <c r="PBT296" s="65" t="s">
        <v>367</v>
      </c>
      <c r="PBU296" s="65" t="s">
        <v>367</v>
      </c>
      <c r="PBV296" s="65" t="s">
        <v>367</v>
      </c>
      <c r="PBW296" s="65" t="s">
        <v>367</v>
      </c>
      <c r="PBX296" s="65" t="s">
        <v>367</v>
      </c>
      <c r="PBY296" s="65" t="s">
        <v>367</v>
      </c>
      <c r="PBZ296" s="65" t="s">
        <v>367</v>
      </c>
      <c r="PCA296" s="65" t="s">
        <v>367</v>
      </c>
      <c r="PCB296" s="65" t="s">
        <v>367</v>
      </c>
      <c r="PCC296" s="65" t="s">
        <v>367</v>
      </c>
      <c r="PCD296" s="65" t="s">
        <v>367</v>
      </c>
      <c r="PCE296" s="65" t="s">
        <v>367</v>
      </c>
      <c r="PCF296" s="65" t="s">
        <v>367</v>
      </c>
      <c r="PCG296" s="65" t="s">
        <v>367</v>
      </c>
      <c r="PCH296" s="65" t="s">
        <v>367</v>
      </c>
      <c r="PCI296" s="65" t="s">
        <v>367</v>
      </c>
      <c r="PCJ296" s="65" t="s">
        <v>367</v>
      </c>
      <c r="PCK296" s="65" t="s">
        <v>367</v>
      </c>
      <c r="PCL296" s="65" t="s">
        <v>367</v>
      </c>
      <c r="PCM296" s="65" t="s">
        <v>367</v>
      </c>
      <c r="PCN296" s="65" t="s">
        <v>367</v>
      </c>
      <c r="PCO296" s="65" t="s">
        <v>367</v>
      </c>
      <c r="PCP296" s="65" t="s">
        <v>367</v>
      </c>
      <c r="PCQ296" s="65" t="s">
        <v>367</v>
      </c>
      <c r="PCR296" s="65" t="s">
        <v>367</v>
      </c>
      <c r="PCS296" s="65" t="s">
        <v>367</v>
      </c>
      <c r="PCT296" s="65" t="s">
        <v>367</v>
      </c>
      <c r="PCU296" s="65" t="s">
        <v>367</v>
      </c>
      <c r="PCV296" s="65" t="s">
        <v>367</v>
      </c>
      <c r="PCW296" s="65" t="s">
        <v>367</v>
      </c>
      <c r="PCX296" s="65" t="s">
        <v>367</v>
      </c>
      <c r="PCY296" s="65" t="s">
        <v>367</v>
      </c>
      <c r="PCZ296" s="65" t="s">
        <v>367</v>
      </c>
      <c r="PDA296" s="65" t="s">
        <v>367</v>
      </c>
      <c r="PDB296" s="65" t="s">
        <v>367</v>
      </c>
      <c r="PDC296" s="65" t="s">
        <v>367</v>
      </c>
      <c r="PDD296" s="65" t="s">
        <v>367</v>
      </c>
      <c r="PDE296" s="65" t="s">
        <v>367</v>
      </c>
      <c r="PDF296" s="65" t="s">
        <v>367</v>
      </c>
      <c r="PDG296" s="65" t="s">
        <v>367</v>
      </c>
      <c r="PDH296" s="65" t="s">
        <v>367</v>
      </c>
      <c r="PDI296" s="65" t="s">
        <v>367</v>
      </c>
      <c r="PDJ296" s="65" t="s">
        <v>367</v>
      </c>
      <c r="PDK296" s="65" t="s">
        <v>367</v>
      </c>
      <c r="PDL296" s="65" t="s">
        <v>367</v>
      </c>
      <c r="PDM296" s="65" t="s">
        <v>367</v>
      </c>
      <c r="PDN296" s="65" t="s">
        <v>367</v>
      </c>
      <c r="PDO296" s="65" t="s">
        <v>367</v>
      </c>
      <c r="PDP296" s="65" t="s">
        <v>367</v>
      </c>
      <c r="PDQ296" s="65" t="s">
        <v>367</v>
      </c>
      <c r="PDR296" s="65" t="s">
        <v>367</v>
      </c>
      <c r="PDS296" s="65" t="s">
        <v>367</v>
      </c>
      <c r="PDT296" s="65" t="s">
        <v>367</v>
      </c>
      <c r="PDU296" s="65" t="s">
        <v>367</v>
      </c>
      <c r="PDV296" s="65" t="s">
        <v>367</v>
      </c>
      <c r="PDW296" s="65" t="s">
        <v>367</v>
      </c>
      <c r="PDX296" s="65" t="s">
        <v>367</v>
      </c>
      <c r="PDY296" s="65" t="s">
        <v>367</v>
      </c>
      <c r="PDZ296" s="65" t="s">
        <v>367</v>
      </c>
      <c r="PEA296" s="65" t="s">
        <v>367</v>
      </c>
      <c r="PEB296" s="65" t="s">
        <v>367</v>
      </c>
      <c r="PEC296" s="65" t="s">
        <v>367</v>
      </c>
      <c r="PED296" s="65" t="s">
        <v>367</v>
      </c>
      <c r="PEE296" s="65" t="s">
        <v>367</v>
      </c>
      <c r="PEF296" s="65" t="s">
        <v>367</v>
      </c>
      <c r="PEG296" s="65" t="s">
        <v>367</v>
      </c>
      <c r="PEH296" s="65" t="s">
        <v>367</v>
      </c>
      <c r="PEI296" s="65" t="s">
        <v>367</v>
      </c>
      <c r="PEJ296" s="65" t="s">
        <v>367</v>
      </c>
      <c r="PEK296" s="65" t="s">
        <v>367</v>
      </c>
      <c r="PEL296" s="65" t="s">
        <v>367</v>
      </c>
      <c r="PEM296" s="65" t="s">
        <v>367</v>
      </c>
      <c r="PEN296" s="65" t="s">
        <v>367</v>
      </c>
      <c r="PEO296" s="65" t="s">
        <v>367</v>
      </c>
      <c r="PEP296" s="65" t="s">
        <v>367</v>
      </c>
      <c r="PEQ296" s="65" t="s">
        <v>367</v>
      </c>
      <c r="PER296" s="65" t="s">
        <v>367</v>
      </c>
      <c r="PES296" s="65" t="s">
        <v>367</v>
      </c>
      <c r="PET296" s="65" t="s">
        <v>367</v>
      </c>
      <c r="PEU296" s="65" t="s">
        <v>367</v>
      </c>
      <c r="PEV296" s="65" t="s">
        <v>367</v>
      </c>
      <c r="PEW296" s="65" t="s">
        <v>367</v>
      </c>
      <c r="PEX296" s="65" t="s">
        <v>367</v>
      </c>
      <c r="PEY296" s="65" t="s">
        <v>367</v>
      </c>
      <c r="PEZ296" s="65" t="s">
        <v>367</v>
      </c>
      <c r="PFA296" s="65" t="s">
        <v>367</v>
      </c>
      <c r="PFB296" s="65" t="s">
        <v>367</v>
      </c>
      <c r="PFC296" s="65" t="s">
        <v>367</v>
      </c>
      <c r="PFD296" s="65" t="s">
        <v>367</v>
      </c>
      <c r="PFE296" s="65" t="s">
        <v>367</v>
      </c>
      <c r="PFF296" s="65" t="s">
        <v>367</v>
      </c>
      <c r="PFG296" s="65" t="s">
        <v>367</v>
      </c>
      <c r="PFH296" s="65" t="s">
        <v>367</v>
      </c>
      <c r="PFI296" s="65" t="s">
        <v>367</v>
      </c>
      <c r="PFJ296" s="65" t="s">
        <v>367</v>
      </c>
      <c r="PFK296" s="65" t="s">
        <v>367</v>
      </c>
      <c r="PFL296" s="65" t="s">
        <v>367</v>
      </c>
      <c r="PFM296" s="65" t="s">
        <v>367</v>
      </c>
      <c r="PFN296" s="65" t="s">
        <v>367</v>
      </c>
      <c r="PFO296" s="65" t="s">
        <v>367</v>
      </c>
      <c r="PFP296" s="65" t="s">
        <v>367</v>
      </c>
      <c r="PFQ296" s="65" t="s">
        <v>367</v>
      </c>
      <c r="PFR296" s="65" t="s">
        <v>367</v>
      </c>
      <c r="PFS296" s="65" t="s">
        <v>367</v>
      </c>
      <c r="PFT296" s="65" t="s">
        <v>367</v>
      </c>
      <c r="PFU296" s="65" t="s">
        <v>367</v>
      </c>
      <c r="PFV296" s="65" t="s">
        <v>367</v>
      </c>
      <c r="PFW296" s="65" t="s">
        <v>367</v>
      </c>
      <c r="PFX296" s="65" t="s">
        <v>367</v>
      </c>
      <c r="PFY296" s="65" t="s">
        <v>367</v>
      </c>
      <c r="PFZ296" s="65" t="s">
        <v>367</v>
      </c>
      <c r="PGA296" s="65" t="s">
        <v>367</v>
      </c>
      <c r="PGB296" s="65" t="s">
        <v>367</v>
      </c>
      <c r="PGC296" s="65" t="s">
        <v>367</v>
      </c>
      <c r="PGD296" s="65" t="s">
        <v>367</v>
      </c>
      <c r="PGE296" s="65" t="s">
        <v>367</v>
      </c>
      <c r="PGF296" s="65" t="s">
        <v>367</v>
      </c>
      <c r="PGG296" s="65" t="s">
        <v>367</v>
      </c>
      <c r="PGH296" s="65" t="s">
        <v>367</v>
      </c>
      <c r="PGI296" s="65" t="s">
        <v>367</v>
      </c>
      <c r="PGJ296" s="65" t="s">
        <v>367</v>
      </c>
      <c r="PGK296" s="65" t="s">
        <v>367</v>
      </c>
      <c r="PGL296" s="65" t="s">
        <v>367</v>
      </c>
      <c r="PGM296" s="65" t="s">
        <v>367</v>
      </c>
      <c r="PGN296" s="65" t="s">
        <v>367</v>
      </c>
      <c r="PGO296" s="65" t="s">
        <v>367</v>
      </c>
      <c r="PGP296" s="65" t="s">
        <v>367</v>
      </c>
      <c r="PGQ296" s="65" t="s">
        <v>367</v>
      </c>
      <c r="PGR296" s="65" t="s">
        <v>367</v>
      </c>
      <c r="PGS296" s="65" t="s">
        <v>367</v>
      </c>
      <c r="PGT296" s="65" t="s">
        <v>367</v>
      </c>
      <c r="PGU296" s="65" t="s">
        <v>367</v>
      </c>
      <c r="PGV296" s="65" t="s">
        <v>367</v>
      </c>
      <c r="PGW296" s="65" t="s">
        <v>367</v>
      </c>
      <c r="PGX296" s="65" t="s">
        <v>367</v>
      </c>
      <c r="PGY296" s="65" t="s">
        <v>367</v>
      </c>
      <c r="PGZ296" s="65" t="s">
        <v>367</v>
      </c>
      <c r="PHA296" s="65" t="s">
        <v>367</v>
      </c>
      <c r="PHB296" s="65" t="s">
        <v>367</v>
      </c>
      <c r="PHC296" s="65" t="s">
        <v>367</v>
      </c>
      <c r="PHD296" s="65" t="s">
        <v>367</v>
      </c>
      <c r="PHE296" s="65" t="s">
        <v>367</v>
      </c>
      <c r="PHF296" s="65" t="s">
        <v>367</v>
      </c>
      <c r="PHG296" s="65" t="s">
        <v>367</v>
      </c>
      <c r="PHH296" s="65" t="s">
        <v>367</v>
      </c>
      <c r="PHI296" s="65" t="s">
        <v>367</v>
      </c>
      <c r="PHJ296" s="65" t="s">
        <v>367</v>
      </c>
      <c r="PHK296" s="65" t="s">
        <v>367</v>
      </c>
      <c r="PHL296" s="65" t="s">
        <v>367</v>
      </c>
      <c r="PHM296" s="65" t="s">
        <v>367</v>
      </c>
      <c r="PHN296" s="65" t="s">
        <v>367</v>
      </c>
      <c r="PHO296" s="65" t="s">
        <v>367</v>
      </c>
      <c r="PHP296" s="65" t="s">
        <v>367</v>
      </c>
      <c r="PHQ296" s="65" t="s">
        <v>367</v>
      </c>
      <c r="PHR296" s="65" t="s">
        <v>367</v>
      </c>
      <c r="PHS296" s="65" t="s">
        <v>367</v>
      </c>
      <c r="PHT296" s="65" t="s">
        <v>367</v>
      </c>
      <c r="PHU296" s="65" t="s">
        <v>367</v>
      </c>
      <c r="PHV296" s="65" t="s">
        <v>367</v>
      </c>
      <c r="PHW296" s="65" t="s">
        <v>367</v>
      </c>
      <c r="PHX296" s="65" t="s">
        <v>367</v>
      </c>
      <c r="PHY296" s="65" t="s">
        <v>367</v>
      </c>
      <c r="PHZ296" s="65" t="s">
        <v>367</v>
      </c>
      <c r="PIA296" s="65" t="s">
        <v>367</v>
      </c>
      <c r="PIB296" s="65" t="s">
        <v>367</v>
      </c>
      <c r="PIC296" s="65" t="s">
        <v>367</v>
      </c>
      <c r="PID296" s="65" t="s">
        <v>367</v>
      </c>
      <c r="PIE296" s="65" t="s">
        <v>367</v>
      </c>
      <c r="PIF296" s="65" t="s">
        <v>367</v>
      </c>
      <c r="PIG296" s="65" t="s">
        <v>367</v>
      </c>
      <c r="PIH296" s="65" t="s">
        <v>367</v>
      </c>
      <c r="PII296" s="65" t="s">
        <v>367</v>
      </c>
      <c r="PIJ296" s="65" t="s">
        <v>367</v>
      </c>
      <c r="PIK296" s="65" t="s">
        <v>367</v>
      </c>
      <c r="PIL296" s="65" t="s">
        <v>367</v>
      </c>
      <c r="PIM296" s="65" t="s">
        <v>367</v>
      </c>
      <c r="PIN296" s="65" t="s">
        <v>367</v>
      </c>
      <c r="PIO296" s="65" t="s">
        <v>367</v>
      </c>
      <c r="PIP296" s="65" t="s">
        <v>367</v>
      </c>
      <c r="PIQ296" s="65" t="s">
        <v>367</v>
      </c>
      <c r="PIR296" s="65" t="s">
        <v>367</v>
      </c>
      <c r="PIS296" s="65" t="s">
        <v>367</v>
      </c>
      <c r="PIT296" s="65" t="s">
        <v>367</v>
      </c>
      <c r="PIU296" s="65" t="s">
        <v>367</v>
      </c>
      <c r="PIV296" s="65" t="s">
        <v>367</v>
      </c>
      <c r="PIW296" s="65" t="s">
        <v>367</v>
      </c>
      <c r="PIX296" s="65" t="s">
        <v>367</v>
      </c>
      <c r="PIY296" s="65" t="s">
        <v>367</v>
      </c>
      <c r="PIZ296" s="65" t="s">
        <v>367</v>
      </c>
      <c r="PJA296" s="65" t="s">
        <v>367</v>
      </c>
      <c r="PJB296" s="65" t="s">
        <v>367</v>
      </c>
      <c r="PJC296" s="65" t="s">
        <v>367</v>
      </c>
      <c r="PJD296" s="65" t="s">
        <v>367</v>
      </c>
      <c r="PJE296" s="65" t="s">
        <v>367</v>
      </c>
      <c r="PJF296" s="65" t="s">
        <v>367</v>
      </c>
      <c r="PJG296" s="65" t="s">
        <v>367</v>
      </c>
      <c r="PJH296" s="65" t="s">
        <v>367</v>
      </c>
      <c r="PJI296" s="65" t="s">
        <v>367</v>
      </c>
      <c r="PJJ296" s="65" t="s">
        <v>367</v>
      </c>
      <c r="PJK296" s="65" t="s">
        <v>367</v>
      </c>
      <c r="PJL296" s="65" t="s">
        <v>367</v>
      </c>
      <c r="PJM296" s="65" t="s">
        <v>367</v>
      </c>
      <c r="PJN296" s="65" t="s">
        <v>367</v>
      </c>
      <c r="PJO296" s="65" t="s">
        <v>367</v>
      </c>
      <c r="PJP296" s="65" t="s">
        <v>367</v>
      </c>
      <c r="PJQ296" s="65" t="s">
        <v>367</v>
      </c>
      <c r="PJR296" s="65" t="s">
        <v>367</v>
      </c>
      <c r="PJS296" s="65" t="s">
        <v>367</v>
      </c>
      <c r="PJT296" s="65" t="s">
        <v>367</v>
      </c>
      <c r="PJU296" s="65" t="s">
        <v>367</v>
      </c>
      <c r="PJV296" s="65" t="s">
        <v>367</v>
      </c>
      <c r="PJW296" s="65" t="s">
        <v>367</v>
      </c>
      <c r="PJX296" s="65" t="s">
        <v>367</v>
      </c>
      <c r="PJY296" s="65" t="s">
        <v>367</v>
      </c>
      <c r="PJZ296" s="65" t="s">
        <v>367</v>
      </c>
      <c r="PKA296" s="65" t="s">
        <v>367</v>
      </c>
      <c r="PKB296" s="65" t="s">
        <v>367</v>
      </c>
      <c r="PKC296" s="65" t="s">
        <v>367</v>
      </c>
      <c r="PKD296" s="65" t="s">
        <v>367</v>
      </c>
      <c r="PKE296" s="65" t="s">
        <v>367</v>
      </c>
      <c r="PKF296" s="65" t="s">
        <v>367</v>
      </c>
      <c r="PKG296" s="65" t="s">
        <v>367</v>
      </c>
      <c r="PKH296" s="65" t="s">
        <v>367</v>
      </c>
      <c r="PKI296" s="65" t="s">
        <v>367</v>
      </c>
      <c r="PKJ296" s="65" t="s">
        <v>367</v>
      </c>
      <c r="PKK296" s="65" t="s">
        <v>367</v>
      </c>
      <c r="PKL296" s="65" t="s">
        <v>367</v>
      </c>
      <c r="PKM296" s="65" t="s">
        <v>367</v>
      </c>
      <c r="PKN296" s="65" t="s">
        <v>367</v>
      </c>
      <c r="PKO296" s="65" t="s">
        <v>367</v>
      </c>
      <c r="PKP296" s="65" t="s">
        <v>367</v>
      </c>
      <c r="PKQ296" s="65" t="s">
        <v>367</v>
      </c>
      <c r="PKR296" s="65" t="s">
        <v>367</v>
      </c>
      <c r="PKS296" s="65" t="s">
        <v>367</v>
      </c>
      <c r="PKT296" s="65" t="s">
        <v>367</v>
      </c>
      <c r="PKU296" s="65" t="s">
        <v>367</v>
      </c>
      <c r="PKV296" s="65" t="s">
        <v>367</v>
      </c>
      <c r="PKW296" s="65" t="s">
        <v>367</v>
      </c>
      <c r="PKX296" s="65" t="s">
        <v>367</v>
      </c>
      <c r="PKY296" s="65" t="s">
        <v>367</v>
      </c>
      <c r="PKZ296" s="65" t="s">
        <v>367</v>
      </c>
      <c r="PLA296" s="65" t="s">
        <v>367</v>
      </c>
      <c r="PLB296" s="65" t="s">
        <v>367</v>
      </c>
      <c r="PLC296" s="65" t="s">
        <v>367</v>
      </c>
      <c r="PLD296" s="65" t="s">
        <v>367</v>
      </c>
      <c r="PLE296" s="65" t="s">
        <v>367</v>
      </c>
      <c r="PLF296" s="65" t="s">
        <v>367</v>
      </c>
      <c r="PLG296" s="65" t="s">
        <v>367</v>
      </c>
      <c r="PLH296" s="65" t="s">
        <v>367</v>
      </c>
      <c r="PLI296" s="65" t="s">
        <v>367</v>
      </c>
      <c r="PLJ296" s="65" t="s">
        <v>367</v>
      </c>
      <c r="PLK296" s="65" t="s">
        <v>367</v>
      </c>
      <c r="PLL296" s="65" t="s">
        <v>367</v>
      </c>
      <c r="PLM296" s="65" t="s">
        <v>367</v>
      </c>
      <c r="PLN296" s="65" t="s">
        <v>367</v>
      </c>
      <c r="PLO296" s="65" t="s">
        <v>367</v>
      </c>
      <c r="PLP296" s="65" t="s">
        <v>367</v>
      </c>
      <c r="PLQ296" s="65" t="s">
        <v>367</v>
      </c>
      <c r="PLR296" s="65" t="s">
        <v>367</v>
      </c>
      <c r="PLS296" s="65" t="s">
        <v>367</v>
      </c>
      <c r="PLT296" s="65" t="s">
        <v>367</v>
      </c>
      <c r="PLU296" s="65" t="s">
        <v>367</v>
      </c>
      <c r="PLV296" s="65" t="s">
        <v>367</v>
      </c>
      <c r="PLW296" s="65" t="s">
        <v>367</v>
      </c>
      <c r="PLX296" s="65" t="s">
        <v>367</v>
      </c>
      <c r="PLY296" s="65" t="s">
        <v>367</v>
      </c>
      <c r="PLZ296" s="65" t="s">
        <v>367</v>
      </c>
      <c r="PMA296" s="65" t="s">
        <v>367</v>
      </c>
      <c r="PMB296" s="65" t="s">
        <v>367</v>
      </c>
      <c r="PMC296" s="65" t="s">
        <v>367</v>
      </c>
      <c r="PMD296" s="65" t="s">
        <v>367</v>
      </c>
      <c r="PME296" s="65" t="s">
        <v>367</v>
      </c>
      <c r="PMF296" s="65" t="s">
        <v>367</v>
      </c>
      <c r="PMG296" s="65" t="s">
        <v>367</v>
      </c>
      <c r="PMH296" s="65" t="s">
        <v>367</v>
      </c>
      <c r="PMI296" s="65" t="s">
        <v>367</v>
      </c>
      <c r="PMJ296" s="65" t="s">
        <v>367</v>
      </c>
      <c r="PMK296" s="65" t="s">
        <v>367</v>
      </c>
      <c r="PML296" s="65" t="s">
        <v>367</v>
      </c>
      <c r="PMM296" s="65" t="s">
        <v>367</v>
      </c>
      <c r="PMN296" s="65" t="s">
        <v>367</v>
      </c>
      <c r="PMO296" s="65" t="s">
        <v>367</v>
      </c>
      <c r="PMP296" s="65" t="s">
        <v>367</v>
      </c>
      <c r="PMQ296" s="65" t="s">
        <v>367</v>
      </c>
      <c r="PMR296" s="65" t="s">
        <v>367</v>
      </c>
      <c r="PMS296" s="65" t="s">
        <v>367</v>
      </c>
      <c r="PMT296" s="65" t="s">
        <v>367</v>
      </c>
      <c r="PMU296" s="65" t="s">
        <v>367</v>
      </c>
      <c r="PMV296" s="65" t="s">
        <v>367</v>
      </c>
      <c r="PMW296" s="65" t="s">
        <v>367</v>
      </c>
      <c r="PMX296" s="65" t="s">
        <v>367</v>
      </c>
      <c r="PMY296" s="65" t="s">
        <v>367</v>
      </c>
      <c r="PMZ296" s="65" t="s">
        <v>367</v>
      </c>
      <c r="PNA296" s="65" t="s">
        <v>367</v>
      </c>
      <c r="PNB296" s="65" t="s">
        <v>367</v>
      </c>
      <c r="PNC296" s="65" t="s">
        <v>367</v>
      </c>
      <c r="PND296" s="65" t="s">
        <v>367</v>
      </c>
      <c r="PNE296" s="65" t="s">
        <v>367</v>
      </c>
      <c r="PNF296" s="65" t="s">
        <v>367</v>
      </c>
      <c r="PNG296" s="65" t="s">
        <v>367</v>
      </c>
      <c r="PNH296" s="65" t="s">
        <v>367</v>
      </c>
      <c r="PNI296" s="65" t="s">
        <v>367</v>
      </c>
      <c r="PNJ296" s="65" t="s">
        <v>367</v>
      </c>
      <c r="PNK296" s="65" t="s">
        <v>367</v>
      </c>
      <c r="PNL296" s="65" t="s">
        <v>367</v>
      </c>
      <c r="PNM296" s="65" t="s">
        <v>367</v>
      </c>
      <c r="PNN296" s="65" t="s">
        <v>367</v>
      </c>
      <c r="PNO296" s="65" t="s">
        <v>367</v>
      </c>
      <c r="PNP296" s="65" t="s">
        <v>367</v>
      </c>
      <c r="PNQ296" s="65" t="s">
        <v>367</v>
      </c>
      <c r="PNR296" s="65" t="s">
        <v>367</v>
      </c>
      <c r="PNS296" s="65" t="s">
        <v>367</v>
      </c>
      <c r="PNT296" s="65" t="s">
        <v>367</v>
      </c>
      <c r="PNU296" s="65" t="s">
        <v>367</v>
      </c>
      <c r="PNV296" s="65" t="s">
        <v>367</v>
      </c>
      <c r="PNW296" s="65" t="s">
        <v>367</v>
      </c>
      <c r="PNX296" s="65" t="s">
        <v>367</v>
      </c>
      <c r="PNY296" s="65" t="s">
        <v>367</v>
      </c>
      <c r="PNZ296" s="65" t="s">
        <v>367</v>
      </c>
      <c r="POA296" s="65" t="s">
        <v>367</v>
      </c>
      <c r="POB296" s="65" t="s">
        <v>367</v>
      </c>
      <c r="POC296" s="65" t="s">
        <v>367</v>
      </c>
      <c r="POD296" s="65" t="s">
        <v>367</v>
      </c>
      <c r="POE296" s="65" t="s">
        <v>367</v>
      </c>
      <c r="POF296" s="65" t="s">
        <v>367</v>
      </c>
      <c r="POG296" s="65" t="s">
        <v>367</v>
      </c>
      <c r="POH296" s="65" t="s">
        <v>367</v>
      </c>
      <c r="POI296" s="65" t="s">
        <v>367</v>
      </c>
      <c r="POJ296" s="65" t="s">
        <v>367</v>
      </c>
      <c r="POK296" s="65" t="s">
        <v>367</v>
      </c>
      <c r="POL296" s="65" t="s">
        <v>367</v>
      </c>
      <c r="POM296" s="65" t="s">
        <v>367</v>
      </c>
      <c r="PON296" s="65" t="s">
        <v>367</v>
      </c>
      <c r="POO296" s="65" t="s">
        <v>367</v>
      </c>
      <c r="POP296" s="65" t="s">
        <v>367</v>
      </c>
      <c r="POQ296" s="65" t="s">
        <v>367</v>
      </c>
      <c r="POR296" s="65" t="s">
        <v>367</v>
      </c>
      <c r="POS296" s="65" t="s">
        <v>367</v>
      </c>
      <c r="POT296" s="65" t="s">
        <v>367</v>
      </c>
      <c r="POU296" s="65" t="s">
        <v>367</v>
      </c>
      <c r="POV296" s="65" t="s">
        <v>367</v>
      </c>
      <c r="POW296" s="65" t="s">
        <v>367</v>
      </c>
      <c r="POX296" s="65" t="s">
        <v>367</v>
      </c>
      <c r="POY296" s="65" t="s">
        <v>367</v>
      </c>
      <c r="POZ296" s="65" t="s">
        <v>367</v>
      </c>
      <c r="PPA296" s="65" t="s">
        <v>367</v>
      </c>
      <c r="PPB296" s="65" t="s">
        <v>367</v>
      </c>
      <c r="PPC296" s="65" t="s">
        <v>367</v>
      </c>
      <c r="PPD296" s="65" t="s">
        <v>367</v>
      </c>
      <c r="PPE296" s="65" t="s">
        <v>367</v>
      </c>
      <c r="PPF296" s="65" t="s">
        <v>367</v>
      </c>
      <c r="PPG296" s="65" t="s">
        <v>367</v>
      </c>
      <c r="PPH296" s="65" t="s">
        <v>367</v>
      </c>
      <c r="PPI296" s="65" t="s">
        <v>367</v>
      </c>
      <c r="PPJ296" s="65" t="s">
        <v>367</v>
      </c>
      <c r="PPK296" s="65" t="s">
        <v>367</v>
      </c>
      <c r="PPL296" s="65" t="s">
        <v>367</v>
      </c>
      <c r="PPM296" s="65" t="s">
        <v>367</v>
      </c>
      <c r="PPN296" s="65" t="s">
        <v>367</v>
      </c>
      <c r="PPO296" s="65" t="s">
        <v>367</v>
      </c>
      <c r="PPP296" s="65" t="s">
        <v>367</v>
      </c>
      <c r="PPQ296" s="65" t="s">
        <v>367</v>
      </c>
      <c r="PPR296" s="65" t="s">
        <v>367</v>
      </c>
      <c r="PPS296" s="65" t="s">
        <v>367</v>
      </c>
      <c r="PPT296" s="65" t="s">
        <v>367</v>
      </c>
      <c r="PPU296" s="65" t="s">
        <v>367</v>
      </c>
      <c r="PPV296" s="65" t="s">
        <v>367</v>
      </c>
      <c r="PPW296" s="65" t="s">
        <v>367</v>
      </c>
      <c r="PPX296" s="65" t="s">
        <v>367</v>
      </c>
      <c r="PPY296" s="65" t="s">
        <v>367</v>
      </c>
      <c r="PPZ296" s="65" t="s">
        <v>367</v>
      </c>
      <c r="PQA296" s="65" t="s">
        <v>367</v>
      </c>
      <c r="PQB296" s="65" t="s">
        <v>367</v>
      </c>
      <c r="PQC296" s="65" t="s">
        <v>367</v>
      </c>
      <c r="PQD296" s="65" t="s">
        <v>367</v>
      </c>
      <c r="PQE296" s="65" t="s">
        <v>367</v>
      </c>
      <c r="PQF296" s="65" t="s">
        <v>367</v>
      </c>
      <c r="PQG296" s="65" t="s">
        <v>367</v>
      </c>
      <c r="PQH296" s="65" t="s">
        <v>367</v>
      </c>
      <c r="PQI296" s="65" t="s">
        <v>367</v>
      </c>
      <c r="PQJ296" s="65" t="s">
        <v>367</v>
      </c>
      <c r="PQK296" s="65" t="s">
        <v>367</v>
      </c>
      <c r="PQL296" s="65" t="s">
        <v>367</v>
      </c>
      <c r="PQM296" s="65" t="s">
        <v>367</v>
      </c>
      <c r="PQN296" s="65" t="s">
        <v>367</v>
      </c>
      <c r="PQO296" s="65" t="s">
        <v>367</v>
      </c>
      <c r="PQP296" s="65" t="s">
        <v>367</v>
      </c>
      <c r="PQQ296" s="65" t="s">
        <v>367</v>
      </c>
      <c r="PQR296" s="65" t="s">
        <v>367</v>
      </c>
      <c r="PQS296" s="65" t="s">
        <v>367</v>
      </c>
      <c r="PQT296" s="65" t="s">
        <v>367</v>
      </c>
      <c r="PQU296" s="65" t="s">
        <v>367</v>
      </c>
      <c r="PQV296" s="65" t="s">
        <v>367</v>
      </c>
      <c r="PQW296" s="65" t="s">
        <v>367</v>
      </c>
      <c r="PQX296" s="65" t="s">
        <v>367</v>
      </c>
      <c r="PQY296" s="65" t="s">
        <v>367</v>
      </c>
      <c r="PQZ296" s="65" t="s">
        <v>367</v>
      </c>
      <c r="PRA296" s="65" t="s">
        <v>367</v>
      </c>
      <c r="PRB296" s="65" t="s">
        <v>367</v>
      </c>
      <c r="PRC296" s="65" t="s">
        <v>367</v>
      </c>
      <c r="PRD296" s="65" t="s">
        <v>367</v>
      </c>
      <c r="PRE296" s="65" t="s">
        <v>367</v>
      </c>
      <c r="PRF296" s="65" t="s">
        <v>367</v>
      </c>
      <c r="PRG296" s="65" t="s">
        <v>367</v>
      </c>
      <c r="PRH296" s="65" t="s">
        <v>367</v>
      </c>
      <c r="PRI296" s="65" t="s">
        <v>367</v>
      </c>
      <c r="PRJ296" s="65" t="s">
        <v>367</v>
      </c>
      <c r="PRK296" s="65" t="s">
        <v>367</v>
      </c>
      <c r="PRL296" s="65" t="s">
        <v>367</v>
      </c>
      <c r="PRM296" s="65" t="s">
        <v>367</v>
      </c>
      <c r="PRN296" s="65" t="s">
        <v>367</v>
      </c>
      <c r="PRO296" s="65" t="s">
        <v>367</v>
      </c>
      <c r="PRP296" s="65" t="s">
        <v>367</v>
      </c>
      <c r="PRQ296" s="65" t="s">
        <v>367</v>
      </c>
      <c r="PRR296" s="65" t="s">
        <v>367</v>
      </c>
      <c r="PRS296" s="65" t="s">
        <v>367</v>
      </c>
      <c r="PRT296" s="65" t="s">
        <v>367</v>
      </c>
      <c r="PRU296" s="65" t="s">
        <v>367</v>
      </c>
      <c r="PRV296" s="65" t="s">
        <v>367</v>
      </c>
      <c r="PRW296" s="65" t="s">
        <v>367</v>
      </c>
      <c r="PRX296" s="65" t="s">
        <v>367</v>
      </c>
      <c r="PRY296" s="65" t="s">
        <v>367</v>
      </c>
      <c r="PRZ296" s="65" t="s">
        <v>367</v>
      </c>
      <c r="PSA296" s="65" t="s">
        <v>367</v>
      </c>
      <c r="PSB296" s="65" t="s">
        <v>367</v>
      </c>
      <c r="PSC296" s="65" t="s">
        <v>367</v>
      </c>
      <c r="PSD296" s="65" t="s">
        <v>367</v>
      </c>
      <c r="PSE296" s="65" t="s">
        <v>367</v>
      </c>
      <c r="PSF296" s="65" t="s">
        <v>367</v>
      </c>
      <c r="PSG296" s="65" t="s">
        <v>367</v>
      </c>
      <c r="PSH296" s="65" t="s">
        <v>367</v>
      </c>
      <c r="PSI296" s="65" t="s">
        <v>367</v>
      </c>
      <c r="PSJ296" s="65" t="s">
        <v>367</v>
      </c>
      <c r="PSK296" s="65" t="s">
        <v>367</v>
      </c>
      <c r="PSL296" s="65" t="s">
        <v>367</v>
      </c>
      <c r="PSM296" s="65" t="s">
        <v>367</v>
      </c>
      <c r="PSN296" s="65" t="s">
        <v>367</v>
      </c>
      <c r="PSO296" s="65" t="s">
        <v>367</v>
      </c>
      <c r="PSP296" s="65" t="s">
        <v>367</v>
      </c>
      <c r="PSQ296" s="65" t="s">
        <v>367</v>
      </c>
      <c r="PSR296" s="65" t="s">
        <v>367</v>
      </c>
      <c r="PSS296" s="65" t="s">
        <v>367</v>
      </c>
      <c r="PST296" s="65" t="s">
        <v>367</v>
      </c>
      <c r="PSU296" s="65" t="s">
        <v>367</v>
      </c>
      <c r="PSV296" s="65" t="s">
        <v>367</v>
      </c>
      <c r="PSW296" s="65" t="s">
        <v>367</v>
      </c>
      <c r="PSX296" s="65" t="s">
        <v>367</v>
      </c>
      <c r="PSY296" s="65" t="s">
        <v>367</v>
      </c>
      <c r="PSZ296" s="65" t="s">
        <v>367</v>
      </c>
      <c r="PTA296" s="65" t="s">
        <v>367</v>
      </c>
      <c r="PTB296" s="65" t="s">
        <v>367</v>
      </c>
      <c r="PTC296" s="65" t="s">
        <v>367</v>
      </c>
      <c r="PTD296" s="65" t="s">
        <v>367</v>
      </c>
      <c r="PTE296" s="65" t="s">
        <v>367</v>
      </c>
      <c r="PTF296" s="65" t="s">
        <v>367</v>
      </c>
      <c r="PTG296" s="65" t="s">
        <v>367</v>
      </c>
      <c r="PTH296" s="65" t="s">
        <v>367</v>
      </c>
      <c r="PTI296" s="65" t="s">
        <v>367</v>
      </c>
      <c r="PTJ296" s="65" t="s">
        <v>367</v>
      </c>
      <c r="PTK296" s="65" t="s">
        <v>367</v>
      </c>
      <c r="PTL296" s="65" t="s">
        <v>367</v>
      </c>
      <c r="PTM296" s="65" t="s">
        <v>367</v>
      </c>
      <c r="PTN296" s="65" t="s">
        <v>367</v>
      </c>
      <c r="PTO296" s="65" t="s">
        <v>367</v>
      </c>
      <c r="PTP296" s="65" t="s">
        <v>367</v>
      </c>
      <c r="PTQ296" s="65" t="s">
        <v>367</v>
      </c>
      <c r="PTR296" s="65" t="s">
        <v>367</v>
      </c>
      <c r="PTS296" s="65" t="s">
        <v>367</v>
      </c>
      <c r="PTT296" s="65" t="s">
        <v>367</v>
      </c>
      <c r="PTU296" s="65" t="s">
        <v>367</v>
      </c>
      <c r="PTV296" s="65" t="s">
        <v>367</v>
      </c>
      <c r="PTW296" s="65" t="s">
        <v>367</v>
      </c>
      <c r="PTX296" s="65" t="s">
        <v>367</v>
      </c>
      <c r="PTY296" s="65" t="s">
        <v>367</v>
      </c>
      <c r="PTZ296" s="65" t="s">
        <v>367</v>
      </c>
      <c r="PUA296" s="65" t="s">
        <v>367</v>
      </c>
      <c r="PUB296" s="65" t="s">
        <v>367</v>
      </c>
      <c r="PUC296" s="65" t="s">
        <v>367</v>
      </c>
      <c r="PUD296" s="65" t="s">
        <v>367</v>
      </c>
      <c r="PUE296" s="65" t="s">
        <v>367</v>
      </c>
      <c r="PUF296" s="65" t="s">
        <v>367</v>
      </c>
      <c r="PUG296" s="65" t="s">
        <v>367</v>
      </c>
      <c r="PUH296" s="65" t="s">
        <v>367</v>
      </c>
      <c r="PUI296" s="65" t="s">
        <v>367</v>
      </c>
      <c r="PUJ296" s="65" t="s">
        <v>367</v>
      </c>
      <c r="PUK296" s="65" t="s">
        <v>367</v>
      </c>
      <c r="PUL296" s="65" t="s">
        <v>367</v>
      </c>
      <c r="PUM296" s="65" t="s">
        <v>367</v>
      </c>
      <c r="PUN296" s="65" t="s">
        <v>367</v>
      </c>
      <c r="PUO296" s="65" t="s">
        <v>367</v>
      </c>
      <c r="PUP296" s="65" t="s">
        <v>367</v>
      </c>
      <c r="PUQ296" s="65" t="s">
        <v>367</v>
      </c>
      <c r="PUR296" s="65" t="s">
        <v>367</v>
      </c>
      <c r="PUS296" s="65" t="s">
        <v>367</v>
      </c>
      <c r="PUT296" s="65" t="s">
        <v>367</v>
      </c>
      <c r="PUU296" s="65" t="s">
        <v>367</v>
      </c>
      <c r="PUV296" s="65" t="s">
        <v>367</v>
      </c>
      <c r="PUW296" s="65" t="s">
        <v>367</v>
      </c>
      <c r="PUX296" s="65" t="s">
        <v>367</v>
      </c>
      <c r="PUY296" s="65" t="s">
        <v>367</v>
      </c>
      <c r="PUZ296" s="65" t="s">
        <v>367</v>
      </c>
      <c r="PVA296" s="65" t="s">
        <v>367</v>
      </c>
      <c r="PVB296" s="65" t="s">
        <v>367</v>
      </c>
      <c r="PVC296" s="65" t="s">
        <v>367</v>
      </c>
      <c r="PVD296" s="65" t="s">
        <v>367</v>
      </c>
      <c r="PVE296" s="65" t="s">
        <v>367</v>
      </c>
      <c r="PVF296" s="65" t="s">
        <v>367</v>
      </c>
      <c r="PVG296" s="65" t="s">
        <v>367</v>
      </c>
      <c r="PVH296" s="65" t="s">
        <v>367</v>
      </c>
      <c r="PVI296" s="65" t="s">
        <v>367</v>
      </c>
      <c r="PVJ296" s="65" t="s">
        <v>367</v>
      </c>
      <c r="PVK296" s="65" t="s">
        <v>367</v>
      </c>
      <c r="PVL296" s="65" t="s">
        <v>367</v>
      </c>
      <c r="PVM296" s="65" t="s">
        <v>367</v>
      </c>
      <c r="PVN296" s="65" t="s">
        <v>367</v>
      </c>
      <c r="PVO296" s="65" t="s">
        <v>367</v>
      </c>
      <c r="PVP296" s="65" t="s">
        <v>367</v>
      </c>
      <c r="PVQ296" s="65" t="s">
        <v>367</v>
      </c>
      <c r="PVR296" s="65" t="s">
        <v>367</v>
      </c>
      <c r="PVS296" s="65" t="s">
        <v>367</v>
      </c>
      <c r="PVT296" s="65" t="s">
        <v>367</v>
      </c>
      <c r="PVU296" s="65" t="s">
        <v>367</v>
      </c>
      <c r="PVV296" s="65" t="s">
        <v>367</v>
      </c>
      <c r="PVW296" s="65" t="s">
        <v>367</v>
      </c>
      <c r="PVX296" s="65" t="s">
        <v>367</v>
      </c>
      <c r="PVY296" s="65" t="s">
        <v>367</v>
      </c>
      <c r="PVZ296" s="65" t="s">
        <v>367</v>
      </c>
      <c r="PWA296" s="65" t="s">
        <v>367</v>
      </c>
      <c r="PWB296" s="65" t="s">
        <v>367</v>
      </c>
      <c r="PWC296" s="65" t="s">
        <v>367</v>
      </c>
      <c r="PWD296" s="65" t="s">
        <v>367</v>
      </c>
      <c r="PWE296" s="65" t="s">
        <v>367</v>
      </c>
      <c r="PWF296" s="65" t="s">
        <v>367</v>
      </c>
      <c r="PWG296" s="65" t="s">
        <v>367</v>
      </c>
      <c r="PWH296" s="65" t="s">
        <v>367</v>
      </c>
      <c r="PWI296" s="65" t="s">
        <v>367</v>
      </c>
      <c r="PWJ296" s="65" t="s">
        <v>367</v>
      </c>
      <c r="PWK296" s="65" t="s">
        <v>367</v>
      </c>
      <c r="PWL296" s="65" t="s">
        <v>367</v>
      </c>
      <c r="PWM296" s="65" t="s">
        <v>367</v>
      </c>
      <c r="PWN296" s="65" t="s">
        <v>367</v>
      </c>
      <c r="PWO296" s="65" t="s">
        <v>367</v>
      </c>
      <c r="PWP296" s="65" t="s">
        <v>367</v>
      </c>
      <c r="PWQ296" s="65" t="s">
        <v>367</v>
      </c>
      <c r="PWR296" s="65" t="s">
        <v>367</v>
      </c>
      <c r="PWS296" s="65" t="s">
        <v>367</v>
      </c>
      <c r="PWT296" s="65" t="s">
        <v>367</v>
      </c>
      <c r="PWU296" s="65" t="s">
        <v>367</v>
      </c>
      <c r="PWV296" s="65" t="s">
        <v>367</v>
      </c>
      <c r="PWW296" s="65" t="s">
        <v>367</v>
      </c>
      <c r="PWX296" s="65" t="s">
        <v>367</v>
      </c>
      <c r="PWY296" s="65" t="s">
        <v>367</v>
      </c>
      <c r="PWZ296" s="65" t="s">
        <v>367</v>
      </c>
      <c r="PXA296" s="65" t="s">
        <v>367</v>
      </c>
      <c r="PXB296" s="65" t="s">
        <v>367</v>
      </c>
      <c r="PXC296" s="65" t="s">
        <v>367</v>
      </c>
      <c r="PXD296" s="65" t="s">
        <v>367</v>
      </c>
      <c r="PXE296" s="65" t="s">
        <v>367</v>
      </c>
      <c r="PXF296" s="65" t="s">
        <v>367</v>
      </c>
      <c r="PXG296" s="65" t="s">
        <v>367</v>
      </c>
      <c r="PXH296" s="65" t="s">
        <v>367</v>
      </c>
      <c r="PXI296" s="65" t="s">
        <v>367</v>
      </c>
      <c r="PXJ296" s="65" t="s">
        <v>367</v>
      </c>
      <c r="PXK296" s="65" t="s">
        <v>367</v>
      </c>
      <c r="PXL296" s="65" t="s">
        <v>367</v>
      </c>
      <c r="PXM296" s="65" t="s">
        <v>367</v>
      </c>
      <c r="PXN296" s="65" t="s">
        <v>367</v>
      </c>
      <c r="PXO296" s="65" t="s">
        <v>367</v>
      </c>
      <c r="PXP296" s="65" t="s">
        <v>367</v>
      </c>
      <c r="PXQ296" s="65" t="s">
        <v>367</v>
      </c>
      <c r="PXR296" s="65" t="s">
        <v>367</v>
      </c>
      <c r="PXS296" s="65" t="s">
        <v>367</v>
      </c>
      <c r="PXT296" s="65" t="s">
        <v>367</v>
      </c>
      <c r="PXU296" s="65" t="s">
        <v>367</v>
      </c>
      <c r="PXV296" s="65" t="s">
        <v>367</v>
      </c>
      <c r="PXW296" s="65" t="s">
        <v>367</v>
      </c>
      <c r="PXX296" s="65" t="s">
        <v>367</v>
      </c>
      <c r="PXY296" s="65" t="s">
        <v>367</v>
      </c>
      <c r="PXZ296" s="65" t="s">
        <v>367</v>
      </c>
      <c r="PYA296" s="65" t="s">
        <v>367</v>
      </c>
      <c r="PYB296" s="65" t="s">
        <v>367</v>
      </c>
      <c r="PYC296" s="65" t="s">
        <v>367</v>
      </c>
      <c r="PYD296" s="65" t="s">
        <v>367</v>
      </c>
      <c r="PYE296" s="65" t="s">
        <v>367</v>
      </c>
      <c r="PYF296" s="65" t="s">
        <v>367</v>
      </c>
      <c r="PYG296" s="65" t="s">
        <v>367</v>
      </c>
      <c r="PYH296" s="65" t="s">
        <v>367</v>
      </c>
      <c r="PYI296" s="65" t="s">
        <v>367</v>
      </c>
      <c r="PYJ296" s="65" t="s">
        <v>367</v>
      </c>
      <c r="PYK296" s="65" t="s">
        <v>367</v>
      </c>
      <c r="PYL296" s="65" t="s">
        <v>367</v>
      </c>
      <c r="PYM296" s="65" t="s">
        <v>367</v>
      </c>
      <c r="PYN296" s="65" t="s">
        <v>367</v>
      </c>
      <c r="PYO296" s="65" t="s">
        <v>367</v>
      </c>
      <c r="PYP296" s="65" t="s">
        <v>367</v>
      </c>
      <c r="PYQ296" s="65" t="s">
        <v>367</v>
      </c>
      <c r="PYR296" s="65" t="s">
        <v>367</v>
      </c>
      <c r="PYS296" s="65" t="s">
        <v>367</v>
      </c>
      <c r="PYT296" s="65" t="s">
        <v>367</v>
      </c>
      <c r="PYU296" s="65" t="s">
        <v>367</v>
      </c>
      <c r="PYV296" s="65" t="s">
        <v>367</v>
      </c>
      <c r="PYW296" s="65" t="s">
        <v>367</v>
      </c>
      <c r="PYX296" s="65" t="s">
        <v>367</v>
      </c>
      <c r="PYY296" s="65" t="s">
        <v>367</v>
      </c>
      <c r="PYZ296" s="65" t="s">
        <v>367</v>
      </c>
      <c r="PZA296" s="65" t="s">
        <v>367</v>
      </c>
      <c r="PZB296" s="65" t="s">
        <v>367</v>
      </c>
      <c r="PZC296" s="65" t="s">
        <v>367</v>
      </c>
      <c r="PZD296" s="65" t="s">
        <v>367</v>
      </c>
      <c r="PZE296" s="65" t="s">
        <v>367</v>
      </c>
      <c r="PZF296" s="65" t="s">
        <v>367</v>
      </c>
      <c r="PZG296" s="65" t="s">
        <v>367</v>
      </c>
      <c r="PZH296" s="65" t="s">
        <v>367</v>
      </c>
      <c r="PZI296" s="65" t="s">
        <v>367</v>
      </c>
      <c r="PZJ296" s="65" t="s">
        <v>367</v>
      </c>
      <c r="PZK296" s="65" t="s">
        <v>367</v>
      </c>
      <c r="PZL296" s="65" t="s">
        <v>367</v>
      </c>
      <c r="PZM296" s="65" t="s">
        <v>367</v>
      </c>
      <c r="PZN296" s="65" t="s">
        <v>367</v>
      </c>
      <c r="PZO296" s="65" t="s">
        <v>367</v>
      </c>
      <c r="PZP296" s="65" t="s">
        <v>367</v>
      </c>
      <c r="PZQ296" s="65" t="s">
        <v>367</v>
      </c>
      <c r="PZR296" s="65" t="s">
        <v>367</v>
      </c>
      <c r="PZS296" s="65" t="s">
        <v>367</v>
      </c>
      <c r="PZT296" s="65" t="s">
        <v>367</v>
      </c>
      <c r="PZU296" s="65" t="s">
        <v>367</v>
      </c>
      <c r="PZV296" s="65" t="s">
        <v>367</v>
      </c>
      <c r="PZW296" s="65" t="s">
        <v>367</v>
      </c>
      <c r="PZX296" s="65" t="s">
        <v>367</v>
      </c>
      <c r="PZY296" s="65" t="s">
        <v>367</v>
      </c>
      <c r="PZZ296" s="65" t="s">
        <v>367</v>
      </c>
      <c r="QAA296" s="65" t="s">
        <v>367</v>
      </c>
      <c r="QAB296" s="65" t="s">
        <v>367</v>
      </c>
      <c r="QAC296" s="65" t="s">
        <v>367</v>
      </c>
      <c r="QAD296" s="65" t="s">
        <v>367</v>
      </c>
      <c r="QAE296" s="65" t="s">
        <v>367</v>
      </c>
      <c r="QAF296" s="65" t="s">
        <v>367</v>
      </c>
      <c r="QAG296" s="65" t="s">
        <v>367</v>
      </c>
      <c r="QAH296" s="65" t="s">
        <v>367</v>
      </c>
      <c r="QAI296" s="65" t="s">
        <v>367</v>
      </c>
      <c r="QAJ296" s="65" t="s">
        <v>367</v>
      </c>
      <c r="QAK296" s="65" t="s">
        <v>367</v>
      </c>
      <c r="QAL296" s="65" t="s">
        <v>367</v>
      </c>
      <c r="QAM296" s="65" t="s">
        <v>367</v>
      </c>
      <c r="QAN296" s="65" t="s">
        <v>367</v>
      </c>
      <c r="QAO296" s="65" t="s">
        <v>367</v>
      </c>
      <c r="QAP296" s="65" t="s">
        <v>367</v>
      </c>
      <c r="QAQ296" s="65" t="s">
        <v>367</v>
      </c>
      <c r="QAR296" s="65" t="s">
        <v>367</v>
      </c>
      <c r="QAS296" s="65" t="s">
        <v>367</v>
      </c>
      <c r="QAT296" s="65" t="s">
        <v>367</v>
      </c>
      <c r="QAU296" s="65" t="s">
        <v>367</v>
      </c>
      <c r="QAV296" s="65" t="s">
        <v>367</v>
      </c>
      <c r="QAW296" s="65" t="s">
        <v>367</v>
      </c>
      <c r="QAX296" s="65" t="s">
        <v>367</v>
      </c>
      <c r="QAY296" s="65" t="s">
        <v>367</v>
      </c>
      <c r="QAZ296" s="65" t="s">
        <v>367</v>
      </c>
      <c r="QBA296" s="65" t="s">
        <v>367</v>
      </c>
      <c r="QBB296" s="65" t="s">
        <v>367</v>
      </c>
      <c r="QBC296" s="65" t="s">
        <v>367</v>
      </c>
      <c r="QBD296" s="65" t="s">
        <v>367</v>
      </c>
      <c r="QBE296" s="65" t="s">
        <v>367</v>
      </c>
      <c r="QBF296" s="65" t="s">
        <v>367</v>
      </c>
      <c r="QBG296" s="65" t="s">
        <v>367</v>
      </c>
      <c r="QBH296" s="65" t="s">
        <v>367</v>
      </c>
      <c r="QBI296" s="65" t="s">
        <v>367</v>
      </c>
      <c r="QBJ296" s="65" t="s">
        <v>367</v>
      </c>
      <c r="QBK296" s="65" t="s">
        <v>367</v>
      </c>
      <c r="QBL296" s="65" t="s">
        <v>367</v>
      </c>
      <c r="QBM296" s="65" t="s">
        <v>367</v>
      </c>
      <c r="QBN296" s="65" t="s">
        <v>367</v>
      </c>
      <c r="QBO296" s="65" t="s">
        <v>367</v>
      </c>
      <c r="QBP296" s="65" t="s">
        <v>367</v>
      </c>
      <c r="QBQ296" s="65" t="s">
        <v>367</v>
      </c>
      <c r="QBR296" s="65" t="s">
        <v>367</v>
      </c>
      <c r="QBS296" s="65" t="s">
        <v>367</v>
      </c>
      <c r="QBT296" s="65" t="s">
        <v>367</v>
      </c>
      <c r="QBU296" s="65" t="s">
        <v>367</v>
      </c>
      <c r="QBV296" s="65" t="s">
        <v>367</v>
      </c>
      <c r="QBW296" s="65" t="s">
        <v>367</v>
      </c>
      <c r="QBX296" s="65" t="s">
        <v>367</v>
      </c>
      <c r="QBY296" s="65" t="s">
        <v>367</v>
      </c>
      <c r="QBZ296" s="65" t="s">
        <v>367</v>
      </c>
      <c r="QCA296" s="65" t="s">
        <v>367</v>
      </c>
      <c r="QCB296" s="65" t="s">
        <v>367</v>
      </c>
      <c r="QCC296" s="65" t="s">
        <v>367</v>
      </c>
      <c r="QCD296" s="65" t="s">
        <v>367</v>
      </c>
      <c r="QCE296" s="65" t="s">
        <v>367</v>
      </c>
      <c r="QCF296" s="65" t="s">
        <v>367</v>
      </c>
      <c r="QCG296" s="65" t="s">
        <v>367</v>
      </c>
      <c r="QCH296" s="65" t="s">
        <v>367</v>
      </c>
      <c r="QCI296" s="65" t="s">
        <v>367</v>
      </c>
      <c r="QCJ296" s="65" t="s">
        <v>367</v>
      </c>
      <c r="QCK296" s="65" t="s">
        <v>367</v>
      </c>
      <c r="QCL296" s="65" t="s">
        <v>367</v>
      </c>
      <c r="QCM296" s="65" t="s">
        <v>367</v>
      </c>
      <c r="QCN296" s="65" t="s">
        <v>367</v>
      </c>
      <c r="QCO296" s="65" t="s">
        <v>367</v>
      </c>
      <c r="QCP296" s="65" t="s">
        <v>367</v>
      </c>
      <c r="QCQ296" s="65" t="s">
        <v>367</v>
      </c>
      <c r="QCR296" s="65" t="s">
        <v>367</v>
      </c>
      <c r="QCS296" s="65" t="s">
        <v>367</v>
      </c>
      <c r="QCT296" s="65" t="s">
        <v>367</v>
      </c>
      <c r="QCU296" s="65" t="s">
        <v>367</v>
      </c>
      <c r="QCV296" s="65" t="s">
        <v>367</v>
      </c>
      <c r="QCW296" s="65" t="s">
        <v>367</v>
      </c>
      <c r="QCX296" s="65" t="s">
        <v>367</v>
      </c>
      <c r="QCY296" s="65" t="s">
        <v>367</v>
      </c>
      <c r="QCZ296" s="65" t="s">
        <v>367</v>
      </c>
      <c r="QDA296" s="65" t="s">
        <v>367</v>
      </c>
      <c r="QDB296" s="65" t="s">
        <v>367</v>
      </c>
      <c r="QDC296" s="65" t="s">
        <v>367</v>
      </c>
      <c r="QDD296" s="65" t="s">
        <v>367</v>
      </c>
      <c r="QDE296" s="65" t="s">
        <v>367</v>
      </c>
      <c r="QDF296" s="65" t="s">
        <v>367</v>
      </c>
      <c r="QDG296" s="65" t="s">
        <v>367</v>
      </c>
      <c r="QDH296" s="65" t="s">
        <v>367</v>
      </c>
      <c r="QDI296" s="65" t="s">
        <v>367</v>
      </c>
      <c r="QDJ296" s="65" t="s">
        <v>367</v>
      </c>
      <c r="QDK296" s="65" t="s">
        <v>367</v>
      </c>
      <c r="QDL296" s="65" t="s">
        <v>367</v>
      </c>
      <c r="QDM296" s="65" t="s">
        <v>367</v>
      </c>
      <c r="QDN296" s="65" t="s">
        <v>367</v>
      </c>
      <c r="QDO296" s="65" t="s">
        <v>367</v>
      </c>
      <c r="QDP296" s="65" t="s">
        <v>367</v>
      </c>
      <c r="QDQ296" s="65" t="s">
        <v>367</v>
      </c>
      <c r="QDR296" s="65" t="s">
        <v>367</v>
      </c>
      <c r="QDS296" s="65" t="s">
        <v>367</v>
      </c>
      <c r="QDT296" s="65" t="s">
        <v>367</v>
      </c>
      <c r="QDU296" s="65" t="s">
        <v>367</v>
      </c>
      <c r="QDV296" s="65" t="s">
        <v>367</v>
      </c>
      <c r="QDW296" s="65" t="s">
        <v>367</v>
      </c>
      <c r="QDX296" s="65" t="s">
        <v>367</v>
      </c>
      <c r="QDY296" s="65" t="s">
        <v>367</v>
      </c>
      <c r="QDZ296" s="65" t="s">
        <v>367</v>
      </c>
      <c r="QEA296" s="65" t="s">
        <v>367</v>
      </c>
      <c r="QEB296" s="65" t="s">
        <v>367</v>
      </c>
      <c r="QEC296" s="65" t="s">
        <v>367</v>
      </c>
      <c r="QED296" s="65" t="s">
        <v>367</v>
      </c>
      <c r="QEE296" s="65" t="s">
        <v>367</v>
      </c>
      <c r="QEF296" s="65" t="s">
        <v>367</v>
      </c>
      <c r="QEG296" s="65" t="s">
        <v>367</v>
      </c>
      <c r="QEH296" s="65" t="s">
        <v>367</v>
      </c>
      <c r="QEI296" s="65" t="s">
        <v>367</v>
      </c>
      <c r="QEJ296" s="65" t="s">
        <v>367</v>
      </c>
      <c r="QEK296" s="65" t="s">
        <v>367</v>
      </c>
      <c r="QEL296" s="65" t="s">
        <v>367</v>
      </c>
      <c r="QEM296" s="65" t="s">
        <v>367</v>
      </c>
      <c r="QEN296" s="65" t="s">
        <v>367</v>
      </c>
      <c r="QEO296" s="65" t="s">
        <v>367</v>
      </c>
      <c r="QEP296" s="65" t="s">
        <v>367</v>
      </c>
      <c r="QEQ296" s="65" t="s">
        <v>367</v>
      </c>
      <c r="QER296" s="65" t="s">
        <v>367</v>
      </c>
      <c r="QES296" s="65" t="s">
        <v>367</v>
      </c>
      <c r="QET296" s="65" t="s">
        <v>367</v>
      </c>
      <c r="QEU296" s="65" t="s">
        <v>367</v>
      </c>
      <c r="QEV296" s="65" t="s">
        <v>367</v>
      </c>
      <c r="QEW296" s="65" t="s">
        <v>367</v>
      </c>
      <c r="QEX296" s="65" t="s">
        <v>367</v>
      </c>
      <c r="QEY296" s="65" t="s">
        <v>367</v>
      </c>
      <c r="QEZ296" s="65" t="s">
        <v>367</v>
      </c>
      <c r="QFA296" s="65" t="s">
        <v>367</v>
      </c>
      <c r="QFB296" s="65" t="s">
        <v>367</v>
      </c>
      <c r="QFC296" s="65" t="s">
        <v>367</v>
      </c>
      <c r="QFD296" s="65" t="s">
        <v>367</v>
      </c>
      <c r="QFE296" s="65" t="s">
        <v>367</v>
      </c>
      <c r="QFF296" s="65" t="s">
        <v>367</v>
      </c>
      <c r="QFG296" s="65" t="s">
        <v>367</v>
      </c>
      <c r="QFH296" s="65" t="s">
        <v>367</v>
      </c>
      <c r="QFI296" s="65" t="s">
        <v>367</v>
      </c>
      <c r="QFJ296" s="65" t="s">
        <v>367</v>
      </c>
      <c r="QFK296" s="65" t="s">
        <v>367</v>
      </c>
      <c r="QFL296" s="65" t="s">
        <v>367</v>
      </c>
      <c r="QFM296" s="65" t="s">
        <v>367</v>
      </c>
      <c r="QFN296" s="65" t="s">
        <v>367</v>
      </c>
      <c r="QFO296" s="65" t="s">
        <v>367</v>
      </c>
      <c r="QFP296" s="65" t="s">
        <v>367</v>
      </c>
      <c r="QFQ296" s="65" t="s">
        <v>367</v>
      </c>
      <c r="QFR296" s="65" t="s">
        <v>367</v>
      </c>
      <c r="QFS296" s="65" t="s">
        <v>367</v>
      </c>
      <c r="QFT296" s="65" t="s">
        <v>367</v>
      </c>
      <c r="QFU296" s="65" t="s">
        <v>367</v>
      </c>
      <c r="QFV296" s="65" t="s">
        <v>367</v>
      </c>
      <c r="QFW296" s="65" t="s">
        <v>367</v>
      </c>
      <c r="QFX296" s="65" t="s">
        <v>367</v>
      </c>
      <c r="QFY296" s="65" t="s">
        <v>367</v>
      </c>
      <c r="QFZ296" s="65" t="s">
        <v>367</v>
      </c>
      <c r="QGA296" s="65" t="s">
        <v>367</v>
      </c>
      <c r="QGB296" s="65" t="s">
        <v>367</v>
      </c>
      <c r="QGC296" s="65" t="s">
        <v>367</v>
      </c>
      <c r="QGD296" s="65" t="s">
        <v>367</v>
      </c>
      <c r="QGE296" s="65" t="s">
        <v>367</v>
      </c>
      <c r="QGF296" s="65" t="s">
        <v>367</v>
      </c>
      <c r="QGG296" s="65" t="s">
        <v>367</v>
      </c>
      <c r="QGH296" s="65" t="s">
        <v>367</v>
      </c>
      <c r="QGI296" s="65" t="s">
        <v>367</v>
      </c>
      <c r="QGJ296" s="65" t="s">
        <v>367</v>
      </c>
      <c r="QGK296" s="65" t="s">
        <v>367</v>
      </c>
      <c r="QGL296" s="65" t="s">
        <v>367</v>
      </c>
      <c r="QGM296" s="65" t="s">
        <v>367</v>
      </c>
      <c r="QGN296" s="65" t="s">
        <v>367</v>
      </c>
      <c r="QGO296" s="65" t="s">
        <v>367</v>
      </c>
      <c r="QGP296" s="65" t="s">
        <v>367</v>
      </c>
      <c r="QGQ296" s="65" t="s">
        <v>367</v>
      </c>
      <c r="QGR296" s="65" t="s">
        <v>367</v>
      </c>
      <c r="QGS296" s="65" t="s">
        <v>367</v>
      </c>
      <c r="QGT296" s="65" t="s">
        <v>367</v>
      </c>
      <c r="QGU296" s="65" t="s">
        <v>367</v>
      </c>
      <c r="QGV296" s="65" t="s">
        <v>367</v>
      </c>
      <c r="QGW296" s="65" t="s">
        <v>367</v>
      </c>
      <c r="QGX296" s="65" t="s">
        <v>367</v>
      </c>
      <c r="QGY296" s="65" t="s">
        <v>367</v>
      </c>
      <c r="QGZ296" s="65" t="s">
        <v>367</v>
      </c>
      <c r="QHA296" s="65" t="s">
        <v>367</v>
      </c>
      <c r="QHB296" s="65" t="s">
        <v>367</v>
      </c>
      <c r="QHC296" s="65" t="s">
        <v>367</v>
      </c>
      <c r="QHD296" s="65" t="s">
        <v>367</v>
      </c>
      <c r="QHE296" s="65" t="s">
        <v>367</v>
      </c>
      <c r="QHF296" s="65" t="s">
        <v>367</v>
      </c>
      <c r="QHG296" s="65" t="s">
        <v>367</v>
      </c>
      <c r="QHH296" s="65" t="s">
        <v>367</v>
      </c>
      <c r="QHI296" s="65" t="s">
        <v>367</v>
      </c>
      <c r="QHJ296" s="65" t="s">
        <v>367</v>
      </c>
      <c r="QHK296" s="65" t="s">
        <v>367</v>
      </c>
      <c r="QHL296" s="65" t="s">
        <v>367</v>
      </c>
      <c r="QHM296" s="65" t="s">
        <v>367</v>
      </c>
      <c r="QHN296" s="65" t="s">
        <v>367</v>
      </c>
      <c r="QHO296" s="65" t="s">
        <v>367</v>
      </c>
      <c r="QHP296" s="65" t="s">
        <v>367</v>
      </c>
      <c r="QHQ296" s="65" t="s">
        <v>367</v>
      </c>
      <c r="QHR296" s="65" t="s">
        <v>367</v>
      </c>
      <c r="QHS296" s="65" t="s">
        <v>367</v>
      </c>
      <c r="QHT296" s="65" t="s">
        <v>367</v>
      </c>
      <c r="QHU296" s="65" t="s">
        <v>367</v>
      </c>
      <c r="QHV296" s="65" t="s">
        <v>367</v>
      </c>
      <c r="QHW296" s="65" t="s">
        <v>367</v>
      </c>
      <c r="QHX296" s="65" t="s">
        <v>367</v>
      </c>
      <c r="QHY296" s="65" t="s">
        <v>367</v>
      </c>
      <c r="QHZ296" s="65" t="s">
        <v>367</v>
      </c>
      <c r="QIA296" s="65" t="s">
        <v>367</v>
      </c>
      <c r="QIB296" s="65" t="s">
        <v>367</v>
      </c>
      <c r="QIC296" s="65" t="s">
        <v>367</v>
      </c>
      <c r="QID296" s="65" t="s">
        <v>367</v>
      </c>
      <c r="QIE296" s="65" t="s">
        <v>367</v>
      </c>
      <c r="QIF296" s="65" t="s">
        <v>367</v>
      </c>
      <c r="QIG296" s="65" t="s">
        <v>367</v>
      </c>
      <c r="QIH296" s="65" t="s">
        <v>367</v>
      </c>
      <c r="QII296" s="65" t="s">
        <v>367</v>
      </c>
      <c r="QIJ296" s="65" t="s">
        <v>367</v>
      </c>
      <c r="QIK296" s="65" t="s">
        <v>367</v>
      </c>
      <c r="QIL296" s="65" t="s">
        <v>367</v>
      </c>
      <c r="QIM296" s="65" t="s">
        <v>367</v>
      </c>
      <c r="QIN296" s="65" t="s">
        <v>367</v>
      </c>
      <c r="QIO296" s="65" t="s">
        <v>367</v>
      </c>
      <c r="QIP296" s="65" t="s">
        <v>367</v>
      </c>
      <c r="QIQ296" s="65" t="s">
        <v>367</v>
      </c>
      <c r="QIR296" s="65" t="s">
        <v>367</v>
      </c>
      <c r="QIS296" s="65" t="s">
        <v>367</v>
      </c>
      <c r="QIT296" s="65" t="s">
        <v>367</v>
      </c>
      <c r="QIU296" s="65" t="s">
        <v>367</v>
      </c>
      <c r="QIV296" s="65" t="s">
        <v>367</v>
      </c>
      <c r="QIW296" s="65" t="s">
        <v>367</v>
      </c>
      <c r="QIX296" s="65" t="s">
        <v>367</v>
      </c>
      <c r="QIY296" s="65" t="s">
        <v>367</v>
      </c>
      <c r="QIZ296" s="65" t="s">
        <v>367</v>
      </c>
      <c r="QJA296" s="65" t="s">
        <v>367</v>
      </c>
      <c r="QJB296" s="65" t="s">
        <v>367</v>
      </c>
      <c r="QJC296" s="65" t="s">
        <v>367</v>
      </c>
      <c r="QJD296" s="65" t="s">
        <v>367</v>
      </c>
      <c r="QJE296" s="65" t="s">
        <v>367</v>
      </c>
      <c r="QJF296" s="65" t="s">
        <v>367</v>
      </c>
      <c r="QJG296" s="65" t="s">
        <v>367</v>
      </c>
      <c r="QJH296" s="65" t="s">
        <v>367</v>
      </c>
      <c r="QJI296" s="65" t="s">
        <v>367</v>
      </c>
      <c r="QJJ296" s="65" t="s">
        <v>367</v>
      </c>
      <c r="QJK296" s="65" t="s">
        <v>367</v>
      </c>
      <c r="QJL296" s="65" t="s">
        <v>367</v>
      </c>
      <c r="QJM296" s="65" t="s">
        <v>367</v>
      </c>
      <c r="QJN296" s="65" t="s">
        <v>367</v>
      </c>
      <c r="QJO296" s="65" t="s">
        <v>367</v>
      </c>
      <c r="QJP296" s="65" t="s">
        <v>367</v>
      </c>
      <c r="QJQ296" s="65" t="s">
        <v>367</v>
      </c>
      <c r="QJR296" s="65" t="s">
        <v>367</v>
      </c>
      <c r="QJS296" s="65" t="s">
        <v>367</v>
      </c>
      <c r="QJT296" s="65" t="s">
        <v>367</v>
      </c>
      <c r="QJU296" s="65" t="s">
        <v>367</v>
      </c>
      <c r="QJV296" s="65" t="s">
        <v>367</v>
      </c>
      <c r="QJW296" s="65" t="s">
        <v>367</v>
      </c>
      <c r="QJX296" s="65" t="s">
        <v>367</v>
      </c>
      <c r="QJY296" s="65" t="s">
        <v>367</v>
      </c>
      <c r="QJZ296" s="65" t="s">
        <v>367</v>
      </c>
      <c r="QKA296" s="65" t="s">
        <v>367</v>
      </c>
      <c r="QKB296" s="65" t="s">
        <v>367</v>
      </c>
      <c r="QKC296" s="65" t="s">
        <v>367</v>
      </c>
      <c r="QKD296" s="65" t="s">
        <v>367</v>
      </c>
      <c r="QKE296" s="65" t="s">
        <v>367</v>
      </c>
      <c r="QKF296" s="65" t="s">
        <v>367</v>
      </c>
      <c r="QKG296" s="65" t="s">
        <v>367</v>
      </c>
      <c r="QKH296" s="65" t="s">
        <v>367</v>
      </c>
      <c r="QKI296" s="65" t="s">
        <v>367</v>
      </c>
      <c r="QKJ296" s="65" t="s">
        <v>367</v>
      </c>
      <c r="QKK296" s="65" t="s">
        <v>367</v>
      </c>
      <c r="QKL296" s="65" t="s">
        <v>367</v>
      </c>
      <c r="QKM296" s="65" t="s">
        <v>367</v>
      </c>
      <c r="QKN296" s="65" t="s">
        <v>367</v>
      </c>
      <c r="QKO296" s="65" t="s">
        <v>367</v>
      </c>
      <c r="QKP296" s="65" t="s">
        <v>367</v>
      </c>
      <c r="QKQ296" s="65" t="s">
        <v>367</v>
      </c>
      <c r="QKR296" s="65" t="s">
        <v>367</v>
      </c>
      <c r="QKS296" s="65" t="s">
        <v>367</v>
      </c>
      <c r="QKT296" s="65" t="s">
        <v>367</v>
      </c>
      <c r="QKU296" s="65" t="s">
        <v>367</v>
      </c>
      <c r="QKV296" s="65" t="s">
        <v>367</v>
      </c>
      <c r="QKW296" s="65" t="s">
        <v>367</v>
      </c>
      <c r="QKX296" s="65" t="s">
        <v>367</v>
      </c>
      <c r="QKY296" s="65" t="s">
        <v>367</v>
      </c>
      <c r="QKZ296" s="65" t="s">
        <v>367</v>
      </c>
      <c r="QLA296" s="65" t="s">
        <v>367</v>
      </c>
      <c r="QLB296" s="65" t="s">
        <v>367</v>
      </c>
      <c r="QLC296" s="65" t="s">
        <v>367</v>
      </c>
      <c r="QLD296" s="65" t="s">
        <v>367</v>
      </c>
      <c r="QLE296" s="65" t="s">
        <v>367</v>
      </c>
      <c r="QLF296" s="65" t="s">
        <v>367</v>
      </c>
      <c r="QLG296" s="65" t="s">
        <v>367</v>
      </c>
      <c r="QLH296" s="65" t="s">
        <v>367</v>
      </c>
      <c r="QLI296" s="65" t="s">
        <v>367</v>
      </c>
      <c r="QLJ296" s="65" t="s">
        <v>367</v>
      </c>
      <c r="QLK296" s="65" t="s">
        <v>367</v>
      </c>
      <c r="QLL296" s="65" t="s">
        <v>367</v>
      </c>
      <c r="QLM296" s="65" t="s">
        <v>367</v>
      </c>
      <c r="QLN296" s="65" t="s">
        <v>367</v>
      </c>
      <c r="QLO296" s="65" t="s">
        <v>367</v>
      </c>
      <c r="QLP296" s="65" t="s">
        <v>367</v>
      </c>
      <c r="QLQ296" s="65" t="s">
        <v>367</v>
      </c>
      <c r="QLR296" s="65" t="s">
        <v>367</v>
      </c>
      <c r="QLS296" s="65" t="s">
        <v>367</v>
      </c>
      <c r="QLT296" s="65" t="s">
        <v>367</v>
      </c>
      <c r="QLU296" s="65" t="s">
        <v>367</v>
      </c>
      <c r="QLV296" s="65" t="s">
        <v>367</v>
      </c>
      <c r="QLW296" s="65" t="s">
        <v>367</v>
      </c>
      <c r="QLX296" s="65" t="s">
        <v>367</v>
      </c>
      <c r="QLY296" s="65" t="s">
        <v>367</v>
      </c>
      <c r="QLZ296" s="65" t="s">
        <v>367</v>
      </c>
      <c r="QMA296" s="65" t="s">
        <v>367</v>
      </c>
      <c r="QMB296" s="65" t="s">
        <v>367</v>
      </c>
      <c r="QMC296" s="65" t="s">
        <v>367</v>
      </c>
      <c r="QMD296" s="65" t="s">
        <v>367</v>
      </c>
      <c r="QME296" s="65" t="s">
        <v>367</v>
      </c>
      <c r="QMF296" s="65" t="s">
        <v>367</v>
      </c>
      <c r="QMG296" s="65" t="s">
        <v>367</v>
      </c>
      <c r="QMH296" s="65" t="s">
        <v>367</v>
      </c>
      <c r="QMI296" s="65" t="s">
        <v>367</v>
      </c>
      <c r="QMJ296" s="65" t="s">
        <v>367</v>
      </c>
      <c r="QMK296" s="65" t="s">
        <v>367</v>
      </c>
      <c r="QML296" s="65" t="s">
        <v>367</v>
      </c>
      <c r="QMM296" s="65" t="s">
        <v>367</v>
      </c>
      <c r="QMN296" s="65" t="s">
        <v>367</v>
      </c>
      <c r="QMO296" s="65" t="s">
        <v>367</v>
      </c>
      <c r="QMP296" s="65" t="s">
        <v>367</v>
      </c>
      <c r="QMQ296" s="65" t="s">
        <v>367</v>
      </c>
      <c r="QMR296" s="65" t="s">
        <v>367</v>
      </c>
      <c r="QMS296" s="65" t="s">
        <v>367</v>
      </c>
      <c r="QMT296" s="65" t="s">
        <v>367</v>
      </c>
      <c r="QMU296" s="65" t="s">
        <v>367</v>
      </c>
      <c r="QMV296" s="65" t="s">
        <v>367</v>
      </c>
      <c r="QMW296" s="65" t="s">
        <v>367</v>
      </c>
      <c r="QMX296" s="65" t="s">
        <v>367</v>
      </c>
      <c r="QMY296" s="65" t="s">
        <v>367</v>
      </c>
      <c r="QMZ296" s="65" t="s">
        <v>367</v>
      </c>
      <c r="QNA296" s="65" t="s">
        <v>367</v>
      </c>
      <c r="QNB296" s="65" t="s">
        <v>367</v>
      </c>
      <c r="QNC296" s="65" t="s">
        <v>367</v>
      </c>
      <c r="QND296" s="65" t="s">
        <v>367</v>
      </c>
      <c r="QNE296" s="65" t="s">
        <v>367</v>
      </c>
      <c r="QNF296" s="65" t="s">
        <v>367</v>
      </c>
      <c r="QNG296" s="65" t="s">
        <v>367</v>
      </c>
      <c r="QNH296" s="65" t="s">
        <v>367</v>
      </c>
      <c r="QNI296" s="65" t="s">
        <v>367</v>
      </c>
      <c r="QNJ296" s="65" t="s">
        <v>367</v>
      </c>
      <c r="QNK296" s="65" t="s">
        <v>367</v>
      </c>
      <c r="QNL296" s="65" t="s">
        <v>367</v>
      </c>
      <c r="QNM296" s="65" t="s">
        <v>367</v>
      </c>
      <c r="QNN296" s="65" t="s">
        <v>367</v>
      </c>
      <c r="QNO296" s="65" t="s">
        <v>367</v>
      </c>
      <c r="QNP296" s="65" t="s">
        <v>367</v>
      </c>
      <c r="QNQ296" s="65" t="s">
        <v>367</v>
      </c>
      <c r="QNR296" s="65" t="s">
        <v>367</v>
      </c>
      <c r="QNS296" s="65" t="s">
        <v>367</v>
      </c>
      <c r="QNT296" s="65" t="s">
        <v>367</v>
      </c>
      <c r="QNU296" s="65" t="s">
        <v>367</v>
      </c>
      <c r="QNV296" s="65" t="s">
        <v>367</v>
      </c>
      <c r="QNW296" s="65" t="s">
        <v>367</v>
      </c>
      <c r="QNX296" s="65" t="s">
        <v>367</v>
      </c>
      <c r="QNY296" s="65" t="s">
        <v>367</v>
      </c>
      <c r="QNZ296" s="65" t="s">
        <v>367</v>
      </c>
      <c r="QOA296" s="65" t="s">
        <v>367</v>
      </c>
      <c r="QOB296" s="65" t="s">
        <v>367</v>
      </c>
      <c r="QOC296" s="65" t="s">
        <v>367</v>
      </c>
      <c r="QOD296" s="65" t="s">
        <v>367</v>
      </c>
      <c r="QOE296" s="65" t="s">
        <v>367</v>
      </c>
      <c r="QOF296" s="65" t="s">
        <v>367</v>
      </c>
      <c r="QOG296" s="65" t="s">
        <v>367</v>
      </c>
      <c r="QOH296" s="65" t="s">
        <v>367</v>
      </c>
      <c r="QOI296" s="65" t="s">
        <v>367</v>
      </c>
      <c r="QOJ296" s="65" t="s">
        <v>367</v>
      </c>
      <c r="QOK296" s="65" t="s">
        <v>367</v>
      </c>
      <c r="QOL296" s="65" t="s">
        <v>367</v>
      </c>
      <c r="QOM296" s="65" t="s">
        <v>367</v>
      </c>
      <c r="QON296" s="65" t="s">
        <v>367</v>
      </c>
      <c r="QOO296" s="65" t="s">
        <v>367</v>
      </c>
      <c r="QOP296" s="65" t="s">
        <v>367</v>
      </c>
      <c r="QOQ296" s="65" t="s">
        <v>367</v>
      </c>
      <c r="QOR296" s="65" t="s">
        <v>367</v>
      </c>
      <c r="QOS296" s="65" t="s">
        <v>367</v>
      </c>
      <c r="QOT296" s="65" t="s">
        <v>367</v>
      </c>
      <c r="QOU296" s="65" t="s">
        <v>367</v>
      </c>
      <c r="QOV296" s="65" t="s">
        <v>367</v>
      </c>
      <c r="QOW296" s="65" t="s">
        <v>367</v>
      </c>
      <c r="QOX296" s="65" t="s">
        <v>367</v>
      </c>
      <c r="QOY296" s="65" t="s">
        <v>367</v>
      </c>
      <c r="QOZ296" s="65" t="s">
        <v>367</v>
      </c>
      <c r="QPA296" s="65" t="s">
        <v>367</v>
      </c>
      <c r="QPB296" s="65" t="s">
        <v>367</v>
      </c>
      <c r="QPC296" s="65" t="s">
        <v>367</v>
      </c>
      <c r="QPD296" s="65" t="s">
        <v>367</v>
      </c>
      <c r="QPE296" s="65" t="s">
        <v>367</v>
      </c>
      <c r="QPF296" s="65" t="s">
        <v>367</v>
      </c>
      <c r="QPG296" s="65" t="s">
        <v>367</v>
      </c>
      <c r="QPH296" s="65" t="s">
        <v>367</v>
      </c>
      <c r="QPI296" s="65" t="s">
        <v>367</v>
      </c>
      <c r="QPJ296" s="65" t="s">
        <v>367</v>
      </c>
      <c r="QPK296" s="65" t="s">
        <v>367</v>
      </c>
      <c r="QPL296" s="65" t="s">
        <v>367</v>
      </c>
      <c r="QPM296" s="65" t="s">
        <v>367</v>
      </c>
      <c r="QPN296" s="65" t="s">
        <v>367</v>
      </c>
      <c r="QPO296" s="65" t="s">
        <v>367</v>
      </c>
      <c r="QPP296" s="65" t="s">
        <v>367</v>
      </c>
      <c r="QPQ296" s="65" t="s">
        <v>367</v>
      </c>
      <c r="QPR296" s="65" t="s">
        <v>367</v>
      </c>
      <c r="QPS296" s="65" t="s">
        <v>367</v>
      </c>
      <c r="QPT296" s="65" t="s">
        <v>367</v>
      </c>
      <c r="QPU296" s="65" t="s">
        <v>367</v>
      </c>
      <c r="QPV296" s="65" t="s">
        <v>367</v>
      </c>
      <c r="QPW296" s="65" t="s">
        <v>367</v>
      </c>
      <c r="QPX296" s="65" t="s">
        <v>367</v>
      </c>
      <c r="QPY296" s="65" t="s">
        <v>367</v>
      </c>
      <c r="QPZ296" s="65" t="s">
        <v>367</v>
      </c>
      <c r="QQA296" s="65" t="s">
        <v>367</v>
      </c>
      <c r="QQB296" s="65" t="s">
        <v>367</v>
      </c>
      <c r="QQC296" s="65" t="s">
        <v>367</v>
      </c>
      <c r="QQD296" s="65" t="s">
        <v>367</v>
      </c>
      <c r="QQE296" s="65" t="s">
        <v>367</v>
      </c>
      <c r="QQF296" s="65" t="s">
        <v>367</v>
      </c>
      <c r="QQG296" s="65" t="s">
        <v>367</v>
      </c>
      <c r="QQH296" s="65" t="s">
        <v>367</v>
      </c>
      <c r="QQI296" s="65" t="s">
        <v>367</v>
      </c>
      <c r="QQJ296" s="65" t="s">
        <v>367</v>
      </c>
      <c r="QQK296" s="65" t="s">
        <v>367</v>
      </c>
      <c r="QQL296" s="65" t="s">
        <v>367</v>
      </c>
      <c r="QQM296" s="65" t="s">
        <v>367</v>
      </c>
      <c r="QQN296" s="65" t="s">
        <v>367</v>
      </c>
      <c r="QQO296" s="65" t="s">
        <v>367</v>
      </c>
      <c r="QQP296" s="65" t="s">
        <v>367</v>
      </c>
      <c r="QQQ296" s="65" t="s">
        <v>367</v>
      </c>
      <c r="QQR296" s="65" t="s">
        <v>367</v>
      </c>
      <c r="QQS296" s="65" t="s">
        <v>367</v>
      </c>
      <c r="QQT296" s="65" t="s">
        <v>367</v>
      </c>
      <c r="QQU296" s="65" t="s">
        <v>367</v>
      </c>
      <c r="QQV296" s="65" t="s">
        <v>367</v>
      </c>
      <c r="QQW296" s="65" t="s">
        <v>367</v>
      </c>
      <c r="QQX296" s="65" t="s">
        <v>367</v>
      </c>
      <c r="QQY296" s="65" t="s">
        <v>367</v>
      </c>
      <c r="QQZ296" s="65" t="s">
        <v>367</v>
      </c>
      <c r="QRA296" s="65" t="s">
        <v>367</v>
      </c>
      <c r="QRB296" s="65" t="s">
        <v>367</v>
      </c>
      <c r="QRC296" s="65" t="s">
        <v>367</v>
      </c>
      <c r="QRD296" s="65" t="s">
        <v>367</v>
      </c>
      <c r="QRE296" s="65" t="s">
        <v>367</v>
      </c>
      <c r="QRF296" s="65" t="s">
        <v>367</v>
      </c>
      <c r="QRG296" s="65" t="s">
        <v>367</v>
      </c>
      <c r="QRH296" s="65" t="s">
        <v>367</v>
      </c>
      <c r="QRI296" s="65" t="s">
        <v>367</v>
      </c>
      <c r="QRJ296" s="65" t="s">
        <v>367</v>
      </c>
      <c r="QRK296" s="65" t="s">
        <v>367</v>
      </c>
      <c r="QRL296" s="65" t="s">
        <v>367</v>
      </c>
      <c r="QRM296" s="65" t="s">
        <v>367</v>
      </c>
      <c r="QRN296" s="65" t="s">
        <v>367</v>
      </c>
      <c r="QRO296" s="65" t="s">
        <v>367</v>
      </c>
      <c r="QRP296" s="65" t="s">
        <v>367</v>
      </c>
      <c r="QRQ296" s="65" t="s">
        <v>367</v>
      </c>
      <c r="QRR296" s="65" t="s">
        <v>367</v>
      </c>
      <c r="QRS296" s="65" t="s">
        <v>367</v>
      </c>
      <c r="QRT296" s="65" t="s">
        <v>367</v>
      </c>
      <c r="QRU296" s="65" t="s">
        <v>367</v>
      </c>
      <c r="QRV296" s="65" t="s">
        <v>367</v>
      </c>
      <c r="QRW296" s="65" t="s">
        <v>367</v>
      </c>
      <c r="QRX296" s="65" t="s">
        <v>367</v>
      </c>
      <c r="QRY296" s="65" t="s">
        <v>367</v>
      </c>
      <c r="QRZ296" s="65" t="s">
        <v>367</v>
      </c>
      <c r="QSA296" s="65" t="s">
        <v>367</v>
      </c>
      <c r="QSB296" s="65" t="s">
        <v>367</v>
      </c>
      <c r="QSC296" s="65" t="s">
        <v>367</v>
      </c>
      <c r="QSD296" s="65" t="s">
        <v>367</v>
      </c>
      <c r="QSE296" s="65" t="s">
        <v>367</v>
      </c>
      <c r="QSF296" s="65" t="s">
        <v>367</v>
      </c>
      <c r="QSG296" s="65" t="s">
        <v>367</v>
      </c>
      <c r="QSH296" s="65" t="s">
        <v>367</v>
      </c>
      <c r="QSI296" s="65" t="s">
        <v>367</v>
      </c>
      <c r="QSJ296" s="65" t="s">
        <v>367</v>
      </c>
      <c r="QSK296" s="65" t="s">
        <v>367</v>
      </c>
      <c r="QSL296" s="65" t="s">
        <v>367</v>
      </c>
      <c r="QSM296" s="65" t="s">
        <v>367</v>
      </c>
      <c r="QSN296" s="65" t="s">
        <v>367</v>
      </c>
      <c r="QSO296" s="65" t="s">
        <v>367</v>
      </c>
      <c r="QSP296" s="65" t="s">
        <v>367</v>
      </c>
      <c r="QSQ296" s="65" t="s">
        <v>367</v>
      </c>
      <c r="QSR296" s="65" t="s">
        <v>367</v>
      </c>
      <c r="QSS296" s="65" t="s">
        <v>367</v>
      </c>
      <c r="QST296" s="65" t="s">
        <v>367</v>
      </c>
      <c r="QSU296" s="65" t="s">
        <v>367</v>
      </c>
      <c r="QSV296" s="65" t="s">
        <v>367</v>
      </c>
      <c r="QSW296" s="65" t="s">
        <v>367</v>
      </c>
      <c r="QSX296" s="65" t="s">
        <v>367</v>
      </c>
      <c r="QSY296" s="65" t="s">
        <v>367</v>
      </c>
      <c r="QSZ296" s="65" t="s">
        <v>367</v>
      </c>
      <c r="QTA296" s="65" t="s">
        <v>367</v>
      </c>
      <c r="QTB296" s="65" t="s">
        <v>367</v>
      </c>
      <c r="QTC296" s="65" t="s">
        <v>367</v>
      </c>
      <c r="QTD296" s="65" t="s">
        <v>367</v>
      </c>
      <c r="QTE296" s="65" t="s">
        <v>367</v>
      </c>
      <c r="QTF296" s="65" t="s">
        <v>367</v>
      </c>
      <c r="QTG296" s="65" t="s">
        <v>367</v>
      </c>
      <c r="QTH296" s="65" t="s">
        <v>367</v>
      </c>
      <c r="QTI296" s="65" t="s">
        <v>367</v>
      </c>
      <c r="QTJ296" s="65" t="s">
        <v>367</v>
      </c>
      <c r="QTK296" s="65" t="s">
        <v>367</v>
      </c>
      <c r="QTL296" s="65" t="s">
        <v>367</v>
      </c>
      <c r="QTM296" s="65" t="s">
        <v>367</v>
      </c>
      <c r="QTN296" s="65" t="s">
        <v>367</v>
      </c>
      <c r="QTO296" s="65" t="s">
        <v>367</v>
      </c>
      <c r="QTP296" s="65" t="s">
        <v>367</v>
      </c>
      <c r="QTQ296" s="65" t="s">
        <v>367</v>
      </c>
      <c r="QTR296" s="65" t="s">
        <v>367</v>
      </c>
      <c r="QTS296" s="65" t="s">
        <v>367</v>
      </c>
      <c r="QTT296" s="65" t="s">
        <v>367</v>
      </c>
      <c r="QTU296" s="65" t="s">
        <v>367</v>
      </c>
      <c r="QTV296" s="65" t="s">
        <v>367</v>
      </c>
      <c r="QTW296" s="65" t="s">
        <v>367</v>
      </c>
      <c r="QTX296" s="65" t="s">
        <v>367</v>
      </c>
      <c r="QTY296" s="65" t="s">
        <v>367</v>
      </c>
      <c r="QTZ296" s="65" t="s">
        <v>367</v>
      </c>
      <c r="QUA296" s="65" t="s">
        <v>367</v>
      </c>
      <c r="QUB296" s="65" t="s">
        <v>367</v>
      </c>
      <c r="QUC296" s="65" t="s">
        <v>367</v>
      </c>
      <c r="QUD296" s="65" t="s">
        <v>367</v>
      </c>
      <c r="QUE296" s="65" t="s">
        <v>367</v>
      </c>
      <c r="QUF296" s="65" t="s">
        <v>367</v>
      </c>
      <c r="QUG296" s="65" t="s">
        <v>367</v>
      </c>
      <c r="QUH296" s="65" t="s">
        <v>367</v>
      </c>
      <c r="QUI296" s="65" t="s">
        <v>367</v>
      </c>
      <c r="QUJ296" s="65" t="s">
        <v>367</v>
      </c>
      <c r="QUK296" s="65" t="s">
        <v>367</v>
      </c>
      <c r="QUL296" s="65" t="s">
        <v>367</v>
      </c>
      <c r="QUM296" s="65" t="s">
        <v>367</v>
      </c>
      <c r="QUN296" s="65" t="s">
        <v>367</v>
      </c>
      <c r="QUO296" s="65" t="s">
        <v>367</v>
      </c>
      <c r="QUP296" s="65" t="s">
        <v>367</v>
      </c>
      <c r="QUQ296" s="65" t="s">
        <v>367</v>
      </c>
      <c r="QUR296" s="65" t="s">
        <v>367</v>
      </c>
      <c r="QUS296" s="65" t="s">
        <v>367</v>
      </c>
      <c r="QUT296" s="65" t="s">
        <v>367</v>
      </c>
      <c r="QUU296" s="65" t="s">
        <v>367</v>
      </c>
      <c r="QUV296" s="65" t="s">
        <v>367</v>
      </c>
      <c r="QUW296" s="65" t="s">
        <v>367</v>
      </c>
      <c r="QUX296" s="65" t="s">
        <v>367</v>
      </c>
      <c r="QUY296" s="65" t="s">
        <v>367</v>
      </c>
      <c r="QUZ296" s="65" t="s">
        <v>367</v>
      </c>
      <c r="QVA296" s="65" t="s">
        <v>367</v>
      </c>
      <c r="QVB296" s="65" t="s">
        <v>367</v>
      </c>
      <c r="QVC296" s="65" t="s">
        <v>367</v>
      </c>
      <c r="QVD296" s="65" t="s">
        <v>367</v>
      </c>
      <c r="QVE296" s="65" t="s">
        <v>367</v>
      </c>
      <c r="QVF296" s="65" t="s">
        <v>367</v>
      </c>
      <c r="QVG296" s="65" t="s">
        <v>367</v>
      </c>
      <c r="QVH296" s="65" t="s">
        <v>367</v>
      </c>
      <c r="QVI296" s="65" t="s">
        <v>367</v>
      </c>
      <c r="QVJ296" s="65" t="s">
        <v>367</v>
      </c>
      <c r="QVK296" s="65" t="s">
        <v>367</v>
      </c>
      <c r="QVL296" s="65" t="s">
        <v>367</v>
      </c>
      <c r="QVM296" s="65" t="s">
        <v>367</v>
      </c>
      <c r="QVN296" s="65" t="s">
        <v>367</v>
      </c>
      <c r="QVO296" s="65" t="s">
        <v>367</v>
      </c>
      <c r="QVP296" s="65" t="s">
        <v>367</v>
      </c>
      <c r="QVQ296" s="65" t="s">
        <v>367</v>
      </c>
      <c r="QVR296" s="65" t="s">
        <v>367</v>
      </c>
      <c r="QVS296" s="65" t="s">
        <v>367</v>
      </c>
      <c r="QVT296" s="65" t="s">
        <v>367</v>
      </c>
      <c r="QVU296" s="65" t="s">
        <v>367</v>
      </c>
      <c r="QVV296" s="65" t="s">
        <v>367</v>
      </c>
      <c r="QVW296" s="65" t="s">
        <v>367</v>
      </c>
      <c r="QVX296" s="65" t="s">
        <v>367</v>
      </c>
      <c r="QVY296" s="65" t="s">
        <v>367</v>
      </c>
      <c r="QVZ296" s="65" t="s">
        <v>367</v>
      </c>
      <c r="QWA296" s="65" t="s">
        <v>367</v>
      </c>
      <c r="QWB296" s="65" t="s">
        <v>367</v>
      </c>
      <c r="QWC296" s="65" t="s">
        <v>367</v>
      </c>
      <c r="QWD296" s="65" t="s">
        <v>367</v>
      </c>
      <c r="QWE296" s="65" t="s">
        <v>367</v>
      </c>
      <c r="QWF296" s="65" t="s">
        <v>367</v>
      </c>
      <c r="QWG296" s="65" t="s">
        <v>367</v>
      </c>
      <c r="QWH296" s="65" t="s">
        <v>367</v>
      </c>
      <c r="QWI296" s="65" t="s">
        <v>367</v>
      </c>
      <c r="QWJ296" s="65" t="s">
        <v>367</v>
      </c>
      <c r="QWK296" s="65" t="s">
        <v>367</v>
      </c>
      <c r="QWL296" s="65" t="s">
        <v>367</v>
      </c>
      <c r="QWM296" s="65" t="s">
        <v>367</v>
      </c>
      <c r="QWN296" s="65" t="s">
        <v>367</v>
      </c>
      <c r="QWO296" s="65" t="s">
        <v>367</v>
      </c>
      <c r="QWP296" s="65" t="s">
        <v>367</v>
      </c>
      <c r="QWQ296" s="65" t="s">
        <v>367</v>
      </c>
      <c r="QWR296" s="65" t="s">
        <v>367</v>
      </c>
      <c r="QWS296" s="65" t="s">
        <v>367</v>
      </c>
      <c r="QWT296" s="65" t="s">
        <v>367</v>
      </c>
      <c r="QWU296" s="65" t="s">
        <v>367</v>
      </c>
      <c r="QWV296" s="65" t="s">
        <v>367</v>
      </c>
      <c r="QWW296" s="65" t="s">
        <v>367</v>
      </c>
      <c r="QWX296" s="65" t="s">
        <v>367</v>
      </c>
      <c r="QWY296" s="65" t="s">
        <v>367</v>
      </c>
      <c r="QWZ296" s="65" t="s">
        <v>367</v>
      </c>
      <c r="QXA296" s="65" t="s">
        <v>367</v>
      </c>
      <c r="QXB296" s="65" t="s">
        <v>367</v>
      </c>
      <c r="QXC296" s="65" t="s">
        <v>367</v>
      </c>
      <c r="QXD296" s="65" t="s">
        <v>367</v>
      </c>
      <c r="QXE296" s="65" t="s">
        <v>367</v>
      </c>
      <c r="QXF296" s="65" t="s">
        <v>367</v>
      </c>
      <c r="QXG296" s="65" t="s">
        <v>367</v>
      </c>
      <c r="QXH296" s="65" t="s">
        <v>367</v>
      </c>
      <c r="QXI296" s="65" t="s">
        <v>367</v>
      </c>
      <c r="QXJ296" s="65" t="s">
        <v>367</v>
      </c>
      <c r="QXK296" s="65" t="s">
        <v>367</v>
      </c>
      <c r="QXL296" s="65" t="s">
        <v>367</v>
      </c>
      <c r="QXM296" s="65" t="s">
        <v>367</v>
      </c>
      <c r="QXN296" s="65" t="s">
        <v>367</v>
      </c>
      <c r="QXO296" s="65" t="s">
        <v>367</v>
      </c>
      <c r="QXP296" s="65" t="s">
        <v>367</v>
      </c>
      <c r="QXQ296" s="65" t="s">
        <v>367</v>
      </c>
      <c r="QXR296" s="65" t="s">
        <v>367</v>
      </c>
      <c r="QXS296" s="65" t="s">
        <v>367</v>
      </c>
      <c r="QXT296" s="65" t="s">
        <v>367</v>
      </c>
      <c r="QXU296" s="65" t="s">
        <v>367</v>
      </c>
      <c r="QXV296" s="65" t="s">
        <v>367</v>
      </c>
      <c r="QXW296" s="65" t="s">
        <v>367</v>
      </c>
      <c r="QXX296" s="65" t="s">
        <v>367</v>
      </c>
      <c r="QXY296" s="65" t="s">
        <v>367</v>
      </c>
      <c r="QXZ296" s="65" t="s">
        <v>367</v>
      </c>
      <c r="QYA296" s="65" t="s">
        <v>367</v>
      </c>
      <c r="QYB296" s="65" t="s">
        <v>367</v>
      </c>
      <c r="QYC296" s="65" t="s">
        <v>367</v>
      </c>
      <c r="QYD296" s="65" t="s">
        <v>367</v>
      </c>
      <c r="QYE296" s="65" t="s">
        <v>367</v>
      </c>
      <c r="QYF296" s="65" t="s">
        <v>367</v>
      </c>
      <c r="QYG296" s="65" t="s">
        <v>367</v>
      </c>
      <c r="QYH296" s="65" t="s">
        <v>367</v>
      </c>
      <c r="QYI296" s="65" t="s">
        <v>367</v>
      </c>
      <c r="QYJ296" s="65" t="s">
        <v>367</v>
      </c>
      <c r="QYK296" s="65" t="s">
        <v>367</v>
      </c>
      <c r="QYL296" s="65" t="s">
        <v>367</v>
      </c>
      <c r="QYM296" s="65" t="s">
        <v>367</v>
      </c>
      <c r="QYN296" s="65" t="s">
        <v>367</v>
      </c>
      <c r="QYO296" s="65" t="s">
        <v>367</v>
      </c>
      <c r="QYP296" s="65" t="s">
        <v>367</v>
      </c>
      <c r="QYQ296" s="65" t="s">
        <v>367</v>
      </c>
      <c r="QYR296" s="65" t="s">
        <v>367</v>
      </c>
      <c r="QYS296" s="65" t="s">
        <v>367</v>
      </c>
      <c r="QYT296" s="65" t="s">
        <v>367</v>
      </c>
      <c r="QYU296" s="65" t="s">
        <v>367</v>
      </c>
      <c r="QYV296" s="65" t="s">
        <v>367</v>
      </c>
      <c r="QYW296" s="65" t="s">
        <v>367</v>
      </c>
      <c r="QYX296" s="65" t="s">
        <v>367</v>
      </c>
      <c r="QYY296" s="65" t="s">
        <v>367</v>
      </c>
      <c r="QYZ296" s="65" t="s">
        <v>367</v>
      </c>
      <c r="QZA296" s="65" t="s">
        <v>367</v>
      </c>
      <c r="QZB296" s="65" t="s">
        <v>367</v>
      </c>
      <c r="QZC296" s="65" t="s">
        <v>367</v>
      </c>
      <c r="QZD296" s="65" t="s">
        <v>367</v>
      </c>
      <c r="QZE296" s="65" t="s">
        <v>367</v>
      </c>
      <c r="QZF296" s="65" t="s">
        <v>367</v>
      </c>
      <c r="QZG296" s="65" t="s">
        <v>367</v>
      </c>
      <c r="QZH296" s="65" t="s">
        <v>367</v>
      </c>
      <c r="QZI296" s="65" t="s">
        <v>367</v>
      </c>
      <c r="QZJ296" s="65" t="s">
        <v>367</v>
      </c>
      <c r="QZK296" s="65" t="s">
        <v>367</v>
      </c>
      <c r="QZL296" s="65" t="s">
        <v>367</v>
      </c>
      <c r="QZM296" s="65" t="s">
        <v>367</v>
      </c>
      <c r="QZN296" s="65" t="s">
        <v>367</v>
      </c>
      <c r="QZO296" s="65" t="s">
        <v>367</v>
      </c>
      <c r="QZP296" s="65" t="s">
        <v>367</v>
      </c>
      <c r="QZQ296" s="65" t="s">
        <v>367</v>
      </c>
      <c r="QZR296" s="65" t="s">
        <v>367</v>
      </c>
      <c r="QZS296" s="65" t="s">
        <v>367</v>
      </c>
      <c r="QZT296" s="65" t="s">
        <v>367</v>
      </c>
      <c r="QZU296" s="65" t="s">
        <v>367</v>
      </c>
      <c r="QZV296" s="65" t="s">
        <v>367</v>
      </c>
      <c r="QZW296" s="65" t="s">
        <v>367</v>
      </c>
      <c r="QZX296" s="65" t="s">
        <v>367</v>
      </c>
      <c r="QZY296" s="65" t="s">
        <v>367</v>
      </c>
      <c r="QZZ296" s="65" t="s">
        <v>367</v>
      </c>
      <c r="RAA296" s="65" t="s">
        <v>367</v>
      </c>
      <c r="RAB296" s="65" t="s">
        <v>367</v>
      </c>
      <c r="RAC296" s="65" t="s">
        <v>367</v>
      </c>
      <c r="RAD296" s="65" t="s">
        <v>367</v>
      </c>
      <c r="RAE296" s="65" t="s">
        <v>367</v>
      </c>
      <c r="RAF296" s="65" t="s">
        <v>367</v>
      </c>
      <c r="RAG296" s="65" t="s">
        <v>367</v>
      </c>
      <c r="RAH296" s="65" t="s">
        <v>367</v>
      </c>
      <c r="RAI296" s="65" t="s">
        <v>367</v>
      </c>
      <c r="RAJ296" s="65" t="s">
        <v>367</v>
      </c>
      <c r="RAK296" s="65" t="s">
        <v>367</v>
      </c>
      <c r="RAL296" s="65" t="s">
        <v>367</v>
      </c>
      <c r="RAM296" s="65" t="s">
        <v>367</v>
      </c>
      <c r="RAN296" s="65" t="s">
        <v>367</v>
      </c>
      <c r="RAO296" s="65" t="s">
        <v>367</v>
      </c>
      <c r="RAP296" s="65" t="s">
        <v>367</v>
      </c>
      <c r="RAQ296" s="65" t="s">
        <v>367</v>
      </c>
      <c r="RAR296" s="65" t="s">
        <v>367</v>
      </c>
      <c r="RAS296" s="65" t="s">
        <v>367</v>
      </c>
      <c r="RAT296" s="65" t="s">
        <v>367</v>
      </c>
      <c r="RAU296" s="65" t="s">
        <v>367</v>
      </c>
      <c r="RAV296" s="65" t="s">
        <v>367</v>
      </c>
      <c r="RAW296" s="65" t="s">
        <v>367</v>
      </c>
      <c r="RAX296" s="65" t="s">
        <v>367</v>
      </c>
      <c r="RAY296" s="65" t="s">
        <v>367</v>
      </c>
      <c r="RAZ296" s="65" t="s">
        <v>367</v>
      </c>
      <c r="RBA296" s="65" t="s">
        <v>367</v>
      </c>
      <c r="RBB296" s="65" t="s">
        <v>367</v>
      </c>
      <c r="RBC296" s="65" t="s">
        <v>367</v>
      </c>
      <c r="RBD296" s="65" t="s">
        <v>367</v>
      </c>
      <c r="RBE296" s="65" t="s">
        <v>367</v>
      </c>
      <c r="RBF296" s="65" t="s">
        <v>367</v>
      </c>
      <c r="RBG296" s="65" t="s">
        <v>367</v>
      </c>
      <c r="RBH296" s="65" t="s">
        <v>367</v>
      </c>
      <c r="RBI296" s="65" t="s">
        <v>367</v>
      </c>
      <c r="RBJ296" s="65" t="s">
        <v>367</v>
      </c>
      <c r="RBK296" s="65" t="s">
        <v>367</v>
      </c>
      <c r="RBL296" s="65" t="s">
        <v>367</v>
      </c>
      <c r="RBM296" s="65" t="s">
        <v>367</v>
      </c>
      <c r="RBN296" s="65" t="s">
        <v>367</v>
      </c>
      <c r="RBO296" s="65" t="s">
        <v>367</v>
      </c>
      <c r="RBP296" s="65" t="s">
        <v>367</v>
      </c>
      <c r="RBQ296" s="65" t="s">
        <v>367</v>
      </c>
      <c r="RBR296" s="65" t="s">
        <v>367</v>
      </c>
      <c r="RBS296" s="65" t="s">
        <v>367</v>
      </c>
      <c r="RBT296" s="65" t="s">
        <v>367</v>
      </c>
      <c r="RBU296" s="65" t="s">
        <v>367</v>
      </c>
      <c r="RBV296" s="65" t="s">
        <v>367</v>
      </c>
      <c r="RBW296" s="65" t="s">
        <v>367</v>
      </c>
      <c r="RBX296" s="65" t="s">
        <v>367</v>
      </c>
      <c r="RBY296" s="65" t="s">
        <v>367</v>
      </c>
      <c r="RBZ296" s="65" t="s">
        <v>367</v>
      </c>
      <c r="RCA296" s="65" t="s">
        <v>367</v>
      </c>
      <c r="RCB296" s="65" t="s">
        <v>367</v>
      </c>
      <c r="RCC296" s="65" t="s">
        <v>367</v>
      </c>
      <c r="RCD296" s="65" t="s">
        <v>367</v>
      </c>
      <c r="RCE296" s="65" t="s">
        <v>367</v>
      </c>
      <c r="RCF296" s="65" t="s">
        <v>367</v>
      </c>
      <c r="RCG296" s="65" t="s">
        <v>367</v>
      </c>
      <c r="RCH296" s="65" t="s">
        <v>367</v>
      </c>
      <c r="RCI296" s="65" t="s">
        <v>367</v>
      </c>
      <c r="RCJ296" s="65" t="s">
        <v>367</v>
      </c>
      <c r="RCK296" s="65" t="s">
        <v>367</v>
      </c>
      <c r="RCL296" s="65" t="s">
        <v>367</v>
      </c>
      <c r="RCM296" s="65" t="s">
        <v>367</v>
      </c>
      <c r="RCN296" s="65" t="s">
        <v>367</v>
      </c>
      <c r="RCO296" s="65" t="s">
        <v>367</v>
      </c>
      <c r="RCP296" s="65" t="s">
        <v>367</v>
      </c>
      <c r="RCQ296" s="65" t="s">
        <v>367</v>
      </c>
      <c r="RCR296" s="65" t="s">
        <v>367</v>
      </c>
      <c r="RCS296" s="65" t="s">
        <v>367</v>
      </c>
      <c r="RCT296" s="65" t="s">
        <v>367</v>
      </c>
      <c r="RCU296" s="65" t="s">
        <v>367</v>
      </c>
      <c r="RCV296" s="65" t="s">
        <v>367</v>
      </c>
      <c r="RCW296" s="65" t="s">
        <v>367</v>
      </c>
      <c r="RCX296" s="65" t="s">
        <v>367</v>
      </c>
      <c r="RCY296" s="65" t="s">
        <v>367</v>
      </c>
      <c r="RCZ296" s="65" t="s">
        <v>367</v>
      </c>
      <c r="RDA296" s="65" t="s">
        <v>367</v>
      </c>
      <c r="RDB296" s="65" t="s">
        <v>367</v>
      </c>
      <c r="RDC296" s="65" t="s">
        <v>367</v>
      </c>
      <c r="RDD296" s="65" t="s">
        <v>367</v>
      </c>
      <c r="RDE296" s="65" t="s">
        <v>367</v>
      </c>
      <c r="RDF296" s="65" t="s">
        <v>367</v>
      </c>
      <c r="RDG296" s="65" t="s">
        <v>367</v>
      </c>
      <c r="RDH296" s="65" t="s">
        <v>367</v>
      </c>
      <c r="RDI296" s="65" t="s">
        <v>367</v>
      </c>
      <c r="RDJ296" s="65" t="s">
        <v>367</v>
      </c>
      <c r="RDK296" s="65" t="s">
        <v>367</v>
      </c>
      <c r="RDL296" s="65" t="s">
        <v>367</v>
      </c>
      <c r="RDM296" s="65" t="s">
        <v>367</v>
      </c>
      <c r="RDN296" s="65" t="s">
        <v>367</v>
      </c>
      <c r="RDO296" s="65" t="s">
        <v>367</v>
      </c>
      <c r="RDP296" s="65" t="s">
        <v>367</v>
      </c>
      <c r="RDQ296" s="65" t="s">
        <v>367</v>
      </c>
      <c r="RDR296" s="65" t="s">
        <v>367</v>
      </c>
      <c r="RDS296" s="65" t="s">
        <v>367</v>
      </c>
      <c r="RDT296" s="65" t="s">
        <v>367</v>
      </c>
      <c r="RDU296" s="65" t="s">
        <v>367</v>
      </c>
      <c r="RDV296" s="65" t="s">
        <v>367</v>
      </c>
      <c r="RDW296" s="65" t="s">
        <v>367</v>
      </c>
      <c r="RDX296" s="65" t="s">
        <v>367</v>
      </c>
      <c r="RDY296" s="65" t="s">
        <v>367</v>
      </c>
      <c r="RDZ296" s="65" t="s">
        <v>367</v>
      </c>
      <c r="REA296" s="65" t="s">
        <v>367</v>
      </c>
      <c r="REB296" s="65" t="s">
        <v>367</v>
      </c>
      <c r="REC296" s="65" t="s">
        <v>367</v>
      </c>
      <c r="RED296" s="65" t="s">
        <v>367</v>
      </c>
      <c r="REE296" s="65" t="s">
        <v>367</v>
      </c>
      <c r="REF296" s="65" t="s">
        <v>367</v>
      </c>
      <c r="REG296" s="65" t="s">
        <v>367</v>
      </c>
      <c r="REH296" s="65" t="s">
        <v>367</v>
      </c>
      <c r="REI296" s="65" t="s">
        <v>367</v>
      </c>
      <c r="REJ296" s="65" t="s">
        <v>367</v>
      </c>
      <c r="REK296" s="65" t="s">
        <v>367</v>
      </c>
      <c r="REL296" s="65" t="s">
        <v>367</v>
      </c>
      <c r="REM296" s="65" t="s">
        <v>367</v>
      </c>
      <c r="REN296" s="65" t="s">
        <v>367</v>
      </c>
      <c r="REO296" s="65" t="s">
        <v>367</v>
      </c>
      <c r="REP296" s="65" t="s">
        <v>367</v>
      </c>
      <c r="REQ296" s="65" t="s">
        <v>367</v>
      </c>
      <c r="RER296" s="65" t="s">
        <v>367</v>
      </c>
      <c r="RES296" s="65" t="s">
        <v>367</v>
      </c>
      <c r="RET296" s="65" t="s">
        <v>367</v>
      </c>
      <c r="REU296" s="65" t="s">
        <v>367</v>
      </c>
      <c r="REV296" s="65" t="s">
        <v>367</v>
      </c>
      <c r="REW296" s="65" t="s">
        <v>367</v>
      </c>
      <c r="REX296" s="65" t="s">
        <v>367</v>
      </c>
      <c r="REY296" s="65" t="s">
        <v>367</v>
      </c>
      <c r="REZ296" s="65" t="s">
        <v>367</v>
      </c>
      <c r="RFA296" s="65" t="s">
        <v>367</v>
      </c>
      <c r="RFB296" s="65" t="s">
        <v>367</v>
      </c>
      <c r="RFC296" s="65" t="s">
        <v>367</v>
      </c>
      <c r="RFD296" s="65" t="s">
        <v>367</v>
      </c>
      <c r="RFE296" s="65" t="s">
        <v>367</v>
      </c>
      <c r="RFF296" s="65" t="s">
        <v>367</v>
      </c>
      <c r="RFG296" s="65" t="s">
        <v>367</v>
      </c>
      <c r="RFH296" s="65" t="s">
        <v>367</v>
      </c>
      <c r="RFI296" s="65" t="s">
        <v>367</v>
      </c>
      <c r="RFJ296" s="65" t="s">
        <v>367</v>
      </c>
      <c r="RFK296" s="65" t="s">
        <v>367</v>
      </c>
      <c r="RFL296" s="65" t="s">
        <v>367</v>
      </c>
      <c r="RFM296" s="65" t="s">
        <v>367</v>
      </c>
      <c r="RFN296" s="65" t="s">
        <v>367</v>
      </c>
      <c r="RFO296" s="65" t="s">
        <v>367</v>
      </c>
      <c r="RFP296" s="65" t="s">
        <v>367</v>
      </c>
      <c r="RFQ296" s="65" t="s">
        <v>367</v>
      </c>
      <c r="RFR296" s="65" t="s">
        <v>367</v>
      </c>
      <c r="RFS296" s="65" t="s">
        <v>367</v>
      </c>
      <c r="RFT296" s="65" t="s">
        <v>367</v>
      </c>
      <c r="RFU296" s="65" t="s">
        <v>367</v>
      </c>
      <c r="RFV296" s="65" t="s">
        <v>367</v>
      </c>
      <c r="RFW296" s="65" t="s">
        <v>367</v>
      </c>
      <c r="RFX296" s="65" t="s">
        <v>367</v>
      </c>
      <c r="RFY296" s="65" t="s">
        <v>367</v>
      </c>
      <c r="RFZ296" s="65" t="s">
        <v>367</v>
      </c>
      <c r="RGA296" s="65" t="s">
        <v>367</v>
      </c>
      <c r="RGB296" s="65" t="s">
        <v>367</v>
      </c>
      <c r="RGC296" s="65" t="s">
        <v>367</v>
      </c>
      <c r="RGD296" s="65" t="s">
        <v>367</v>
      </c>
      <c r="RGE296" s="65" t="s">
        <v>367</v>
      </c>
      <c r="RGF296" s="65" t="s">
        <v>367</v>
      </c>
      <c r="RGG296" s="65" t="s">
        <v>367</v>
      </c>
      <c r="RGH296" s="65" t="s">
        <v>367</v>
      </c>
      <c r="RGI296" s="65" t="s">
        <v>367</v>
      </c>
      <c r="RGJ296" s="65" t="s">
        <v>367</v>
      </c>
      <c r="RGK296" s="65" t="s">
        <v>367</v>
      </c>
      <c r="RGL296" s="65" t="s">
        <v>367</v>
      </c>
      <c r="RGM296" s="65" t="s">
        <v>367</v>
      </c>
      <c r="RGN296" s="65" t="s">
        <v>367</v>
      </c>
      <c r="RGO296" s="65" t="s">
        <v>367</v>
      </c>
      <c r="RGP296" s="65" t="s">
        <v>367</v>
      </c>
      <c r="RGQ296" s="65" t="s">
        <v>367</v>
      </c>
      <c r="RGR296" s="65" t="s">
        <v>367</v>
      </c>
      <c r="RGS296" s="65" t="s">
        <v>367</v>
      </c>
      <c r="RGT296" s="65" t="s">
        <v>367</v>
      </c>
      <c r="RGU296" s="65" t="s">
        <v>367</v>
      </c>
      <c r="RGV296" s="65" t="s">
        <v>367</v>
      </c>
      <c r="RGW296" s="65" t="s">
        <v>367</v>
      </c>
      <c r="RGX296" s="65" t="s">
        <v>367</v>
      </c>
      <c r="RGY296" s="65" t="s">
        <v>367</v>
      </c>
      <c r="RGZ296" s="65" t="s">
        <v>367</v>
      </c>
      <c r="RHA296" s="65" t="s">
        <v>367</v>
      </c>
      <c r="RHB296" s="65" t="s">
        <v>367</v>
      </c>
      <c r="RHC296" s="65" t="s">
        <v>367</v>
      </c>
      <c r="RHD296" s="65" t="s">
        <v>367</v>
      </c>
      <c r="RHE296" s="65" t="s">
        <v>367</v>
      </c>
      <c r="RHF296" s="65" t="s">
        <v>367</v>
      </c>
      <c r="RHG296" s="65" t="s">
        <v>367</v>
      </c>
      <c r="RHH296" s="65" t="s">
        <v>367</v>
      </c>
      <c r="RHI296" s="65" t="s">
        <v>367</v>
      </c>
      <c r="RHJ296" s="65" t="s">
        <v>367</v>
      </c>
      <c r="RHK296" s="65" t="s">
        <v>367</v>
      </c>
      <c r="RHL296" s="65" t="s">
        <v>367</v>
      </c>
      <c r="RHM296" s="65" t="s">
        <v>367</v>
      </c>
      <c r="RHN296" s="65" t="s">
        <v>367</v>
      </c>
      <c r="RHO296" s="65" t="s">
        <v>367</v>
      </c>
      <c r="RHP296" s="65" t="s">
        <v>367</v>
      </c>
      <c r="RHQ296" s="65" t="s">
        <v>367</v>
      </c>
      <c r="RHR296" s="65" t="s">
        <v>367</v>
      </c>
      <c r="RHS296" s="65" t="s">
        <v>367</v>
      </c>
      <c r="RHT296" s="65" t="s">
        <v>367</v>
      </c>
      <c r="RHU296" s="65" t="s">
        <v>367</v>
      </c>
      <c r="RHV296" s="65" t="s">
        <v>367</v>
      </c>
      <c r="RHW296" s="65" t="s">
        <v>367</v>
      </c>
      <c r="RHX296" s="65" t="s">
        <v>367</v>
      </c>
      <c r="RHY296" s="65" t="s">
        <v>367</v>
      </c>
      <c r="RHZ296" s="65" t="s">
        <v>367</v>
      </c>
      <c r="RIA296" s="65" t="s">
        <v>367</v>
      </c>
      <c r="RIB296" s="65" t="s">
        <v>367</v>
      </c>
      <c r="RIC296" s="65" t="s">
        <v>367</v>
      </c>
      <c r="RID296" s="65" t="s">
        <v>367</v>
      </c>
      <c r="RIE296" s="65" t="s">
        <v>367</v>
      </c>
      <c r="RIF296" s="65" t="s">
        <v>367</v>
      </c>
      <c r="RIG296" s="65" t="s">
        <v>367</v>
      </c>
      <c r="RIH296" s="65" t="s">
        <v>367</v>
      </c>
      <c r="RII296" s="65" t="s">
        <v>367</v>
      </c>
      <c r="RIJ296" s="65" t="s">
        <v>367</v>
      </c>
      <c r="RIK296" s="65" t="s">
        <v>367</v>
      </c>
      <c r="RIL296" s="65" t="s">
        <v>367</v>
      </c>
      <c r="RIM296" s="65" t="s">
        <v>367</v>
      </c>
      <c r="RIN296" s="65" t="s">
        <v>367</v>
      </c>
      <c r="RIO296" s="65" t="s">
        <v>367</v>
      </c>
      <c r="RIP296" s="65" t="s">
        <v>367</v>
      </c>
      <c r="RIQ296" s="65" t="s">
        <v>367</v>
      </c>
      <c r="RIR296" s="65" t="s">
        <v>367</v>
      </c>
      <c r="RIS296" s="65" t="s">
        <v>367</v>
      </c>
      <c r="RIT296" s="65" t="s">
        <v>367</v>
      </c>
      <c r="RIU296" s="65" t="s">
        <v>367</v>
      </c>
      <c r="RIV296" s="65" t="s">
        <v>367</v>
      </c>
      <c r="RIW296" s="65" t="s">
        <v>367</v>
      </c>
      <c r="RIX296" s="65" t="s">
        <v>367</v>
      </c>
      <c r="RIY296" s="65" t="s">
        <v>367</v>
      </c>
      <c r="RIZ296" s="65" t="s">
        <v>367</v>
      </c>
      <c r="RJA296" s="65" t="s">
        <v>367</v>
      </c>
      <c r="RJB296" s="65" t="s">
        <v>367</v>
      </c>
      <c r="RJC296" s="65" t="s">
        <v>367</v>
      </c>
      <c r="RJD296" s="65" t="s">
        <v>367</v>
      </c>
      <c r="RJE296" s="65" t="s">
        <v>367</v>
      </c>
      <c r="RJF296" s="65" t="s">
        <v>367</v>
      </c>
      <c r="RJG296" s="65" t="s">
        <v>367</v>
      </c>
      <c r="RJH296" s="65" t="s">
        <v>367</v>
      </c>
      <c r="RJI296" s="65" t="s">
        <v>367</v>
      </c>
      <c r="RJJ296" s="65" t="s">
        <v>367</v>
      </c>
      <c r="RJK296" s="65" t="s">
        <v>367</v>
      </c>
      <c r="RJL296" s="65" t="s">
        <v>367</v>
      </c>
      <c r="RJM296" s="65" t="s">
        <v>367</v>
      </c>
      <c r="RJN296" s="65" t="s">
        <v>367</v>
      </c>
      <c r="RJO296" s="65" t="s">
        <v>367</v>
      </c>
      <c r="RJP296" s="65" t="s">
        <v>367</v>
      </c>
      <c r="RJQ296" s="65" t="s">
        <v>367</v>
      </c>
      <c r="RJR296" s="65" t="s">
        <v>367</v>
      </c>
      <c r="RJS296" s="65" t="s">
        <v>367</v>
      </c>
      <c r="RJT296" s="65" t="s">
        <v>367</v>
      </c>
      <c r="RJU296" s="65" t="s">
        <v>367</v>
      </c>
      <c r="RJV296" s="65" t="s">
        <v>367</v>
      </c>
      <c r="RJW296" s="65" t="s">
        <v>367</v>
      </c>
      <c r="RJX296" s="65" t="s">
        <v>367</v>
      </c>
      <c r="RJY296" s="65" t="s">
        <v>367</v>
      </c>
      <c r="RJZ296" s="65" t="s">
        <v>367</v>
      </c>
      <c r="RKA296" s="65" t="s">
        <v>367</v>
      </c>
      <c r="RKB296" s="65" t="s">
        <v>367</v>
      </c>
      <c r="RKC296" s="65" t="s">
        <v>367</v>
      </c>
      <c r="RKD296" s="65" t="s">
        <v>367</v>
      </c>
      <c r="RKE296" s="65" t="s">
        <v>367</v>
      </c>
      <c r="RKF296" s="65" t="s">
        <v>367</v>
      </c>
      <c r="RKG296" s="65" t="s">
        <v>367</v>
      </c>
      <c r="RKH296" s="65" t="s">
        <v>367</v>
      </c>
      <c r="RKI296" s="65" t="s">
        <v>367</v>
      </c>
      <c r="RKJ296" s="65" t="s">
        <v>367</v>
      </c>
      <c r="RKK296" s="65" t="s">
        <v>367</v>
      </c>
      <c r="RKL296" s="65" t="s">
        <v>367</v>
      </c>
      <c r="RKM296" s="65" t="s">
        <v>367</v>
      </c>
      <c r="RKN296" s="65" t="s">
        <v>367</v>
      </c>
      <c r="RKO296" s="65" t="s">
        <v>367</v>
      </c>
      <c r="RKP296" s="65" t="s">
        <v>367</v>
      </c>
      <c r="RKQ296" s="65" t="s">
        <v>367</v>
      </c>
      <c r="RKR296" s="65" t="s">
        <v>367</v>
      </c>
      <c r="RKS296" s="65" t="s">
        <v>367</v>
      </c>
      <c r="RKT296" s="65" t="s">
        <v>367</v>
      </c>
      <c r="RKU296" s="65" t="s">
        <v>367</v>
      </c>
      <c r="RKV296" s="65" t="s">
        <v>367</v>
      </c>
      <c r="RKW296" s="65" t="s">
        <v>367</v>
      </c>
      <c r="RKX296" s="65" t="s">
        <v>367</v>
      </c>
      <c r="RKY296" s="65" t="s">
        <v>367</v>
      </c>
      <c r="RKZ296" s="65" t="s">
        <v>367</v>
      </c>
      <c r="RLA296" s="65" t="s">
        <v>367</v>
      </c>
      <c r="RLB296" s="65" t="s">
        <v>367</v>
      </c>
      <c r="RLC296" s="65" t="s">
        <v>367</v>
      </c>
      <c r="RLD296" s="65" t="s">
        <v>367</v>
      </c>
      <c r="RLE296" s="65" t="s">
        <v>367</v>
      </c>
      <c r="RLF296" s="65" t="s">
        <v>367</v>
      </c>
      <c r="RLG296" s="65" t="s">
        <v>367</v>
      </c>
      <c r="RLH296" s="65" t="s">
        <v>367</v>
      </c>
      <c r="RLI296" s="65" t="s">
        <v>367</v>
      </c>
      <c r="RLJ296" s="65" t="s">
        <v>367</v>
      </c>
      <c r="RLK296" s="65" t="s">
        <v>367</v>
      </c>
      <c r="RLL296" s="65" t="s">
        <v>367</v>
      </c>
      <c r="RLM296" s="65" t="s">
        <v>367</v>
      </c>
      <c r="RLN296" s="65" t="s">
        <v>367</v>
      </c>
      <c r="RLO296" s="65" t="s">
        <v>367</v>
      </c>
      <c r="RLP296" s="65" t="s">
        <v>367</v>
      </c>
      <c r="RLQ296" s="65" t="s">
        <v>367</v>
      </c>
      <c r="RLR296" s="65" t="s">
        <v>367</v>
      </c>
      <c r="RLS296" s="65" t="s">
        <v>367</v>
      </c>
      <c r="RLT296" s="65" t="s">
        <v>367</v>
      </c>
      <c r="RLU296" s="65" t="s">
        <v>367</v>
      </c>
      <c r="RLV296" s="65" t="s">
        <v>367</v>
      </c>
      <c r="RLW296" s="65" t="s">
        <v>367</v>
      </c>
      <c r="RLX296" s="65" t="s">
        <v>367</v>
      </c>
      <c r="RLY296" s="65" t="s">
        <v>367</v>
      </c>
      <c r="RLZ296" s="65" t="s">
        <v>367</v>
      </c>
      <c r="RMA296" s="65" t="s">
        <v>367</v>
      </c>
      <c r="RMB296" s="65" t="s">
        <v>367</v>
      </c>
      <c r="RMC296" s="65" t="s">
        <v>367</v>
      </c>
      <c r="RMD296" s="65" t="s">
        <v>367</v>
      </c>
      <c r="RME296" s="65" t="s">
        <v>367</v>
      </c>
      <c r="RMF296" s="65" t="s">
        <v>367</v>
      </c>
      <c r="RMG296" s="65" t="s">
        <v>367</v>
      </c>
      <c r="RMH296" s="65" t="s">
        <v>367</v>
      </c>
      <c r="RMI296" s="65" t="s">
        <v>367</v>
      </c>
      <c r="RMJ296" s="65" t="s">
        <v>367</v>
      </c>
      <c r="RMK296" s="65" t="s">
        <v>367</v>
      </c>
      <c r="RML296" s="65" t="s">
        <v>367</v>
      </c>
      <c r="RMM296" s="65" t="s">
        <v>367</v>
      </c>
      <c r="RMN296" s="65" t="s">
        <v>367</v>
      </c>
      <c r="RMO296" s="65" t="s">
        <v>367</v>
      </c>
      <c r="RMP296" s="65" t="s">
        <v>367</v>
      </c>
      <c r="RMQ296" s="65" t="s">
        <v>367</v>
      </c>
      <c r="RMR296" s="65" t="s">
        <v>367</v>
      </c>
      <c r="RMS296" s="65" t="s">
        <v>367</v>
      </c>
      <c r="RMT296" s="65" t="s">
        <v>367</v>
      </c>
      <c r="RMU296" s="65" t="s">
        <v>367</v>
      </c>
      <c r="RMV296" s="65" t="s">
        <v>367</v>
      </c>
      <c r="RMW296" s="65" t="s">
        <v>367</v>
      </c>
      <c r="RMX296" s="65" t="s">
        <v>367</v>
      </c>
      <c r="RMY296" s="65" t="s">
        <v>367</v>
      </c>
      <c r="RMZ296" s="65" t="s">
        <v>367</v>
      </c>
      <c r="RNA296" s="65" t="s">
        <v>367</v>
      </c>
      <c r="RNB296" s="65" t="s">
        <v>367</v>
      </c>
      <c r="RNC296" s="65" t="s">
        <v>367</v>
      </c>
      <c r="RND296" s="65" t="s">
        <v>367</v>
      </c>
      <c r="RNE296" s="65" t="s">
        <v>367</v>
      </c>
      <c r="RNF296" s="65" t="s">
        <v>367</v>
      </c>
      <c r="RNG296" s="65" t="s">
        <v>367</v>
      </c>
      <c r="RNH296" s="65" t="s">
        <v>367</v>
      </c>
      <c r="RNI296" s="65" t="s">
        <v>367</v>
      </c>
      <c r="RNJ296" s="65" t="s">
        <v>367</v>
      </c>
      <c r="RNK296" s="65" t="s">
        <v>367</v>
      </c>
      <c r="RNL296" s="65" t="s">
        <v>367</v>
      </c>
      <c r="RNM296" s="65" t="s">
        <v>367</v>
      </c>
      <c r="RNN296" s="65" t="s">
        <v>367</v>
      </c>
      <c r="RNO296" s="65" t="s">
        <v>367</v>
      </c>
      <c r="RNP296" s="65" t="s">
        <v>367</v>
      </c>
      <c r="RNQ296" s="65" t="s">
        <v>367</v>
      </c>
      <c r="RNR296" s="65" t="s">
        <v>367</v>
      </c>
      <c r="RNS296" s="65" t="s">
        <v>367</v>
      </c>
      <c r="RNT296" s="65" t="s">
        <v>367</v>
      </c>
      <c r="RNU296" s="65" t="s">
        <v>367</v>
      </c>
      <c r="RNV296" s="65" t="s">
        <v>367</v>
      </c>
      <c r="RNW296" s="65" t="s">
        <v>367</v>
      </c>
      <c r="RNX296" s="65" t="s">
        <v>367</v>
      </c>
      <c r="RNY296" s="65" t="s">
        <v>367</v>
      </c>
      <c r="RNZ296" s="65" t="s">
        <v>367</v>
      </c>
      <c r="ROA296" s="65" t="s">
        <v>367</v>
      </c>
      <c r="ROB296" s="65" t="s">
        <v>367</v>
      </c>
      <c r="ROC296" s="65" t="s">
        <v>367</v>
      </c>
      <c r="ROD296" s="65" t="s">
        <v>367</v>
      </c>
      <c r="ROE296" s="65" t="s">
        <v>367</v>
      </c>
      <c r="ROF296" s="65" t="s">
        <v>367</v>
      </c>
      <c r="ROG296" s="65" t="s">
        <v>367</v>
      </c>
      <c r="ROH296" s="65" t="s">
        <v>367</v>
      </c>
      <c r="ROI296" s="65" t="s">
        <v>367</v>
      </c>
      <c r="ROJ296" s="65" t="s">
        <v>367</v>
      </c>
      <c r="ROK296" s="65" t="s">
        <v>367</v>
      </c>
      <c r="ROL296" s="65" t="s">
        <v>367</v>
      </c>
      <c r="ROM296" s="65" t="s">
        <v>367</v>
      </c>
      <c r="RON296" s="65" t="s">
        <v>367</v>
      </c>
      <c r="ROO296" s="65" t="s">
        <v>367</v>
      </c>
      <c r="ROP296" s="65" t="s">
        <v>367</v>
      </c>
      <c r="ROQ296" s="65" t="s">
        <v>367</v>
      </c>
      <c r="ROR296" s="65" t="s">
        <v>367</v>
      </c>
      <c r="ROS296" s="65" t="s">
        <v>367</v>
      </c>
      <c r="ROT296" s="65" t="s">
        <v>367</v>
      </c>
      <c r="ROU296" s="65" t="s">
        <v>367</v>
      </c>
      <c r="ROV296" s="65" t="s">
        <v>367</v>
      </c>
      <c r="ROW296" s="65" t="s">
        <v>367</v>
      </c>
      <c r="ROX296" s="65" t="s">
        <v>367</v>
      </c>
      <c r="ROY296" s="65" t="s">
        <v>367</v>
      </c>
      <c r="ROZ296" s="65" t="s">
        <v>367</v>
      </c>
      <c r="RPA296" s="65" t="s">
        <v>367</v>
      </c>
      <c r="RPB296" s="65" t="s">
        <v>367</v>
      </c>
      <c r="RPC296" s="65" t="s">
        <v>367</v>
      </c>
      <c r="RPD296" s="65" t="s">
        <v>367</v>
      </c>
      <c r="RPE296" s="65" t="s">
        <v>367</v>
      </c>
      <c r="RPF296" s="65" t="s">
        <v>367</v>
      </c>
      <c r="RPG296" s="65" t="s">
        <v>367</v>
      </c>
      <c r="RPH296" s="65" t="s">
        <v>367</v>
      </c>
      <c r="RPI296" s="65" t="s">
        <v>367</v>
      </c>
      <c r="RPJ296" s="65" t="s">
        <v>367</v>
      </c>
      <c r="RPK296" s="65" t="s">
        <v>367</v>
      </c>
      <c r="RPL296" s="65" t="s">
        <v>367</v>
      </c>
      <c r="RPM296" s="65" t="s">
        <v>367</v>
      </c>
      <c r="RPN296" s="65" t="s">
        <v>367</v>
      </c>
      <c r="RPO296" s="65" t="s">
        <v>367</v>
      </c>
      <c r="RPP296" s="65" t="s">
        <v>367</v>
      </c>
      <c r="RPQ296" s="65" t="s">
        <v>367</v>
      </c>
      <c r="RPR296" s="65" t="s">
        <v>367</v>
      </c>
      <c r="RPS296" s="65" t="s">
        <v>367</v>
      </c>
      <c r="RPT296" s="65" t="s">
        <v>367</v>
      </c>
      <c r="RPU296" s="65" t="s">
        <v>367</v>
      </c>
      <c r="RPV296" s="65" t="s">
        <v>367</v>
      </c>
      <c r="RPW296" s="65" t="s">
        <v>367</v>
      </c>
      <c r="RPX296" s="65" t="s">
        <v>367</v>
      </c>
      <c r="RPY296" s="65" t="s">
        <v>367</v>
      </c>
      <c r="RPZ296" s="65" t="s">
        <v>367</v>
      </c>
      <c r="RQA296" s="65" t="s">
        <v>367</v>
      </c>
      <c r="RQB296" s="65" t="s">
        <v>367</v>
      </c>
      <c r="RQC296" s="65" t="s">
        <v>367</v>
      </c>
      <c r="RQD296" s="65" t="s">
        <v>367</v>
      </c>
      <c r="RQE296" s="65" t="s">
        <v>367</v>
      </c>
      <c r="RQF296" s="65" t="s">
        <v>367</v>
      </c>
      <c r="RQG296" s="65" t="s">
        <v>367</v>
      </c>
      <c r="RQH296" s="65" t="s">
        <v>367</v>
      </c>
      <c r="RQI296" s="65" t="s">
        <v>367</v>
      </c>
      <c r="RQJ296" s="65" t="s">
        <v>367</v>
      </c>
      <c r="RQK296" s="65" t="s">
        <v>367</v>
      </c>
      <c r="RQL296" s="65" t="s">
        <v>367</v>
      </c>
      <c r="RQM296" s="65" t="s">
        <v>367</v>
      </c>
      <c r="RQN296" s="65" t="s">
        <v>367</v>
      </c>
      <c r="RQO296" s="65" t="s">
        <v>367</v>
      </c>
      <c r="RQP296" s="65" t="s">
        <v>367</v>
      </c>
      <c r="RQQ296" s="65" t="s">
        <v>367</v>
      </c>
      <c r="RQR296" s="65" t="s">
        <v>367</v>
      </c>
      <c r="RQS296" s="65" t="s">
        <v>367</v>
      </c>
      <c r="RQT296" s="65" t="s">
        <v>367</v>
      </c>
      <c r="RQU296" s="65" t="s">
        <v>367</v>
      </c>
      <c r="RQV296" s="65" t="s">
        <v>367</v>
      </c>
      <c r="RQW296" s="65" t="s">
        <v>367</v>
      </c>
      <c r="RQX296" s="65" t="s">
        <v>367</v>
      </c>
      <c r="RQY296" s="65" t="s">
        <v>367</v>
      </c>
      <c r="RQZ296" s="65" t="s">
        <v>367</v>
      </c>
      <c r="RRA296" s="65" t="s">
        <v>367</v>
      </c>
      <c r="RRB296" s="65" t="s">
        <v>367</v>
      </c>
      <c r="RRC296" s="65" t="s">
        <v>367</v>
      </c>
      <c r="RRD296" s="65" t="s">
        <v>367</v>
      </c>
      <c r="RRE296" s="65" t="s">
        <v>367</v>
      </c>
      <c r="RRF296" s="65" t="s">
        <v>367</v>
      </c>
      <c r="RRG296" s="65" t="s">
        <v>367</v>
      </c>
      <c r="RRH296" s="65" t="s">
        <v>367</v>
      </c>
      <c r="RRI296" s="65" t="s">
        <v>367</v>
      </c>
      <c r="RRJ296" s="65" t="s">
        <v>367</v>
      </c>
      <c r="RRK296" s="65" t="s">
        <v>367</v>
      </c>
      <c r="RRL296" s="65" t="s">
        <v>367</v>
      </c>
      <c r="RRM296" s="65" t="s">
        <v>367</v>
      </c>
      <c r="RRN296" s="65" t="s">
        <v>367</v>
      </c>
      <c r="RRO296" s="65" t="s">
        <v>367</v>
      </c>
      <c r="RRP296" s="65" t="s">
        <v>367</v>
      </c>
      <c r="RRQ296" s="65" t="s">
        <v>367</v>
      </c>
      <c r="RRR296" s="65" t="s">
        <v>367</v>
      </c>
      <c r="RRS296" s="65" t="s">
        <v>367</v>
      </c>
      <c r="RRT296" s="65" t="s">
        <v>367</v>
      </c>
      <c r="RRU296" s="65" t="s">
        <v>367</v>
      </c>
      <c r="RRV296" s="65" t="s">
        <v>367</v>
      </c>
      <c r="RRW296" s="65" t="s">
        <v>367</v>
      </c>
      <c r="RRX296" s="65" t="s">
        <v>367</v>
      </c>
      <c r="RRY296" s="65" t="s">
        <v>367</v>
      </c>
      <c r="RRZ296" s="65" t="s">
        <v>367</v>
      </c>
      <c r="RSA296" s="65" t="s">
        <v>367</v>
      </c>
      <c r="RSB296" s="65" t="s">
        <v>367</v>
      </c>
      <c r="RSC296" s="65" t="s">
        <v>367</v>
      </c>
      <c r="RSD296" s="65" t="s">
        <v>367</v>
      </c>
      <c r="RSE296" s="65" t="s">
        <v>367</v>
      </c>
      <c r="RSF296" s="65" t="s">
        <v>367</v>
      </c>
      <c r="RSG296" s="65" t="s">
        <v>367</v>
      </c>
      <c r="RSH296" s="65" t="s">
        <v>367</v>
      </c>
      <c r="RSI296" s="65" t="s">
        <v>367</v>
      </c>
      <c r="RSJ296" s="65" t="s">
        <v>367</v>
      </c>
      <c r="RSK296" s="65" t="s">
        <v>367</v>
      </c>
      <c r="RSL296" s="65" t="s">
        <v>367</v>
      </c>
      <c r="RSM296" s="65" t="s">
        <v>367</v>
      </c>
      <c r="RSN296" s="65" t="s">
        <v>367</v>
      </c>
      <c r="RSO296" s="65" t="s">
        <v>367</v>
      </c>
      <c r="RSP296" s="65" t="s">
        <v>367</v>
      </c>
      <c r="RSQ296" s="65" t="s">
        <v>367</v>
      </c>
      <c r="RSR296" s="65" t="s">
        <v>367</v>
      </c>
      <c r="RSS296" s="65" t="s">
        <v>367</v>
      </c>
      <c r="RST296" s="65" t="s">
        <v>367</v>
      </c>
      <c r="RSU296" s="65" t="s">
        <v>367</v>
      </c>
      <c r="RSV296" s="65" t="s">
        <v>367</v>
      </c>
      <c r="RSW296" s="65" t="s">
        <v>367</v>
      </c>
      <c r="RSX296" s="65" t="s">
        <v>367</v>
      </c>
      <c r="RSY296" s="65" t="s">
        <v>367</v>
      </c>
      <c r="RSZ296" s="65" t="s">
        <v>367</v>
      </c>
      <c r="RTA296" s="65" t="s">
        <v>367</v>
      </c>
      <c r="RTB296" s="65" t="s">
        <v>367</v>
      </c>
      <c r="RTC296" s="65" t="s">
        <v>367</v>
      </c>
      <c r="RTD296" s="65" t="s">
        <v>367</v>
      </c>
      <c r="RTE296" s="65" t="s">
        <v>367</v>
      </c>
      <c r="RTF296" s="65" t="s">
        <v>367</v>
      </c>
      <c r="RTG296" s="65" t="s">
        <v>367</v>
      </c>
      <c r="RTH296" s="65" t="s">
        <v>367</v>
      </c>
      <c r="RTI296" s="65" t="s">
        <v>367</v>
      </c>
      <c r="RTJ296" s="65" t="s">
        <v>367</v>
      </c>
      <c r="RTK296" s="65" t="s">
        <v>367</v>
      </c>
      <c r="RTL296" s="65" t="s">
        <v>367</v>
      </c>
      <c r="RTM296" s="65" t="s">
        <v>367</v>
      </c>
      <c r="RTN296" s="65" t="s">
        <v>367</v>
      </c>
      <c r="RTO296" s="65" t="s">
        <v>367</v>
      </c>
      <c r="RTP296" s="65" t="s">
        <v>367</v>
      </c>
      <c r="RTQ296" s="65" t="s">
        <v>367</v>
      </c>
      <c r="RTR296" s="65" t="s">
        <v>367</v>
      </c>
      <c r="RTS296" s="65" t="s">
        <v>367</v>
      </c>
      <c r="RTT296" s="65" t="s">
        <v>367</v>
      </c>
      <c r="RTU296" s="65" t="s">
        <v>367</v>
      </c>
      <c r="RTV296" s="65" t="s">
        <v>367</v>
      </c>
      <c r="RTW296" s="65" t="s">
        <v>367</v>
      </c>
      <c r="RTX296" s="65" t="s">
        <v>367</v>
      </c>
      <c r="RTY296" s="65" t="s">
        <v>367</v>
      </c>
      <c r="RTZ296" s="65" t="s">
        <v>367</v>
      </c>
      <c r="RUA296" s="65" t="s">
        <v>367</v>
      </c>
      <c r="RUB296" s="65" t="s">
        <v>367</v>
      </c>
      <c r="RUC296" s="65" t="s">
        <v>367</v>
      </c>
      <c r="RUD296" s="65" t="s">
        <v>367</v>
      </c>
      <c r="RUE296" s="65" t="s">
        <v>367</v>
      </c>
      <c r="RUF296" s="65" t="s">
        <v>367</v>
      </c>
      <c r="RUG296" s="65" t="s">
        <v>367</v>
      </c>
      <c r="RUH296" s="65" t="s">
        <v>367</v>
      </c>
      <c r="RUI296" s="65" t="s">
        <v>367</v>
      </c>
      <c r="RUJ296" s="65" t="s">
        <v>367</v>
      </c>
      <c r="RUK296" s="65" t="s">
        <v>367</v>
      </c>
      <c r="RUL296" s="65" t="s">
        <v>367</v>
      </c>
      <c r="RUM296" s="65" t="s">
        <v>367</v>
      </c>
      <c r="RUN296" s="65" t="s">
        <v>367</v>
      </c>
      <c r="RUO296" s="65" t="s">
        <v>367</v>
      </c>
      <c r="RUP296" s="65" t="s">
        <v>367</v>
      </c>
      <c r="RUQ296" s="65" t="s">
        <v>367</v>
      </c>
      <c r="RUR296" s="65" t="s">
        <v>367</v>
      </c>
      <c r="RUS296" s="65" t="s">
        <v>367</v>
      </c>
      <c r="RUT296" s="65" t="s">
        <v>367</v>
      </c>
      <c r="RUU296" s="65" t="s">
        <v>367</v>
      </c>
      <c r="RUV296" s="65" t="s">
        <v>367</v>
      </c>
      <c r="RUW296" s="65" t="s">
        <v>367</v>
      </c>
      <c r="RUX296" s="65" t="s">
        <v>367</v>
      </c>
      <c r="RUY296" s="65" t="s">
        <v>367</v>
      </c>
      <c r="RUZ296" s="65" t="s">
        <v>367</v>
      </c>
      <c r="RVA296" s="65" t="s">
        <v>367</v>
      </c>
      <c r="RVB296" s="65" t="s">
        <v>367</v>
      </c>
      <c r="RVC296" s="65" t="s">
        <v>367</v>
      </c>
      <c r="RVD296" s="65" t="s">
        <v>367</v>
      </c>
      <c r="RVE296" s="65" t="s">
        <v>367</v>
      </c>
      <c r="RVF296" s="65" t="s">
        <v>367</v>
      </c>
      <c r="RVG296" s="65" t="s">
        <v>367</v>
      </c>
      <c r="RVH296" s="65" t="s">
        <v>367</v>
      </c>
      <c r="RVI296" s="65" t="s">
        <v>367</v>
      </c>
      <c r="RVJ296" s="65" t="s">
        <v>367</v>
      </c>
      <c r="RVK296" s="65" t="s">
        <v>367</v>
      </c>
      <c r="RVL296" s="65" t="s">
        <v>367</v>
      </c>
      <c r="RVM296" s="65" t="s">
        <v>367</v>
      </c>
      <c r="RVN296" s="65" t="s">
        <v>367</v>
      </c>
      <c r="RVO296" s="65" t="s">
        <v>367</v>
      </c>
      <c r="RVP296" s="65" t="s">
        <v>367</v>
      </c>
      <c r="RVQ296" s="65" t="s">
        <v>367</v>
      </c>
      <c r="RVR296" s="65" t="s">
        <v>367</v>
      </c>
      <c r="RVS296" s="65" t="s">
        <v>367</v>
      </c>
      <c r="RVT296" s="65" t="s">
        <v>367</v>
      </c>
      <c r="RVU296" s="65" t="s">
        <v>367</v>
      </c>
      <c r="RVV296" s="65" t="s">
        <v>367</v>
      </c>
      <c r="RVW296" s="65" t="s">
        <v>367</v>
      </c>
      <c r="RVX296" s="65" t="s">
        <v>367</v>
      </c>
      <c r="RVY296" s="65" t="s">
        <v>367</v>
      </c>
      <c r="RVZ296" s="65" t="s">
        <v>367</v>
      </c>
      <c r="RWA296" s="65" t="s">
        <v>367</v>
      </c>
      <c r="RWB296" s="65" t="s">
        <v>367</v>
      </c>
      <c r="RWC296" s="65" t="s">
        <v>367</v>
      </c>
      <c r="RWD296" s="65" t="s">
        <v>367</v>
      </c>
      <c r="RWE296" s="65" t="s">
        <v>367</v>
      </c>
      <c r="RWF296" s="65" t="s">
        <v>367</v>
      </c>
      <c r="RWG296" s="65" t="s">
        <v>367</v>
      </c>
      <c r="RWH296" s="65" t="s">
        <v>367</v>
      </c>
      <c r="RWI296" s="65" t="s">
        <v>367</v>
      </c>
      <c r="RWJ296" s="65" t="s">
        <v>367</v>
      </c>
      <c r="RWK296" s="65" t="s">
        <v>367</v>
      </c>
      <c r="RWL296" s="65" t="s">
        <v>367</v>
      </c>
      <c r="RWM296" s="65" t="s">
        <v>367</v>
      </c>
      <c r="RWN296" s="65" t="s">
        <v>367</v>
      </c>
      <c r="RWO296" s="65" t="s">
        <v>367</v>
      </c>
      <c r="RWP296" s="65" t="s">
        <v>367</v>
      </c>
      <c r="RWQ296" s="65" t="s">
        <v>367</v>
      </c>
      <c r="RWR296" s="65" t="s">
        <v>367</v>
      </c>
      <c r="RWS296" s="65" t="s">
        <v>367</v>
      </c>
      <c r="RWT296" s="65" t="s">
        <v>367</v>
      </c>
      <c r="RWU296" s="65" t="s">
        <v>367</v>
      </c>
      <c r="RWV296" s="65" t="s">
        <v>367</v>
      </c>
      <c r="RWW296" s="65" t="s">
        <v>367</v>
      </c>
      <c r="RWX296" s="65" t="s">
        <v>367</v>
      </c>
      <c r="RWY296" s="65" t="s">
        <v>367</v>
      </c>
      <c r="RWZ296" s="65" t="s">
        <v>367</v>
      </c>
      <c r="RXA296" s="65" t="s">
        <v>367</v>
      </c>
      <c r="RXB296" s="65" t="s">
        <v>367</v>
      </c>
      <c r="RXC296" s="65" t="s">
        <v>367</v>
      </c>
      <c r="RXD296" s="65" t="s">
        <v>367</v>
      </c>
      <c r="RXE296" s="65" t="s">
        <v>367</v>
      </c>
      <c r="RXF296" s="65" t="s">
        <v>367</v>
      </c>
      <c r="RXG296" s="65" t="s">
        <v>367</v>
      </c>
      <c r="RXH296" s="65" t="s">
        <v>367</v>
      </c>
      <c r="RXI296" s="65" t="s">
        <v>367</v>
      </c>
      <c r="RXJ296" s="65" t="s">
        <v>367</v>
      </c>
      <c r="RXK296" s="65" t="s">
        <v>367</v>
      </c>
      <c r="RXL296" s="65" t="s">
        <v>367</v>
      </c>
      <c r="RXM296" s="65" t="s">
        <v>367</v>
      </c>
      <c r="RXN296" s="65" t="s">
        <v>367</v>
      </c>
      <c r="RXO296" s="65" t="s">
        <v>367</v>
      </c>
      <c r="RXP296" s="65" t="s">
        <v>367</v>
      </c>
      <c r="RXQ296" s="65" t="s">
        <v>367</v>
      </c>
      <c r="RXR296" s="65" t="s">
        <v>367</v>
      </c>
      <c r="RXS296" s="65" t="s">
        <v>367</v>
      </c>
      <c r="RXT296" s="65" t="s">
        <v>367</v>
      </c>
      <c r="RXU296" s="65" t="s">
        <v>367</v>
      </c>
      <c r="RXV296" s="65" t="s">
        <v>367</v>
      </c>
      <c r="RXW296" s="65" t="s">
        <v>367</v>
      </c>
      <c r="RXX296" s="65" t="s">
        <v>367</v>
      </c>
      <c r="RXY296" s="65" t="s">
        <v>367</v>
      </c>
      <c r="RXZ296" s="65" t="s">
        <v>367</v>
      </c>
      <c r="RYA296" s="65" t="s">
        <v>367</v>
      </c>
      <c r="RYB296" s="65" t="s">
        <v>367</v>
      </c>
      <c r="RYC296" s="65" t="s">
        <v>367</v>
      </c>
      <c r="RYD296" s="65" t="s">
        <v>367</v>
      </c>
      <c r="RYE296" s="65" t="s">
        <v>367</v>
      </c>
      <c r="RYF296" s="65" t="s">
        <v>367</v>
      </c>
      <c r="RYG296" s="65" t="s">
        <v>367</v>
      </c>
      <c r="RYH296" s="65" t="s">
        <v>367</v>
      </c>
      <c r="RYI296" s="65" t="s">
        <v>367</v>
      </c>
      <c r="RYJ296" s="65" t="s">
        <v>367</v>
      </c>
      <c r="RYK296" s="65" t="s">
        <v>367</v>
      </c>
      <c r="RYL296" s="65" t="s">
        <v>367</v>
      </c>
      <c r="RYM296" s="65" t="s">
        <v>367</v>
      </c>
      <c r="RYN296" s="65" t="s">
        <v>367</v>
      </c>
      <c r="RYO296" s="65" t="s">
        <v>367</v>
      </c>
      <c r="RYP296" s="65" t="s">
        <v>367</v>
      </c>
      <c r="RYQ296" s="65" t="s">
        <v>367</v>
      </c>
      <c r="RYR296" s="65" t="s">
        <v>367</v>
      </c>
      <c r="RYS296" s="65" t="s">
        <v>367</v>
      </c>
      <c r="RYT296" s="65" t="s">
        <v>367</v>
      </c>
      <c r="RYU296" s="65" t="s">
        <v>367</v>
      </c>
      <c r="RYV296" s="65" t="s">
        <v>367</v>
      </c>
      <c r="RYW296" s="65" t="s">
        <v>367</v>
      </c>
      <c r="RYX296" s="65" t="s">
        <v>367</v>
      </c>
      <c r="RYY296" s="65" t="s">
        <v>367</v>
      </c>
      <c r="RYZ296" s="65" t="s">
        <v>367</v>
      </c>
      <c r="RZA296" s="65" t="s">
        <v>367</v>
      </c>
      <c r="RZB296" s="65" t="s">
        <v>367</v>
      </c>
      <c r="RZC296" s="65" t="s">
        <v>367</v>
      </c>
      <c r="RZD296" s="65" t="s">
        <v>367</v>
      </c>
      <c r="RZE296" s="65" t="s">
        <v>367</v>
      </c>
      <c r="RZF296" s="65" t="s">
        <v>367</v>
      </c>
      <c r="RZG296" s="65" t="s">
        <v>367</v>
      </c>
      <c r="RZH296" s="65" t="s">
        <v>367</v>
      </c>
      <c r="RZI296" s="65" t="s">
        <v>367</v>
      </c>
      <c r="RZJ296" s="65" t="s">
        <v>367</v>
      </c>
      <c r="RZK296" s="65" t="s">
        <v>367</v>
      </c>
      <c r="RZL296" s="65" t="s">
        <v>367</v>
      </c>
      <c r="RZM296" s="65" t="s">
        <v>367</v>
      </c>
      <c r="RZN296" s="65" t="s">
        <v>367</v>
      </c>
      <c r="RZO296" s="65" t="s">
        <v>367</v>
      </c>
      <c r="RZP296" s="65" t="s">
        <v>367</v>
      </c>
      <c r="RZQ296" s="65" t="s">
        <v>367</v>
      </c>
      <c r="RZR296" s="65" t="s">
        <v>367</v>
      </c>
      <c r="RZS296" s="65" t="s">
        <v>367</v>
      </c>
      <c r="RZT296" s="65" t="s">
        <v>367</v>
      </c>
      <c r="RZU296" s="65" t="s">
        <v>367</v>
      </c>
      <c r="RZV296" s="65" t="s">
        <v>367</v>
      </c>
      <c r="RZW296" s="65" t="s">
        <v>367</v>
      </c>
      <c r="RZX296" s="65" t="s">
        <v>367</v>
      </c>
      <c r="RZY296" s="65" t="s">
        <v>367</v>
      </c>
      <c r="RZZ296" s="65" t="s">
        <v>367</v>
      </c>
      <c r="SAA296" s="65" t="s">
        <v>367</v>
      </c>
      <c r="SAB296" s="65" t="s">
        <v>367</v>
      </c>
      <c r="SAC296" s="65" t="s">
        <v>367</v>
      </c>
      <c r="SAD296" s="65" t="s">
        <v>367</v>
      </c>
      <c r="SAE296" s="65" t="s">
        <v>367</v>
      </c>
      <c r="SAF296" s="65" t="s">
        <v>367</v>
      </c>
      <c r="SAG296" s="65" t="s">
        <v>367</v>
      </c>
      <c r="SAH296" s="65" t="s">
        <v>367</v>
      </c>
      <c r="SAI296" s="65" t="s">
        <v>367</v>
      </c>
      <c r="SAJ296" s="65" t="s">
        <v>367</v>
      </c>
      <c r="SAK296" s="65" t="s">
        <v>367</v>
      </c>
      <c r="SAL296" s="65" t="s">
        <v>367</v>
      </c>
      <c r="SAM296" s="65" t="s">
        <v>367</v>
      </c>
      <c r="SAN296" s="65" t="s">
        <v>367</v>
      </c>
      <c r="SAO296" s="65" t="s">
        <v>367</v>
      </c>
      <c r="SAP296" s="65" t="s">
        <v>367</v>
      </c>
      <c r="SAQ296" s="65" t="s">
        <v>367</v>
      </c>
      <c r="SAR296" s="65" t="s">
        <v>367</v>
      </c>
      <c r="SAS296" s="65" t="s">
        <v>367</v>
      </c>
      <c r="SAT296" s="65" t="s">
        <v>367</v>
      </c>
      <c r="SAU296" s="65" t="s">
        <v>367</v>
      </c>
      <c r="SAV296" s="65" t="s">
        <v>367</v>
      </c>
      <c r="SAW296" s="65" t="s">
        <v>367</v>
      </c>
      <c r="SAX296" s="65" t="s">
        <v>367</v>
      </c>
      <c r="SAY296" s="65" t="s">
        <v>367</v>
      </c>
      <c r="SAZ296" s="65" t="s">
        <v>367</v>
      </c>
      <c r="SBA296" s="65" t="s">
        <v>367</v>
      </c>
      <c r="SBB296" s="65" t="s">
        <v>367</v>
      </c>
      <c r="SBC296" s="65" t="s">
        <v>367</v>
      </c>
      <c r="SBD296" s="65" t="s">
        <v>367</v>
      </c>
      <c r="SBE296" s="65" t="s">
        <v>367</v>
      </c>
      <c r="SBF296" s="65" t="s">
        <v>367</v>
      </c>
      <c r="SBG296" s="65" t="s">
        <v>367</v>
      </c>
      <c r="SBH296" s="65" t="s">
        <v>367</v>
      </c>
      <c r="SBI296" s="65" t="s">
        <v>367</v>
      </c>
      <c r="SBJ296" s="65" t="s">
        <v>367</v>
      </c>
      <c r="SBK296" s="65" t="s">
        <v>367</v>
      </c>
      <c r="SBL296" s="65" t="s">
        <v>367</v>
      </c>
      <c r="SBM296" s="65" t="s">
        <v>367</v>
      </c>
      <c r="SBN296" s="65" t="s">
        <v>367</v>
      </c>
      <c r="SBO296" s="65" t="s">
        <v>367</v>
      </c>
      <c r="SBP296" s="65" t="s">
        <v>367</v>
      </c>
      <c r="SBQ296" s="65" t="s">
        <v>367</v>
      </c>
      <c r="SBR296" s="65" t="s">
        <v>367</v>
      </c>
      <c r="SBS296" s="65" t="s">
        <v>367</v>
      </c>
      <c r="SBT296" s="65" t="s">
        <v>367</v>
      </c>
      <c r="SBU296" s="65" t="s">
        <v>367</v>
      </c>
      <c r="SBV296" s="65" t="s">
        <v>367</v>
      </c>
      <c r="SBW296" s="65" t="s">
        <v>367</v>
      </c>
      <c r="SBX296" s="65" t="s">
        <v>367</v>
      </c>
      <c r="SBY296" s="65" t="s">
        <v>367</v>
      </c>
      <c r="SBZ296" s="65" t="s">
        <v>367</v>
      </c>
      <c r="SCA296" s="65" t="s">
        <v>367</v>
      </c>
      <c r="SCB296" s="65" t="s">
        <v>367</v>
      </c>
      <c r="SCC296" s="65" t="s">
        <v>367</v>
      </c>
      <c r="SCD296" s="65" t="s">
        <v>367</v>
      </c>
      <c r="SCE296" s="65" t="s">
        <v>367</v>
      </c>
      <c r="SCF296" s="65" t="s">
        <v>367</v>
      </c>
      <c r="SCG296" s="65" t="s">
        <v>367</v>
      </c>
      <c r="SCH296" s="65" t="s">
        <v>367</v>
      </c>
      <c r="SCI296" s="65" t="s">
        <v>367</v>
      </c>
      <c r="SCJ296" s="65" t="s">
        <v>367</v>
      </c>
      <c r="SCK296" s="65" t="s">
        <v>367</v>
      </c>
      <c r="SCL296" s="65" t="s">
        <v>367</v>
      </c>
      <c r="SCM296" s="65" t="s">
        <v>367</v>
      </c>
      <c r="SCN296" s="65" t="s">
        <v>367</v>
      </c>
      <c r="SCO296" s="65" t="s">
        <v>367</v>
      </c>
      <c r="SCP296" s="65" t="s">
        <v>367</v>
      </c>
      <c r="SCQ296" s="65" t="s">
        <v>367</v>
      </c>
      <c r="SCR296" s="65" t="s">
        <v>367</v>
      </c>
      <c r="SCS296" s="65" t="s">
        <v>367</v>
      </c>
      <c r="SCT296" s="65" t="s">
        <v>367</v>
      </c>
      <c r="SCU296" s="65" t="s">
        <v>367</v>
      </c>
      <c r="SCV296" s="65" t="s">
        <v>367</v>
      </c>
      <c r="SCW296" s="65" t="s">
        <v>367</v>
      </c>
      <c r="SCX296" s="65" t="s">
        <v>367</v>
      </c>
      <c r="SCY296" s="65" t="s">
        <v>367</v>
      </c>
      <c r="SCZ296" s="65" t="s">
        <v>367</v>
      </c>
      <c r="SDA296" s="65" t="s">
        <v>367</v>
      </c>
      <c r="SDB296" s="65" t="s">
        <v>367</v>
      </c>
      <c r="SDC296" s="65" t="s">
        <v>367</v>
      </c>
      <c r="SDD296" s="65" t="s">
        <v>367</v>
      </c>
      <c r="SDE296" s="65" t="s">
        <v>367</v>
      </c>
      <c r="SDF296" s="65" t="s">
        <v>367</v>
      </c>
      <c r="SDG296" s="65" t="s">
        <v>367</v>
      </c>
      <c r="SDH296" s="65" t="s">
        <v>367</v>
      </c>
      <c r="SDI296" s="65" t="s">
        <v>367</v>
      </c>
      <c r="SDJ296" s="65" t="s">
        <v>367</v>
      </c>
      <c r="SDK296" s="65" t="s">
        <v>367</v>
      </c>
      <c r="SDL296" s="65" t="s">
        <v>367</v>
      </c>
      <c r="SDM296" s="65" t="s">
        <v>367</v>
      </c>
      <c r="SDN296" s="65" t="s">
        <v>367</v>
      </c>
      <c r="SDO296" s="65" t="s">
        <v>367</v>
      </c>
      <c r="SDP296" s="65" t="s">
        <v>367</v>
      </c>
      <c r="SDQ296" s="65" t="s">
        <v>367</v>
      </c>
      <c r="SDR296" s="65" t="s">
        <v>367</v>
      </c>
      <c r="SDS296" s="65" t="s">
        <v>367</v>
      </c>
      <c r="SDT296" s="65" t="s">
        <v>367</v>
      </c>
      <c r="SDU296" s="65" t="s">
        <v>367</v>
      </c>
      <c r="SDV296" s="65" t="s">
        <v>367</v>
      </c>
      <c r="SDW296" s="65" t="s">
        <v>367</v>
      </c>
      <c r="SDX296" s="65" t="s">
        <v>367</v>
      </c>
      <c r="SDY296" s="65" t="s">
        <v>367</v>
      </c>
      <c r="SDZ296" s="65" t="s">
        <v>367</v>
      </c>
      <c r="SEA296" s="65" t="s">
        <v>367</v>
      </c>
      <c r="SEB296" s="65" t="s">
        <v>367</v>
      </c>
      <c r="SEC296" s="65" t="s">
        <v>367</v>
      </c>
      <c r="SED296" s="65" t="s">
        <v>367</v>
      </c>
      <c r="SEE296" s="65" t="s">
        <v>367</v>
      </c>
      <c r="SEF296" s="65" t="s">
        <v>367</v>
      </c>
      <c r="SEG296" s="65" t="s">
        <v>367</v>
      </c>
      <c r="SEH296" s="65" t="s">
        <v>367</v>
      </c>
      <c r="SEI296" s="65" t="s">
        <v>367</v>
      </c>
      <c r="SEJ296" s="65" t="s">
        <v>367</v>
      </c>
      <c r="SEK296" s="65" t="s">
        <v>367</v>
      </c>
      <c r="SEL296" s="65" t="s">
        <v>367</v>
      </c>
      <c r="SEM296" s="65" t="s">
        <v>367</v>
      </c>
      <c r="SEN296" s="65" t="s">
        <v>367</v>
      </c>
      <c r="SEO296" s="65" t="s">
        <v>367</v>
      </c>
      <c r="SEP296" s="65" t="s">
        <v>367</v>
      </c>
      <c r="SEQ296" s="65" t="s">
        <v>367</v>
      </c>
      <c r="SER296" s="65" t="s">
        <v>367</v>
      </c>
      <c r="SES296" s="65" t="s">
        <v>367</v>
      </c>
      <c r="SET296" s="65" t="s">
        <v>367</v>
      </c>
      <c r="SEU296" s="65" t="s">
        <v>367</v>
      </c>
      <c r="SEV296" s="65" t="s">
        <v>367</v>
      </c>
      <c r="SEW296" s="65" t="s">
        <v>367</v>
      </c>
      <c r="SEX296" s="65" t="s">
        <v>367</v>
      </c>
      <c r="SEY296" s="65" t="s">
        <v>367</v>
      </c>
      <c r="SEZ296" s="65" t="s">
        <v>367</v>
      </c>
      <c r="SFA296" s="65" t="s">
        <v>367</v>
      </c>
      <c r="SFB296" s="65" t="s">
        <v>367</v>
      </c>
      <c r="SFC296" s="65" t="s">
        <v>367</v>
      </c>
      <c r="SFD296" s="65" t="s">
        <v>367</v>
      </c>
      <c r="SFE296" s="65" t="s">
        <v>367</v>
      </c>
      <c r="SFF296" s="65" t="s">
        <v>367</v>
      </c>
      <c r="SFG296" s="65" t="s">
        <v>367</v>
      </c>
      <c r="SFH296" s="65" t="s">
        <v>367</v>
      </c>
      <c r="SFI296" s="65" t="s">
        <v>367</v>
      </c>
      <c r="SFJ296" s="65" t="s">
        <v>367</v>
      </c>
      <c r="SFK296" s="65" t="s">
        <v>367</v>
      </c>
      <c r="SFL296" s="65" t="s">
        <v>367</v>
      </c>
      <c r="SFM296" s="65" t="s">
        <v>367</v>
      </c>
      <c r="SFN296" s="65" t="s">
        <v>367</v>
      </c>
      <c r="SFO296" s="65" t="s">
        <v>367</v>
      </c>
      <c r="SFP296" s="65" t="s">
        <v>367</v>
      </c>
      <c r="SFQ296" s="65" t="s">
        <v>367</v>
      </c>
      <c r="SFR296" s="65" t="s">
        <v>367</v>
      </c>
      <c r="SFS296" s="65" t="s">
        <v>367</v>
      </c>
      <c r="SFT296" s="65" t="s">
        <v>367</v>
      </c>
      <c r="SFU296" s="65" t="s">
        <v>367</v>
      </c>
      <c r="SFV296" s="65" t="s">
        <v>367</v>
      </c>
      <c r="SFW296" s="65" t="s">
        <v>367</v>
      </c>
      <c r="SFX296" s="65" t="s">
        <v>367</v>
      </c>
      <c r="SFY296" s="65" t="s">
        <v>367</v>
      </c>
      <c r="SFZ296" s="65" t="s">
        <v>367</v>
      </c>
      <c r="SGA296" s="65" t="s">
        <v>367</v>
      </c>
      <c r="SGB296" s="65" t="s">
        <v>367</v>
      </c>
      <c r="SGC296" s="65" t="s">
        <v>367</v>
      </c>
      <c r="SGD296" s="65" t="s">
        <v>367</v>
      </c>
      <c r="SGE296" s="65" t="s">
        <v>367</v>
      </c>
      <c r="SGF296" s="65" t="s">
        <v>367</v>
      </c>
      <c r="SGG296" s="65" t="s">
        <v>367</v>
      </c>
      <c r="SGH296" s="65" t="s">
        <v>367</v>
      </c>
      <c r="SGI296" s="65" t="s">
        <v>367</v>
      </c>
      <c r="SGJ296" s="65" t="s">
        <v>367</v>
      </c>
      <c r="SGK296" s="65" t="s">
        <v>367</v>
      </c>
      <c r="SGL296" s="65" t="s">
        <v>367</v>
      </c>
      <c r="SGM296" s="65" t="s">
        <v>367</v>
      </c>
      <c r="SGN296" s="65" t="s">
        <v>367</v>
      </c>
      <c r="SGO296" s="65" t="s">
        <v>367</v>
      </c>
      <c r="SGP296" s="65" t="s">
        <v>367</v>
      </c>
      <c r="SGQ296" s="65" t="s">
        <v>367</v>
      </c>
      <c r="SGR296" s="65" t="s">
        <v>367</v>
      </c>
      <c r="SGS296" s="65" t="s">
        <v>367</v>
      </c>
      <c r="SGT296" s="65" t="s">
        <v>367</v>
      </c>
      <c r="SGU296" s="65" t="s">
        <v>367</v>
      </c>
      <c r="SGV296" s="65" t="s">
        <v>367</v>
      </c>
      <c r="SGW296" s="65" t="s">
        <v>367</v>
      </c>
      <c r="SGX296" s="65" t="s">
        <v>367</v>
      </c>
      <c r="SGY296" s="65" t="s">
        <v>367</v>
      </c>
      <c r="SGZ296" s="65" t="s">
        <v>367</v>
      </c>
      <c r="SHA296" s="65" t="s">
        <v>367</v>
      </c>
      <c r="SHB296" s="65" t="s">
        <v>367</v>
      </c>
      <c r="SHC296" s="65" t="s">
        <v>367</v>
      </c>
      <c r="SHD296" s="65" t="s">
        <v>367</v>
      </c>
      <c r="SHE296" s="65" t="s">
        <v>367</v>
      </c>
      <c r="SHF296" s="65" t="s">
        <v>367</v>
      </c>
      <c r="SHG296" s="65" t="s">
        <v>367</v>
      </c>
      <c r="SHH296" s="65" t="s">
        <v>367</v>
      </c>
      <c r="SHI296" s="65" t="s">
        <v>367</v>
      </c>
      <c r="SHJ296" s="65" t="s">
        <v>367</v>
      </c>
      <c r="SHK296" s="65" t="s">
        <v>367</v>
      </c>
      <c r="SHL296" s="65" t="s">
        <v>367</v>
      </c>
      <c r="SHM296" s="65" t="s">
        <v>367</v>
      </c>
      <c r="SHN296" s="65" t="s">
        <v>367</v>
      </c>
      <c r="SHO296" s="65" t="s">
        <v>367</v>
      </c>
      <c r="SHP296" s="65" t="s">
        <v>367</v>
      </c>
      <c r="SHQ296" s="65" t="s">
        <v>367</v>
      </c>
      <c r="SHR296" s="65" t="s">
        <v>367</v>
      </c>
      <c r="SHS296" s="65" t="s">
        <v>367</v>
      </c>
      <c r="SHT296" s="65" t="s">
        <v>367</v>
      </c>
      <c r="SHU296" s="65" t="s">
        <v>367</v>
      </c>
      <c r="SHV296" s="65" t="s">
        <v>367</v>
      </c>
      <c r="SHW296" s="65" t="s">
        <v>367</v>
      </c>
      <c r="SHX296" s="65" t="s">
        <v>367</v>
      </c>
      <c r="SHY296" s="65" t="s">
        <v>367</v>
      </c>
      <c r="SHZ296" s="65" t="s">
        <v>367</v>
      </c>
      <c r="SIA296" s="65" t="s">
        <v>367</v>
      </c>
      <c r="SIB296" s="65" t="s">
        <v>367</v>
      </c>
      <c r="SIC296" s="65" t="s">
        <v>367</v>
      </c>
      <c r="SID296" s="65" t="s">
        <v>367</v>
      </c>
      <c r="SIE296" s="65" t="s">
        <v>367</v>
      </c>
      <c r="SIF296" s="65" t="s">
        <v>367</v>
      </c>
      <c r="SIG296" s="65" t="s">
        <v>367</v>
      </c>
      <c r="SIH296" s="65" t="s">
        <v>367</v>
      </c>
      <c r="SII296" s="65" t="s">
        <v>367</v>
      </c>
      <c r="SIJ296" s="65" t="s">
        <v>367</v>
      </c>
      <c r="SIK296" s="65" t="s">
        <v>367</v>
      </c>
      <c r="SIL296" s="65" t="s">
        <v>367</v>
      </c>
      <c r="SIM296" s="65" t="s">
        <v>367</v>
      </c>
      <c r="SIN296" s="65" t="s">
        <v>367</v>
      </c>
      <c r="SIO296" s="65" t="s">
        <v>367</v>
      </c>
      <c r="SIP296" s="65" t="s">
        <v>367</v>
      </c>
      <c r="SIQ296" s="65" t="s">
        <v>367</v>
      </c>
      <c r="SIR296" s="65" t="s">
        <v>367</v>
      </c>
      <c r="SIS296" s="65" t="s">
        <v>367</v>
      </c>
      <c r="SIT296" s="65" t="s">
        <v>367</v>
      </c>
      <c r="SIU296" s="65" t="s">
        <v>367</v>
      </c>
      <c r="SIV296" s="65" t="s">
        <v>367</v>
      </c>
      <c r="SIW296" s="65" t="s">
        <v>367</v>
      </c>
      <c r="SIX296" s="65" t="s">
        <v>367</v>
      </c>
      <c r="SIY296" s="65" t="s">
        <v>367</v>
      </c>
      <c r="SIZ296" s="65" t="s">
        <v>367</v>
      </c>
      <c r="SJA296" s="65" t="s">
        <v>367</v>
      </c>
      <c r="SJB296" s="65" t="s">
        <v>367</v>
      </c>
      <c r="SJC296" s="65" t="s">
        <v>367</v>
      </c>
      <c r="SJD296" s="65" t="s">
        <v>367</v>
      </c>
      <c r="SJE296" s="65" t="s">
        <v>367</v>
      </c>
      <c r="SJF296" s="65" t="s">
        <v>367</v>
      </c>
      <c r="SJG296" s="65" t="s">
        <v>367</v>
      </c>
      <c r="SJH296" s="65" t="s">
        <v>367</v>
      </c>
      <c r="SJI296" s="65" t="s">
        <v>367</v>
      </c>
      <c r="SJJ296" s="65" t="s">
        <v>367</v>
      </c>
      <c r="SJK296" s="65" t="s">
        <v>367</v>
      </c>
      <c r="SJL296" s="65" t="s">
        <v>367</v>
      </c>
      <c r="SJM296" s="65" t="s">
        <v>367</v>
      </c>
      <c r="SJN296" s="65" t="s">
        <v>367</v>
      </c>
      <c r="SJO296" s="65" t="s">
        <v>367</v>
      </c>
      <c r="SJP296" s="65" t="s">
        <v>367</v>
      </c>
      <c r="SJQ296" s="65" t="s">
        <v>367</v>
      </c>
      <c r="SJR296" s="65" t="s">
        <v>367</v>
      </c>
      <c r="SJS296" s="65" t="s">
        <v>367</v>
      </c>
      <c r="SJT296" s="65" t="s">
        <v>367</v>
      </c>
      <c r="SJU296" s="65" t="s">
        <v>367</v>
      </c>
      <c r="SJV296" s="65" t="s">
        <v>367</v>
      </c>
      <c r="SJW296" s="65" t="s">
        <v>367</v>
      </c>
      <c r="SJX296" s="65" t="s">
        <v>367</v>
      </c>
      <c r="SJY296" s="65" t="s">
        <v>367</v>
      </c>
      <c r="SJZ296" s="65" t="s">
        <v>367</v>
      </c>
      <c r="SKA296" s="65" t="s">
        <v>367</v>
      </c>
      <c r="SKB296" s="65" t="s">
        <v>367</v>
      </c>
      <c r="SKC296" s="65" t="s">
        <v>367</v>
      </c>
      <c r="SKD296" s="65" t="s">
        <v>367</v>
      </c>
      <c r="SKE296" s="65" t="s">
        <v>367</v>
      </c>
      <c r="SKF296" s="65" t="s">
        <v>367</v>
      </c>
      <c r="SKG296" s="65" t="s">
        <v>367</v>
      </c>
      <c r="SKH296" s="65" t="s">
        <v>367</v>
      </c>
      <c r="SKI296" s="65" t="s">
        <v>367</v>
      </c>
      <c r="SKJ296" s="65" t="s">
        <v>367</v>
      </c>
      <c r="SKK296" s="65" t="s">
        <v>367</v>
      </c>
      <c r="SKL296" s="65" t="s">
        <v>367</v>
      </c>
      <c r="SKM296" s="65" t="s">
        <v>367</v>
      </c>
      <c r="SKN296" s="65" t="s">
        <v>367</v>
      </c>
      <c r="SKO296" s="65" t="s">
        <v>367</v>
      </c>
      <c r="SKP296" s="65" t="s">
        <v>367</v>
      </c>
      <c r="SKQ296" s="65" t="s">
        <v>367</v>
      </c>
      <c r="SKR296" s="65" t="s">
        <v>367</v>
      </c>
      <c r="SKS296" s="65" t="s">
        <v>367</v>
      </c>
      <c r="SKT296" s="65" t="s">
        <v>367</v>
      </c>
      <c r="SKU296" s="65" t="s">
        <v>367</v>
      </c>
      <c r="SKV296" s="65" t="s">
        <v>367</v>
      </c>
      <c r="SKW296" s="65" t="s">
        <v>367</v>
      </c>
      <c r="SKX296" s="65" t="s">
        <v>367</v>
      </c>
      <c r="SKY296" s="65" t="s">
        <v>367</v>
      </c>
      <c r="SKZ296" s="65" t="s">
        <v>367</v>
      </c>
      <c r="SLA296" s="65" t="s">
        <v>367</v>
      </c>
      <c r="SLB296" s="65" t="s">
        <v>367</v>
      </c>
      <c r="SLC296" s="65" t="s">
        <v>367</v>
      </c>
      <c r="SLD296" s="65" t="s">
        <v>367</v>
      </c>
      <c r="SLE296" s="65" t="s">
        <v>367</v>
      </c>
      <c r="SLF296" s="65" t="s">
        <v>367</v>
      </c>
      <c r="SLG296" s="65" t="s">
        <v>367</v>
      </c>
      <c r="SLH296" s="65" t="s">
        <v>367</v>
      </c>
      <c r="SLI296" s="65" t="s">
        <v>367</v>
      </c>
      <c r="SLJ296" s="65" t="s">
        <v>367</v>
      </c>
      <c r="SLK296" s="65" t="s">
        <v>367</v>
      </c>
      <c r="SLL296" s="65" t="s">
        <v>367</v>
      </c>
      <c r="SLM296" s="65" t="s">
        <v>367</v>
      </c>
      <c r="SLN296" s="65" t="s">
        <v>367</v>
      </c>
      <c r="SLO296" s="65" t="s">
        <v>367</v>
      </c>
      <c r="SLP296" s="65" t="s">
        <v>367</v>
      </c>
      <c r="SLQ296" s="65" t="s">
        <v>367</v>
      </c>
      <c r="SLR296" s="65" t="s">
        <v>367</v>
      </c>
      <c r="SLS296" s="65" t="s">
        <v>367</v>
      </c>
      <c r="SLT296" s="65" t="s">
        <v>367</v>
      </c>
      <c r="SLU296" s="65" t="s">
        <v>367</v>
      </c>
      <c r="SLV296" s="65" t="s">
        <v>367</v>
      </c>
      <c r="SLW296" s="65" t="s">
        <v>367</v>
      </c>
      <c r="SLX296" s="65" t="s">
        <v>367</v>
      </c>
      <c r="SLY296" s="65" t="s">
        <v>367</v>
      </c>
      <c r="SLZ296" s="65" t="s">
        <v>367</v>
      </c>
      <c r="SMA296" s="65" t="s">
        <v>367</v>
      </c>
      <c r="SMB296" s="65" t="s">
        <v>367</v>
      </c>
      <c r="SMC296" s="65" t="s">
        <v>367</v>
      </c>
      <c r="SMD296" s="65" t="s">
        <v>367</v>
      </c>
      <c r="SME296" s="65" t="s">
        <v>367</v>
      </c>
      <c r="SMF296" s="65" t="s">
        <v>367</v>
      </c>
      <c r="SMG296" s="65" t="s">
        <v>367</v>
      </c>
      <c r="SMH296" s="65" t="s">
        <v>367</v>
      </c>
      <c r="SMI296" s="65" t="s">
        <v>367</v>
      </c>
      <c r="SMJ296" s="65" t="s">
        <v>367</v>
      </c>
      <c r="SMK296" s="65" t="s">
        <v>367</v>
      </c>
      <c r="SML296" s="65" t="s">
        <v>367</v>
      </c>
      <c r="SMM296" s="65" t="s">
        <v>367</v>
      </c>
      <c r="SMN296" s="65" t="s">
        <v>367</v>
      </c>
      <c r="SMO296" s="65" t="s">
        <v>367</v>
      </c>
      <c r="SMP296" s="65" t="s">
        <v>367</v>
      </c>
      <c r="SMQ296" s="65" t="s">
        <v>367</v>
      </c>
      <c r="SMR296" s="65" t="s">
        <v>367</v>
      </c>
      <c r="SMS296" s="65" t="s">
        <v>367</v>
      </c>
      <c r="SMT296" s="65" t="s">
        <v>367</v>
      </c>
      <c r="SMU296" s="65" t="s">
        <v>367</v>
      </c>
      <c r="SMV296" s="65" t="s">
        <v>367</v>
      </c>
      <c r="SMW296" s="65" t="s">
        <v>367</v>
      </c>
      <c r="SMX296" s="65" t="s">
        <v>367</v>
      </c>
      <c r="SMY296" s="65" t="s">
        <v>367</v>
      </c>
      <c r="SMZ296" s="65" t="s">
        <v>367</v>
      </c>
      <c r="SNA296" s="65" t="s">
        <v>367</v>
      </c>
      <c r="SNB296" s="65" t="s">
        <v>367</v>
      </c>
      <c r="SNC296" s="65" t="s">
        <v>367</v>
      </c>
      <c r="SND296" s="65" t="s">
        <v>367</v>
      </c>
      <c r="SNE296" s="65" t="s">
        <v>367</v>
      </c>
      <c r="SNF296" s="65" t="s">
        <v>367</v>
      </c>
      <c r="SNG296" s="65" t="s">
        <v>367</v>
      </c>
      <c r="SNH296" s="65" t="s">
        <v>367</v>
      </c>
      <c r="SNI296" s="65" t="s">
        <v>367</v>
      </c>
      <c r="SNJ296" s="65" t="s">
        <v>367</v>
      </c>
      <c r="SNK296" s="65" t="s">
        <v>367</v>
      </c>
      <c r="SNL296" s="65" t="s">
        <v>367</v>
      </c>
      <c r="SNM296" s="65" t="s">
        <v>367</v>
      </c>
      <c r="SNN296" s="65" t="s">
        <v>367</v>
      </c>
      <c r="SNO296" s="65" t="s">
        <v>367</v>
      </c>
      <c r="SNP296" s="65" t="s">
        <v>367</v>
      </c>
      <c r="SNQ296" s="65" t="s">
        <v>367</v>
      </c>
      <c r="SNR296" s="65" t="s">
        <v>367</v>
      </c>
      <c r="SNS296" s="65" t="s">
        <v>367</v>
      </c>
      <c r="SNT296" s="65" t="s">
        <v>367</v>
      </c>
      <c r="SNU296" s="65" t="s">
        <v>367</v>
      </c>
      <c r="SNV296" s="65" t="s">
        <v>367</v>
      </c>
      <c r="SNW296" s="65" t="s">
        <v>367</v>
      </c>
      <c r="SNX296" s="65" t="s">
        <v>367</v>
      </c>
      <c r="SNY296" s="65" t="s">
        <v>367</v>
      </c>
      <c r="SNZ296" s="65" t="s">
        <v>367</v>
      </c>
      <c r="SOA296" s="65" t="s">
        <v>367</v>
      </c>
      <c r="SOB296" s="65" t="s">
        <v>367</v>
      </c>
      <c r="SOC296" s="65" t="s">
        <v>367</v>
      </c>
      <c r="SOD296" s="65" t="s">
        <v>367</v>
      </c>
      <c r="SOE296" s="65" t="s">
        <v>367</v>
      </c>
      <c r="SOF296" s="65" t="s">
        <v>367</v>
      </c>
      <c r="SOG296" s="65" t="s">
        <v>367</v>
      </c>
      <c r="SOH296" s="65" t="s">
        <v>367</v>
      </c>
      <c r="SOI296" s="65" t="s">
        <v>367</v>
      </c>
      <c r="SOJ296" s="65" t="s">
        <v>367</v>
      </c>
      <c r="SOK296" s="65" t="s">
        <v>367</v>
      </c>
      <c r="SOL296" s="65" t="s">
        <v>367</v>
      </c>
      <c r="SOM296" s="65" t="s">
        <v>367</v>
      </c>
      <c r="SON296" s="65" t="s">
        <v>367</v>
      </c>
      <c r="SOO296" s="65" t="s">
        <v>367</v>
      </c>
      <c r="SOP296" s="65" t="s">
        <v>367</v>
      </c>
      <c r="SOQ296" s="65" t="s">
        <v>367</v>
      </c>
      <c r="SOR296" s="65" t="s">
        <v>367</v>
      </c>
      <c r="SOS296" s="65" t="s">
        <v>367</v>
      </c>
      <c r="SOT296" s="65" t="s">
        <v>367</v>
      </c>
      <c r="SOU296" s="65" t="s">
        <v>367</v>
      </c>
      <c r="SOV296" s="65" t="s">
        <v>367</v>
      </c>
      <c r="SOW296" s="65" t="s">
        <v>367</v>
      </c>
      <c r="SOX296" s="65" t="s">
        <v>367</v>
      </c>
      <c r="SOY296" s="65" t="s">
        <v>367</v>
      </c>
      <c r="SOZ296" s="65" t="s">
        <v>367</v>
      </c>
      <c r="SPA296" s="65" t="s">
        <v>367</v>
      </c>
      <c r="SPB296" s="65" t="s">
        <v>367</v>
      </c>
      <c r="SPC296" s="65" t="s">
        <v>367</v>
      </c>
      <c r="SPD296" s="65" t="s">
        <v>367</v>
      </c>
      <c r="SPE296" s="65" t="s">
        <v>367</v>
      </c>
      <c r="SPF296" s="65" t="s">
        <v>367</v>
      </c>
      <c r="SPG296" s="65" t="s">
        <v>367</v>
      </c>
      <c r="SPH296" s="65" t="s">
        <v>367</v>
      </c>
      <c r="SPI296" s="65" t="s">
        <v>367</v>
      </c>
      <c r="SPJ296" s="65" t="s">
        <v>367</v>
      </c>
      <c r="SPK296" s="65" t="s">
        <v>367</v>
      </c>
      <c r="SPL296" s="65" t="s">
        <v>367</v>
      </c>
      <c r="SPM296" s="65" t="s">
        <v>367</v>
      </c>
      <c r="SPN296" s="65" t="s">
        <v>367</v>
      </c>
      <c r="SPO296" s="65" t="s">
        <v>367</v>
      </c>
      <c r="SPP296" s="65" t="s">
        <v>367</v>
      </c>
      <c r="SPQ296" s="65" t="s">
        <v>367</v>
      </c>
      <c r="SPR296" s="65" t="s">
        <v>367</v>
      </c>
      <c r="SPS296" s="65" t="s">
        <v>367</v>
      </c>
      <c r="SPT296" s="65" t="s">
        <v>367</v>
      </c>
      <c r="SPU296" s="65" t="s">
        <v>367</v>
      </c>
      <c r="SPV296" s="65" t="s">
        <v>367</v>
      </c>
      <c r="SPW296" s="65" t="s">
        <v>367</v>
      </c>
      <c r="SPX296" s="65" t="s">
        <v>367</v>
      </c>
      <c r="SPY296" s="65" t="s">
        <v>367</v>
      </c>
      <c r="SPZ296" s="65" t="s">
        <v>367</v>
      </c>
      <c r="SQA296" s="65" t="s">
        <v>367</v>
      </c>
      <c r="SQB296" s="65" t="s">
        <v>367</v>
      </c>
      <c r="SQC296" s="65" t="s">
        <v>367</v>
      </c>
      <c r="SQD296" s="65" t="s">
        <v>367</v>
      </c>
      <c r="SQE296" s="65" t="s">
        <v>367</v>
      </c>
      <c r="SQF296" s="65" t="s">
        <v>367</v>
      </c>
      <c r="SQG296" s="65" t="s">
        <v>367</v>
      </c>
      <c r="SQH296" s="65" t="s">
        <v>367</v>
      </c>
      <c r="SQI296" s="65" t="s">
        <v>367</v>
      </c>
      <c r="SQJ296" s="65" t="s">
        <v>367</v>
      </c>
      <c r="SQK296" s="65" t="s">
        <v>367</v>
      </c>
      <c r="SQL296" s="65" t="s">
        <v>367</v>
      </c>
      <c r="SQM296" s="65" t="s">
        <v>367</v>
      </c>
      <c r="SQN296" s="65" t="s">
        <v>367</v>
      </c>
      <c r="SQO296" s="65" t="s">
        <v>367</v>
      </c>
      <c r="SQP296" s="65" t="s">
        <v>367</v>
      </c>
      <c r="SQQ296" s="65" t="s">
        <v>367</v>
      </c>
      <c r="SQR296" s="65" t="s">
        <v>367</v>
      </c>
      <c r="SQS296" s="65" t="s">
        <v>367</v>
      </c>
      <c r="SQT296" s="65" t="s">
        <v>367</v>
      </c>
      <c r="SQU296" s="65" t="s">
        <v>367</v>
      </c>
      <c r="SQV296" s="65" t="s">
        <v>367</v>
      </c>
      <c r="SQW296" s="65" t="s">
        <v>367</v>
      </c>
      <c r="SQX296" s="65" t="s">
        <v>367</v>
      </c>
      <c r="SQY296" s="65" t="s">
        <v>367</v>
      </c>
      <c r="SQZ296" s="65" t="s">
        <v>367</v>
      </c>
      <c r="SRA296" s="65" t="s">
        <v>367</v>
      </c>
      <c r="SRB296" s="65" t="s">
        <v>367</v>
      </c>
      <c r="SRC296" s="65" t="s">
        <v>367</v>
      </c>
      <c r="SRD296" s="65" t="s">
        <v>367</v>
      </c>
      <c r="SRE296" s="65" t="s">
        <v>367</v>
      </c>
      <c r="SRF296" s="65" t="s">
        <v>367</v>
      </c>
      <c r="SRG296" s="65" t="s">
        <v>367</v>
      </c>
      <c r="SRH296" s="65" t="s">
        <v>367</v>
      </c>
      <c r="SRI296" s="65" t="s">
        <v>367</v>
      </c>
      <c r="SRJ296" s="65" t="s">
        <v>367</v>
      </c>
      <c r="SRK296" s="65" t="s">
        <v>367</v>
      </c>
      <c r="SRL296" s="65" t="s">
        <v>367</v>
      </c>
      <c r="SRM296" s="65" t="s">
        <v>367</v>
      </c>
      <c r="SRN296" s="65" t="s">
        <v>367</v>
      </c>
      <c r="SRO296" s="65" t="s">
        <v>367</v>
      </c>
      <c r="SRP296" s="65" t="s">
        <v>367</v>
      </c>
      <c r="SRQ296" s="65" t="s">
        <v>367</v>
      </c>
      <c r="SRR296" s="65" t="s">
        <v>367</v>
      </c>
      <c r="SRS296" s="65" t="s">
        <v>367</v>
      </c>
      <c r="SRT296" s="65" t="s">
        <v>367</v>
      </c>
      <c r="SRU296" s="65" t="s">
        <v>367</v>
      </c>
      <c r="SRV296" s="65" t="s">
        <v>367</v>
      </c>
      <c r="SRW296" s="65" t="s">
        <v>367</v>
      </c>
      <c r="SRX296" s="65" t="s">
        <v>367</v>
      </c>
      <c r="SRY296" s="65" t="s">
        <v>367</v>
      </c>
      <c r="SRZ296" s="65" t="s">
        <v>367</v>
      </c>
      <c r="SSA296" s="65" t="s">
        <v>367</v>
      </c>
      <c r="SSB296" s="65" t="s">
        <v>367</v>
      </c>
      <c r="SSC296" s="65" t="s">
        <v>367</v>
      </c>
      <c r="SSD296" s="65" t="s">
        <v>367</v>
      </c>
      <c r="SSE296" s="65" t="s">
        <v>367</v>
      </c>
      <c r="SSF296" s="65" t="s">
        <v>367</v>
      </c>
      <c r="SSG296" s="65" t="s">
        <v>367</v>
      </c>
      <c r="SSH296" s="65" t="s">
        <v>367</v>
      </c>
      <c r="SSI296" s="65" t="s">
        <v>367</v>
      </c>
      <c r="SSJ296" s="65" t="s">
        <v>367</v>
      </c>
      <c r="SSK296" s="65" t="s">
        <v>367</v>
      </c>
      <c r="SSL296" s="65" t="s">
        <v>367</v>
      </c>
      <c r="SSM296" s="65" t="s">
        <v>367</v>
      </c>
      <c r="SSN296" s="65" t="s">
        <v>367</v>
      </c>
      <c r="SSO296" s="65" t="s">
        <v>367</v>
      </c>
      <c r="SSP296" s="65" t="s">
        <v>367</v>
      </c>
      <c r="SSQ296" s="65" t="s">
        <v>367</v>
      </c>
      <c r="SSR296" s="65" t="s">
        <v>367</v>
      </c>
      <c r="SSS296" s="65" t="s">
        <v>367</v>
      </c>
      <c r="SST296" s="65" t="s">
        <v>367</v>
      </c>
      <c r="SSU296" s="65" t="s">
        <v>367</v>
      </c>
      <c r="SSV296" s="65" t="s">
        <v>367</v>
      </c>
      <c r="SSW296" s="65" t="s">
        <v>367</v>
      </c>
      <c r="SSX296" s="65" t="s">
        <v>367</v>
      </c>
      <c r="SSY296" s="65" t="s">
        <v>367</v>
      </c>
      <c r="SSZ296" s="65" t="s">
        <v>367</v>
      </c>
      <c r="STA296" s="65" t="s">
        <v>367</v>
      </c>
      <c r="STB296" s="65" t="s">
        <v>367</v>
      </c>
      <c r="STC296" s="65" t="s">
        <v>367</v>
      </c>
      <c r="STD296" s="65" t="s">
        <v>367</v>
      </c>
      <c r="STE296" s="65" t="s">
        <v>367</v>
      </c>
      <c r="STF296" s="65" t="s">
        <v>367</v>
      </c>
      <c r="STG296" s="65" t="s">
        <v>367</v>
      </c>
      <c r="STH296" s="65" t="s">
        <v>367</v>
      </c>
      <c r="STI296" s="65" t="s">
        <v>367</v>
      </c>
      <c r="STJ296" s="65" t="s">
        <v>367</v>
      </c>
      <c r="STK296" s="65" t="s">
        <v>367</v>
      </c>
      <c r="STL296" s="65" t="s">
        <v>367</v>
      </c>
      <c r="STM296" s="65" t="s">
        <v>367</v>
      </c>
      <c r="STN296" s="65" t="s">
        <v>367</v>
      </c>
      <c r="STO296" s="65" t="s">
        <v>367</v>
      </c>
      <c r="STP296" s="65" t="s">
        <v>367</v>
      </c>
      <c r="STQ296" s="65" t="s">
        <v>367</v>
      </c>
      <c r="STR296" s="65" t="s">
        <v>367</v>
      </c>
      <c r="STS296" s="65" t="s">
        <v>367</v>
      </c>
      <c r="STT296" s="65" t="s">
        <v>367</v>
      </c>
      <c r="STU296" s="65" t="s">
        <v>367</v>
      </c>
      <c r="STV296" s="65" t="s">
        <v>367</v>
      </c>
      <c r="STW296" s="65" t="s">
        <v>367</v>
      </c>
      <c r="STX296" s="65" t="s">
        <v>367</v>
      </c>
      <c r="STY296" s="65" t="s">
        <v>367</v>
      </c>
      <c r="STZ296" s="65" t="s">
        <v>367</v>
      </c>
      <c r="SUA296" s="65" t="s">
        <v>367</v>
      </c>
      <c r="SUB296" s="65" t="s">
        <v>367</v>
      </c>
      <c r="SUC296" s="65" t="s">
        <v>367</v>
      </c>
      <c r="SUD296" s="65" t="s">
        <v>367</v>
      </c>
      <c r="SUE296" s="65" t="s">
        <v>367</v>
      </c>
      <c r="SUF296" s="65" t="s">
        <v>367</v>
      </c>
      <c r="SUG296" s="65" t="s">
        <v>367</v>
      </c>
      <c r="SUH296" s="65" t="s">
        <v>367</v>
      </c>
      <c r="SUI296" s="65" t="s">
        <v>367</v>
      </c>
      <c r="SUJ296" s="65" t="s">
        <v>367</v>
      </c>
      <c r="SUK296" s="65" t="s">
        <v>367</v>
      </c>
      <c r="SUL296" s="65" t="s">
        <v>367</v>
      </c>
      <c r="SUM296" s="65" t="s">
        <v>367</v>
      </c>
      <c r="SUN296" s="65" t="s">
        <v>367</v>
      </c>
      <c r="SUO296" s="65" t="s">
        <v>367</v>
      </c>
      <c r="SUP296" s="65" t="s">
        <v>367</v>
      </c>
      <c r="SUQ296" s="65" t="s">
        <v>367</v>
      </c>
      <c r="SUR296" s="65" t="s">
        <v>367</v>
      </c>
      <c r="SUS296" s="65" t="s">
        <v>367</v>
      </c>
      <c r="SUT296" s="65" t="s">
        <v>367</v>
      </c>
      <c r="SUU296" s="65" t="s">
        <v>367</v>
      </c>
      <c r="SUV296" s="65" t="s">
        <v>367</v>
      </c>
      <c r="SUW296" s="65" t="s">
        <v>367</v>
      </c>
      <c r="SUX296" s="65" t="s">
        <v>367</v>
      </c>
      <c r="SUY296" s="65" t="s">
        <v>367</v>
      </c>
      <c r="SUZ296" s="65" t="s">
        <v>367</v>
      </c>
      <c r="SVA296" s="65" t="s">
        <v>367</v>
      </c>
      <c r="SVB296" s="65" t="s">
        <v>367</v>
      </c>
      <c r="SVC296" s="65" t="s">
        <v>367</v>
      </c>
      <c r="SVD296" s="65" t="s">
        <v>367</v>
      </c>
      <c r="SVE296" s="65" t="s">
        <v>367</v>
      </c>
      <c r="SVF296" s="65" t="s">
        <v>367</v>
      </c>
      <c r="SVG296" s="65" t="s">
        <v>367</v>
      </c>
      <c r="SVH296" s="65" t="s">
        <v>367</v>
      </c>
      <c r="SVI296" s="65" t="s">
        <v>367</v>
      </c>
      <c r="SVJ296" s="65" t="s">
        <v>367</v>
      </c>
      <c r="SVK296" s="65" t="s">
        <v>367</v>
      </c>
      <c r="SVL296" s="65" t="s">
        <v>367</v>
      </c>
      <c r="SVM296" s="65" t="s">
        <v>367</v>
      </c>
      <c r="SVN296" s="65" t="s">
        <v>367</v>
      </c>
      <c r="SVO296" s="65" t="s">
        <v>367</v>
      </c>
      <c r="SVP296" s="65" t="s">
        <v>367</v>
      </c>
      <c r="SVQ296" s="65" t="s">
        <v>367</v>
      </c>
      <c r="SVR296" s="65" t="s">
        <v>367</v>
      </c>
      <c r="SVS296" s="65" t="s">
        <v>367</v>
      </c>
      <c r="SVT296" s="65" t="s">
        <v>367</v>
      </c>
      <c r="SVU296" s="65" t="s">
        <v>367</v>
      </c>
      <c r="SVV296" s="65" t="s">
        <v>367</v>
      </c>
      <c r="SVW296" s="65" t="s">
        <v>367</v>
      </c>
      <c r="SVX296" s="65" t="s">
        <v>367</v>
      </c>
      <c r="SVY296" s="65" t="s">
        <v>367</v>
      </c>
      <c r="SVZ296" s="65" t="s">
        <v>367</v>
      </c>
      <c r="SWA296" s="65" t="s">
        <v>367</v>
      </c>
      <c r="SWB296" s="65" t="s">
        <v>367</v>
      </c>
      <c r="SWC296" s="65" t="s">
        <v>367</v>
      </c>
      <c r="SWD296" s="65" t="s">
        <v>367</v>
      </c>
      <c r="SWE296" s="65" t="s">
        <v>367</v>
      </c>
      <c r="SWF296" s="65" t="s">
        <v>367</v>
      </c>
      <c r="SWG296" s="65" t="s">
        <v>367</v>
      </c>
      <c r="SWH296" s="65" t="s">
        <v>367</v>
      </c>
      <c r="SWI296" s="65" t="s">
        <v>367</v>
      </c>
      <c r="SWJ296" s="65" t="s">
        <v>367</v>
      </c>
      <c r="SWK296" s="65" t="s">
        <v>367</v>
      </c>
      <c r="SWL296" s="65" t="s">
        <v>367</v>
      </c>
      <c r="SWM296" s="65" t="s">
        <v>367</v>
      </c>
      <c r="SWN296" s="65" t="s">
        <v>367</v>
      </c>
      <c r="SWO296" s="65" t="s">
        <v>367</v>
      </c>
      <c r="SWP296" s="65" t="s">
        <v>367</v>
      </c>
      <c r="SWQ296" s="65" t="s">
        <v>367</v>
      </c>
      <c r="SWR296" s="65" t="s">
        <v>367</v>
      </c>
      <c r="SWS296" s="65" t="s">
        <v>367</v>
      </c>
      <c r="SWT296" s="65" t="s">
        <v>367</v>
      </c>
      <c r="SWU296" s="65" t="s">
        <v>367</v>
      </c>
      <c r="SWV296" s="65" t="s">
        <v>367</v>
      </c>
      <c r="SWW296" s="65" t="s">
        <v>367</v>
      </c>
      <c r="SWX296" s="65" t="s">
        <v>367</v>
      </c>
      <c r="SWY296" s="65" t="s">
        <v>367</v>
      </c>
      <c r="SWZ296" s="65" t="s">
        <v>367</v>
      </c>
      <c r="SXA296" s="65" t="s">
        <v>367</v>
      </c>
      <c r="SXB296" s="65" t="s">
        <v>367</v>
      </c>
      <c r="SXC296" s="65" t="s">
        <v>367</v>
      </c>
      <c r="SXD296" s="65" t="s">
        <v>367</v>
      </c>
      <c r="SXE296" s="65" t="s">
        <v>367</v>
      </c>
      <c r="SXF296" s="65" t="s">
        <v>367</v>
      </c>
      <c r="SXG296" s="65" t="s">
        <v>367</v>
      </c>
      <c r="SXH296" s="65" t="s">
        <v>367</v>
      </c>
      <c r="SXI296" s="65" t="s">
        <v>367</v>
      </c>
      <c r="SXJ296" s="65" t="s">
        <v>367</v>
      </c>
      <c r="SXK296" s="65" t="s">
        <v>367</v>
      </c>
      <c r="SXL296" s="65" t="s">
        <v>367</v>
      </c>
      <c r="SXM296" s="65" t="s">
        <v>367</v>
      </c>
      <c r="SXN296" s="65" t="s">
        <v>367</v>
      </c>
      <c r="SXO296" s="65" t="s">
        <v>367</v>
      </c>
      <c r="SXP296" s="65" t="s">
        <v>367</v>
      </c>
      <c r="SXQ296" s="65" t="s">
        <v>367</v>
      </c>
      <c r="SXR296" s="65" t="s">
        <v>367</v>
      </c>
      <c r="SXS296" s="65" t="s">
        <v>367</v>
      </c>
      <c r="SXT296" s="65" t="s">
        <v>367</v>
      </c>
      <c r="SXU296" s="65" t="s">
        <v>367</v>
      </c>
      <c r="SXV296" s="65" t="s">
        <v>367</v>
      </c>
      <c r="SXW296" s="65" t="s">
        <v>367</v>
      </c>
      <c r="SXX296" s="65" t="s">
        <v>367</v>
      </c>
      <c r="SXY296" s="65" t="s">
        <v>367</v>
      </c>
      <c r="SXZ296" s="65" t="s">
        <v>367</v>
      </c>
      <c r="SYA296" s="65" t="s">
        <v>367</v>
      </c>
      <c r="SYB296" s="65" t="s">
        <v>367</v>
      </c>
      <c r="SYC296" s="65" t="s">
        <v>367</v>
      </c>
      <c r="SYD296" s="65" t="s">
        <v>367</v>
      </c>
      <c r="SYE296" s="65" t="s">
        <v>367</v>
      </c>
      <c r="SYF296" s="65" t="s">
        <v>367</v>
      </c>
      <c r="SYG296" s="65" t="s">
        <v>367</v>
      </c>
      <c r="SYH296" s="65" t="s">
        <v>367</v>
      </c>
      <c r="SYI296" s="65" t="s">
        <v>367</v>
      </c>
      <c r="SYJ296" s="65" t="s">
        <v>367</v>
      </c>
      <c r="SYK296" s="65" t="s">
        <v>367</v>
      </c>
      <c r="SYL296" s="65" t="s">
        <v>367</v>
      </c>
      <c r="SYM296" s="65" t="s">
        <v>367</v>
      </c>
      <c r="SYN296" s="65" t="s">
        <v>367</v>
      </c>
      <c r="SYO296" s="65" t="s">
        <v>367</v>
      </c>
      <c r="SYP296" s="65" t="s">
        <v>367</v>
      </c>
      <c r="SYQ296" s="65" t="s">
        <v>367</v>
      </c>
      <c r="SYR296" s="65" t="s">
        <v>367</v>
      </c>
      <c r="SYS296" s="65" t="s">
        <v>367</v>
      </c>
      <c r="SYT296" s="65" t="s">
        <v>367</v>
      </c>
      <c r="SYU296" s="65" t="s">
        <v>367</v>
      </c>
      <c r="SYV296" s="65" t="s">
        <v>367</v>
      </c>
      <c r="SYW296" s="65" t="s">
        <v>367</v>
      </c>
      <c r="SYX296" s="65" t="s">
        <v>367</v>
      </c>
      <c r="SYY296" s="65" t="s">
        <v>367</v>
      </c>
      <c r="SYZ296" s="65" t="s">
        <v>367</v>
      </c>
      <c r="SZA296" s="65" t="s">
        <v>367</v>
      </c>
      <c r="SZB296" s="65" t="s">
        <v>367</v>
      </c>
      <c r="SZC296" s="65" t="s">
        <v>367</v>
      </c>
      <c r="SZD296" s="65" t="s">
        <v>367</v>
      </c>
      <c r="SZE296" s="65" t="s">
        <v>367</v>
      </c>
      <c r="SZF296" s="65" t="s">
        <v>367</v>
      </c>
      <c r="SZG296" s="65" t="s">
        <v>367</v>
      </c>
      <c r="SZH296" s="65" t="s">
        <v>367</v>
      </c>
      <c r="SZI296" s="65" t="s">
        <v>367</v>
      </c>
      <c r="SZJ296" s="65" t="s">
        <v>367</v>
      </c>
      <c r="SZK296" s="65" t="s">
        <v>367</v>
      </c>
      <c r="SZL296" s="65" t="s">
        <v>367</v>
      </c>
      <c r="SZM296" s="65" t="s">
        <v>367</v>
      </c>
      <c r="SZN296" s="65" t="s">
        <v>367</v>
      </c>
      <c r="SZO296" s="65" t="s">
        <v>367</v>
      </c>
      <c r="SZP296" s="65" t="s">
        <v>367</v>
      </c>
      <c r="SZQ296" s="65" t="s">
        <v>367</v>
      </c>
      <c r="SZR296" s="65" t="s">
        <v>367</v>
      </c>
      <c r="SZS296" s="65" t="s">
        <v>367</v>
      </c>
      <c r="SZT296" s="65" t="s">
        <v>367</v>
      </c>
      <c r="SZU296" s="65" t="s">
        <v>367</v>
      </c>
      <c r="SZV296" s="65" t="s">
        <v>367</v>
      </c>
      <c r="SZW296" s="65" t="s">
        <v>367</v>
      </c>
      <c r="SZX296" s="65" t="s">
        <v>367</v>
      </c>
      <c r="SZY296" s="65" t="s">
        <v>367</v>
      </c>
      <c r="SZZ296" s="65" t="s">
        <v>367</v>
      </c>
      <c r="TAA296" s="65" t="s">
        <v>367</v>
      </c>
      <c r="TAB296" s="65" t="s">
        <v>367</v>
      </c>
      <c r="TAC296" s="65" t="s">
        <v>367</v>
      </c>
      <c r="TAD296" s="65" t="s">
        <v>367</v>
      </c>
      <c r="TAE296" s="65" t="s">
        <v>367</v>
      </c>
      <c r="TAF296" s="65" t="s">
        <v>367</v>
      </c>
      <c r="TAG296" s="65" t="s">
        <v>367</v>
      </c>
      <c r="TAH296" s="65" t="s">
        <v>367</v>
      </c>
      <c r="TAI296" s="65" t="s">
        <v>367</v>
      </c>
      <c r="TAJ296" s="65" t="s">
        <v>367</v>
      </c>
      <c r="TAK296" s="65" t="s">
        <v>367</v>
      </c>
      <c r="TAL296" s="65" t="s">
        <v>367</v>
      </c>
      <c r="TAM296" s="65" t="s">
        <v>367</v>
      </c>
      <c r="TAN296" s="65" t="s">
        <v>367</v>
      </c>
      <c r="TAO296" s="65" t="s">
        <v>367</v>
      </c>
      <c r="TAP296" s="65" t="s">
        <v>367</v>
      </c>
      <c r="TAQ296" s="65" t="s">
        <v>367</v>
      </c>
      <c r="TAR296" s="65" t="s">
        <v>367</v>
      </c>
      <c r="TAS296" s="65" t="s">
        <v>367</v>
      </c>
      <c r="TAT296" s="65" t="s">
        <v>367</v>
      </c>
      <c r="TAU296" s="65" t="s">
        <v>367</v>
      </c>
      <c r="TAV296" s="65" t="s">
        <v>367</v>
      </c>
      <c r="TAW296" s="65" t="s">
        <v>367</v>
      </c>
      <c r="TAX296" s="65" t="s">
        <v>367</v>
      </c>
      <c r="TAY296" s="65" t="s">
        <v>367</v>
      </c>
      <c r="TAZ296" s="65" t="s">
        <v>367</v>
      </c>
      <c r="TBA296" s="65" t="s">
        <v>367</v>
      </c>
      <c r="TBB296" s="65" t="s">
        <v>367</v>
      </c>
      <c r="TBC296" s="65" t="s">
        <v>367</v>
      </c>
      <c r="TBD296" s="65" t="s">
        <v>367</v>
      </c>
      <c r="TBE296" s="65" t="s">
        <v>367</v>
      </c>
      <c r="TBF296" s="65" t="s">
        <v>367</v>
      </c>
      <c r="TBG296" s="65" t="s">
        <v>367</v>
      </c>
      <c r="TBH296" s="65" t="s">
        <v>367</v>
      </c>
      <c r="TBI296" s="65" t="s">
        <v>367</v>
      </c>
      <c r="TBJ296" s="65" t="s">
        <v>367</v>
      </c>
      <c r="TBK296" s="65" t="s">
        <v>367</v>
      </c>
      <c r="TBL296" s="65" t="s">
        <v>367</v>
      </c>
      <c r="TBM296" s="65" t="s">
        <v>367</v>
      </c>
      <c r="TBN296" s="65" t="s">
        <v>367</v>
      </c>
      <c r="TBO296" s="65" t="s">
        <v>367</v>
      </c>
      <c r="TBP296" s="65" t="s">
        <v>367</v>
      </c>
      <c r="TBQ296" s="65" t="s">
        <v>367</v>
      </c>
      <c r="TBR296" s="65" t="s">
        <v>367</v>
      </c>
      <c r="TBS296" s="65" t="s">
        <v>367</v>
      </c>
      <c r="TBT296" s="65" t="s">
        <v>367</v>
      </c>
      <c r="TBU296" s="65" t="s">
        <v>367</v>
      </c>
      <c r="TBV296" s="65" t="s">
        <v>367</v>
      </c>
      <c r="TBW296" s="65" t="s">
        <v>367</v>
      </c>
      <c r="TBX296" s="65" t="s">
        <v>367</v>
      </c>
      <c r="TBY296" s="65" t="s">
        <v>367</v>
      </c>
      <c r="TBZ296" s="65" t="s">
        <v>367</v>
      </c>
      <c r="TCA296" s="65" t="s">
        <v>367</v>
      </c>
      <c r="TCB296" s="65" t="s">
        <v>367</v>
      </c>
      <c r="TCC296" s="65" t="s">
        <v>367</v>
      </c>
      <c r="TCD296" s="65" t="s">
        <v>367</v>
      </c>
      <c r="TCE296" s="65" t="s">
        <v>367</v>
      </c>
      <c r="TCF296" s="65" t="s">
        <v>367</v>
      </c>
      <c r="TCG296" s="65" t="s">
        <v>367</v>
      </c>
      <c r="TCH296" s="65" t="s">
        <v>367</v>
      </c>
      <c r="TCI296" s="65" t="s">
        <v>367</v>
      </c>
      <c r="TCJ296" s="65" t="s">
        <v>367</v>
      </c>
      <c r="TCK296" s="65" t="s">
        <v>367</v>
      </c>
      <c r="TCL296" s="65" t="s">
        <v>367</v>
      </c>
      <c r="TCM296" s="65" t="s">
        <v>367</v>
      </c>
      <c r="TCN296" s="65" t="s">
        <v>367</v>
      </c>
      <c r="TCO296" s="65" t="s">
        <v>367</v>
      </c>
      <c r="TCP296" s="65" t="s">
        <v>367</v>
      </c>
      <c r="TCQ296" s="65" t="s">
        <v>367</v>
      </c>
      <c r="TCR296" s="65" t="s">
        <v>367</v>
      </c>
      <c r="TCS296" s="65" t="s">
        <v>367</v>
      </c>
      <c r="TCT296" s="65" t="s">
        <v>367</v>
      </c>
      <c r="TCU296" s="65" t="s">
        <v>367</v>
      </c>
      <c r="TCV296" s="65" t="s">
        <v>367</v>
      </c>
      <c r="TCW296" s="65" t="s">
        <v>367</v>
      </c>
      <c r="TCX296" s="65" t="s">
        <v>367</v>
      </c>
      <c r="TCY296" s="65" t="s">
        <v>367</v>
      </c>
      <c r="TCZ296" s="65" t="s">
        <v>367</v>
      </c>
      <c r="TDA296" s="65" t="s">
        <v>367</v>
      </c>
      <c r="TDB296" s="65" t="s">
        <v>367</v>
      </c>
      <c r="TDC296" s="65" t="s">
        <v>367</v>
      </c>
      <c r="TDD296" s="65" t="s">
        <v>367</v>
      </c>
      <c r="TDE296" s="65" t="s">
        <v>367</v>
      </c>
      <c r="TDF296" s="65" t="s">
        <v>367</v>
      </c>
      <c r="TDG296" s="65" t="s">
        <v>367</v>
      </c>
      <c r="TDH296" s="65" t="s">
        <v>367</v>
      </c>
      <c r="TDI296" s="65" t="s">
        <v>367</v>
      </c>
      <c r="TDJ296" s="65" t="s">
        <v>367</v>
      </c>
      <c r="TDK296" s="65" t="s">
        <v>367</v>
      </c>
      <c r="TDL296" s="65" t="s">
        <v>367</v>
      </c>
      <c r="TDM296" s="65" t="s">
        <v>367</v>
      </c>
      <c r="TDN296" s="65" t="s">
        <v>367</v>
      </c>
      <c r="TDO296" s="65" t="s">
        <v>367</v>
      </c>
      <c r="TDP296" s="65" t="s">
        <v>367</v>
      </c>
      <c r="TDQ296" s="65" t="s">
        <v>367</v>
      </c>
      <c r="TDR296" s="65" t="s">
        <v>367</v>
      </c>
      <c r="TDS296" s="65" t="s">
        <v>367</v>
      </c>
      <c r="TDT296" s="65" t="s">
        <v>367</v>
      </c>
      <c r="TDU296" s="65" t="s">
        <v>367</v>
      </c>
      <c r="TDV296" s="65" t="s">
        <v>367</v>
      </c>
      <c r="TDW296" s="65" t="s">
        <v>367</v>
      </c>
      <c r="TDX296" s="65" t="s">
        <v>367</v>
      </c>
      <c r="TDY296" s="65" t="s">
        <v>367</v>
      </c>
      <c r="TDZ296" s="65" t="s">
        <v>367</v>
      </c>
      <c r="TEA296" s="65" t="s">
        <v>367</v>
      </c>
      <c r="TEB296" s="65" t="s">
        <v>367</v>
      </c>
      <c r="TEC296" s="65" t="s">
        <v>367</v>
      </c>
      <c r="TED296" s="65" t="s">
        <v>367</v>
      </c>
      <c r="TEE296" s="65" t="s">
        <v>367</v>
      </c>
      <c r="TEF296" s="65" t="s">
        <v>367</v>
      </c>
      <c r="TEG296" s="65" t="s">
        <v>367</v>
      </c>
      <c r="TEH296" s="65" t="s">
        <v>367</v>
      </c>
      <c r="TEI296" s="65" t="s">
        <v>367</v>
      </c>
      <c r="TEJ296" s="65" t="s">
        <v>367</v>
      </c>
      <c r="TEK296" s="65" t="s">
        <v>367</v>
      </c>
      <c r="TEL296" s="65" t="s">
        <v>367</v>
      </c>
      <c r="TEM296" s="65" t="s">
        <v>367</v>
      </c>
      <c r="TEN296" s="65" t="s">
        <v>367</v>
      </c>
      <c r="TEO296" s="65" t="s">
        <v>367</v>
      </c>
      <c r="TEP296" s="65" t="s">
        <v>367</v>
      </c>
      <c r="TEQ296" s="65" t="s">
        <v>367</v>
      </c>
      <c r="TER296" s="65" t="s">
        <v>367</v>
      </c>
      <c r="TES296" s="65" t="s">
        <v>367</v>
      </c>
      <c r="TET296" s="65" t="s">
        <v>367</v>
      </c>
      <c r="TEU296" s="65" t="s">
        <v>367</v>
      </c>
      <c r="TEV296" s="65" t="s">
        <v>367</v>
      </c>
      <c r="TEW296" s="65" t="s">
        <v>367</v>
      </c>
      <c r="TEX296" s="65" t="s">
        <v>367</v>
      </c>
      <c r="TEY296" s="65" t="s">
        <v>367</v>
      </c>
      <c r="TEZ296" s="65" t="s">
        <v>367</v>
      </c>
      <c r="TFA296" s="65" t="s">
        <v>367</v>
      </c>
      <c r="TFB296" s="65" t="s">
        <v>367</v>
      </c>
      <c r="TFC296" s="65" t="s">
        <v>367</v>
      </c>
      <c r="TFD296" s="65" t="s">
        <v>367</v>
      </c>
      <c r="TFE296" s="65" t="s">
        <v>367</v>
      </c>
      <c r="TFF296" s="65" t="s">
        <v>367</v>
      </c>
      <c r="TFG296" s="65" t="s">
        <v>367</v>
      </c>
      <c r="TFH296" s="65" t="s">
        <v>367</v>
      </c>
      <c r="TFI296" s="65" t="s">
        <v>367</v>
      </c>
      <c r="TFJ296" s="65" t="s">
        <v>367</v>
      </c>
      <c r="TFK296" s="65" t="s">
        <v>367</v>
      </c>
      <c r="TFL296" s="65" t="s">
        <v>367</v>
      </c>
      <c r="TFM296" s="65" t="s">
        <v>367</v>
      </c>
      <c r="TFN296" s="65" t="s">
        <v>367</v>
      </c>
      <c r="TFO296" s="65" t="s">
        <v>367</v>
      </c>
      <c r="TFP296" s="65" t="s">
        <v>367</v>
      </c>
      <c r="TFQ296" s="65" t="s">
        <v>367</v>
      </c>
      <c r="TFR296" s="65" t="s">
        <v>367</v>
      </c>
      <c r="TFS296" s="65" t="s">
        <v>367</v>
      </c>
      <c r="TFT296" s="65" t="s">
        <v>367</v>
      </c>
      <c r="TFU296" s="65" t="s">
        <v>367</v>
      </c>
      <c r="TFV296" s="65" t="s">
        <v>367</v>
      </c>
      <c r="TFW296" s="65" t="s">
        <v>367</v>
      </c>
      <c r="TFX296" s="65" t="s">
        <v>367</v>
      </c>
      <c r="TFY296" s="65" t="s">
        <v>367</v>
      </c>
      <c r="TFZ296" s="65" t="s">
        <v>367</v>
      </c>
      <c r="TGA296" s="65" t="s">
        <v>367</v>
      </c>
      <c r="TGB296" s="65" t="s">
        <v>367</v>
      </c>
      <c r="TGC296" s="65" t="s">
        <v>367</v>
      </c>
      <c r="TGD296" s="65" t="s">
        <v>367</v>
      </c>
      <c r="TGE296" s="65" t="s">
        <v>367</v>
      </c>
      <c r="TGF296" s="65" t="s">
        <v>367</v>
      </c>
      <c r="TGG296" s="65" t="s">
        <v>367</v>
      </c>
      <c r="TGH296" s="65" t="s">
        <v>367</v>
      </c>
      <c r="TGI296" s="65" t="s">
        <v>367</v>
      </c>
      <c r="TGJ296" s="65" t="s">
        <v>367</v>
      </c>
      <c r="TGK296" s="65" t="s">
        <v>367</v>
      </c>
      <c r="TGL296" s="65" t="s">
        <v>367</v>
      </c>
      <c r="TGM296" s="65" t="s">
        <v>367</v>
      </c>
      <c r="TGN296" s="65" t="s">
        <v>367</v>
      </c>
      <c r="TGO296" s="65" t="s">
        <v>367</v>
      </c>
      <c r="TGP296" s="65" t="s">
        <v>367</v>
      </c>
      <c r="TGQ296" s="65" t="s">
        <v>367</v>
      </c>
      <c r="TGR296" s="65" t="s">
        <v>367</v>
      </c>
      <c r="TGS296" s="65" t="s">
        <v>367</v>
      </c>
      <c r="TGT296" s="65" t="s">
        <v>367</v>
      </c>
      <c r="TGU296" s="65" t="s">
        <v>367</v>
      </c>
      <c r="TGV296" s="65" t="s">
        <v>367</v>
      </c>
      <c r="TGW296" s="65" t="s">
        <v>367</v>
      </c>
      <c r="TGX296" s="65" t="s">
        <v>367</v>
      </c>
      <c r="TGY296" s="65" t="s">
        <v>367</v>
      </c>
      <c r="TGZ296" s="65" t="s">
        <v>367</v>
      </c>
      <c r="THA296" s="65" t="s">
        <v>367</v>
      </c>
      <c r="THB296" s="65" t="s">
        <v>367</v>
      </c>
      <c r="THC296" s="65" t="s">
        <v>367</v>
      </c>
      <c r="THD296" s="65" t="s">
        <v>367</v>
      </c>
      <c r="THE296" s="65" t="s">
        <v>367</v>
      </c>
      <c r="THF296" s="65" t="s">
        <v>367</v>
      </c>
      <c r="THG296" s="65" t="s">
        <v>367</v>
      </c>
      <c r="THH296" s="65" t="s">
        <v>367</v>
      </c>
      <c r="THI296" s="65" t="s">
        <v>367</v>
      </c>
      <c r="THJ296" s="65" t="s">
        <v>367</v>
      </c>
      <c r="THK296" s="65" t="s">
        <v>367</v>
      </c>
      <c r="THL296" s="65" t="s">
        <v>367</v>
      </c>
      <c r="THM296" s="65" t="s">
        <v>367</v>
      </c>
      <c r="THN296" s="65" t="s">
        <v>367</v>
      </c>
      <c r="THO296" s="65" t="s">
        <v>367</v>
      </c>
      <c r="THP296" s="65" t="s">
        <v>367</v>
      </c>
      <c r="THQ296" s="65" t="s">
        <v>367</v>
      </c>
      <c r="THR296" s="65" t="s">
        <v>367</v>
      </c>
      <c r="THS296" s="65" t="s">
        <v>367</v>
      </c>
      <c r="THT296" s="65" t="s">
        <v>367</v>
      </c>
      <c r="THU296" s="65" t="s">
        <v>367</v>
      </c>
      <c r="THV296" s="65" t="s">
        <v>367</v>
      </c>
      <c r="THW296" s="65" t="s">
        <v>367</v>
      </c>
      <c r="THX296" s="65" t="s">
        <v>367</v>
      </c>
      <c r="THY296" s="65" t="s">
        <v>367</v>
      </c>
      <c r="THZ296" s="65" t="s">
        <v>367</v>
      </c>
      <c r="TIA296" s="65" t="s">
        <v>367</v>
      </c>
      <c r="TIB296" s="65" t="s">
        <v>367</v>
      </c>
      <c r="TIC296" s="65" t="s">
        <v>367</v>
      </c>
      <c r="TID296" s="65" t="s">
        <v>367</v>
      </c>
      <c r="TIE296" s="65" t="s">
        <v>367</v>
      </c>
      <c r="TIF296" s="65" t="s">
        <v>367</v>
      </c>
      <c r="TIG296" s="65" t="s">
        <v>367</v>
      </c>
      <c r="TIH296" s="65" t="s">
        <v>367</v>
      </c>
      <c r="TII296" s="65" t="s">
        <v>367</v>
      </c>
      <c r="TIJ296" s="65" t="s">
        <v>367</v>
      </c>
      <c r="TIK296" s="65" t="s">
        <v>367</v>
      </c>
      <c r="TIL296" s="65" t="s">
        <v>367</v>
      </c>
      <c r="TIM296" s="65" t="s">
        <v>367</v>
      </c>
      <c r="TIN296" s="65" t="s">
        <v>367</v>
      </c>
      <c r="TIO296" s="65" t="s">
        <v>367</v>
      </c>
      <c r="TIP296" s="65" t="s">
        <v>367</v>
      </c>
      <c r="TIQ296" s="65" t="s">
        <v>367</v>
      </c>
      <c r="TIR296" s="65" t="s">
        <v>367</v>
      </c>
      <c r="TIS296" s="65" t="s">
        <v>367</v>
      </c>
      <c r="TIT296" s="65" t="s">
        <v>367</v>
      </c>
      <c r="TIU296" s="65" t="s">
        <v>367</v>
      </c>
      <c r="TIV296" s="65" t="s">
        <v>367</v>
      </c>
      <c r="TIW296" s="65" t="s">
        <v>367</v>
      </c>
      <c r="TIX296" s="65" t="s">
        <v>367</v>
      </c>
      <c r="TIY296" s="65" t="s">
        <v>367</v>
      </c>
      <c r="TIZ296" s="65" t="s">
        <v>367</v>
      </c>
      <c r="TJA296" s="65" t="s">
        <v>367</v>
      </c>
      <c r="TJB296" s="65" t="s">
        <v>367</v>
      </c>
      <c r="TJC296" s="65" t="s">
        <v>367</v>
      </c>
      <c r="TJD296" s="65" t="s">
        <v>367</v>
      </c>
      <c r="TJE296" s="65" t="s">
        <v>367</v>
      </c>
      <c r="TJF296" s="65" t="s">
        <v>367</v>
      </c>
      <c r="TJG296" s="65" t="s">
        <v>367</v>
      </c>
      <c r="TJH296" s="65" t="s">
        <v>367</v>
      </c>
      <c r="TJI296" s="65" t="s">
        <v>367</v>
      </c>
      <c r="TJJ296" s="65" t="s">
        <v>367</v>
      </c>
      <c r="TJK296" s="65" t="s">
        <v>367</v>
      </c>
      <c r="TJL296" s="65" t="s">
        <v>367</v>
      </c>
      <c r="TJM296" s="65" t="s">
        <v>367</v>
      </c>
      <c r="TJN296" s="65" t="s">
        <v>367</v>
      </c>
      <c r="TJO296" s="65" t="s">
        <v>367</v>
      </c>
      <c r="TJP296" s="65" t="s">
        <v>367</v>
      </c>
      <c r="TJQ296" s="65" t="s">
        <v>367</v>
      </c>
      <c r="TJR296" s="65" t="s">
        <v>367</v>
      </c>
      <c r="TJS296" s="65" t="s">
        <v>367</v>
      </c>
      <c r="TJT296" s="65" t="s">
        <v>367</v>
      </c>
      <c r="TJU296" s="65" t="s">
        <v>367</v>
      </c>
      <c r="TJV296" s="65" t="s">
        <v>367</v>
      </c>
      <c r="TJW296" s="65" t="s">
        <v>367</v>
      </c>
      <c r="TJX296" s="65" t="s">
        <v>367</v>
      </c>
      <c r="TJY296" s="65" t="s">
        <v>367</v>
      </c>
      <c r="TJZ296" s="65" t="s">
        <v>367</v>
      </c>
      <c r="TKA296" s="65" t="s">
        <v>367</v>
      </c>
      <c r="TKB296" s="65" t="s">
        <v>367</v>
      </c>
      <c r="TKC296" s="65" t="s">
        <v>367</v>
      </c>
      <c r="TKD296" s="65" t="s">
        <v>367</v>
      </c>
      <c r="TKE296" s="65" t="s">
        <v>367</v>
      </c>
      <c r="TKF296" s="65" t="s">
        <v>367</v>
      </c>
      <c r="TKG296" s="65" t="s">
        <v>367</v>
      </c>
      <c r="TKH296" s="65" t="s">
        <v>367</v>
      </c>
      <c r="TKI296" s="65" t="s">
        <v>367</v>
      </c>
      <c r="TKJ296" s="65" t="s">
        <v>367</v>
      </c>
      <c r="TKK296" s="65" t="s">
        <v>367</v>
      </c>
      <c r="TKL296" s="65" t="s">
        <v>367</v>
      </c>
      <c r="TKM296" s="65" t="s">
        <v>367</v>
      </c>
      <c r="TKN296" s="65" t="s">
        <v>367</v>
      </c>
      <c r="TKO296" s="65" t="s">
        <v>367</v>
      </c>
      <c r="TKP296" s="65" t="s">
        <v>367</v>
      </c>
      <c r="TKQ296" s="65" t="s">
        <v>367</v>
      </c>
      <c r="TKR296" s="65" t="s">
        <v>367</v>
      </c>
      <c r="TKS296" s="65" t="s">
        <v>367</v>
      </c>
      <c r="TKT296" s="65" t="s">
        <v>367</v>
      </c>
      <c r="TKU296" s="65" t="s">
        <v>367</v>
      </c>
      <c r="TKV296" s="65" t="s">
        <v>367</v>
      </c>
      <c r="TKW296" s="65" t="s">
        <v>367</v>
      </c>
      <c r="TKX296" s="65" t="s">
        <v>367</v>
      </c>
      <c r="TKY296" s="65" t="s">
        <v>367</v>
      </c>
      <c r="TKZ296" s="65" t="s">
        <v>367</v>
      </c>
      <c r="TLA296" s="65" t="s">
        <v>367</v>
      </c>
      <c r="TLB296" s="65" t="s">
        <v>367</v>
      </c>
      <c r="TLC296" s="65" t="s">
        <v>367</v>
      </c>
      <c r="TLD296" s="65" t="s">
        <v>367</v>
      </c>
      <c r="TLE296" s="65" t="s">
        <v>367</v>
      </c>
      <c r="TLF296" s="65" t="s">
        <v>367</v>
      </c>
      <c r="TLG296" s="65" t="s">
        <v>367</v>
      </c>
      <c r="TLH296" s="65" t="s">
        <v>367</v>
      </c>
      <c r="TLI296" s="65" t="s">
        <v>367</v>
      </c>
      <c r="TLJ296" s="65" t="s">
        <v>367</v>
      </c>
      <c r="TLK296" s="65" t="s">
        <v>367</v>
      </c>
      <c r="TLL296" s="65" t="s">
        <v>367</v>
      </c>
      <c r="TLM296" s="65" t="s">
        <v>367</v>
      </c>
      <c r="TLN296" s="65" t="s">
        <v>367</v>
      </c>
      <c r="TLO296" s="65" t="s">
        <v>367</v>
      </c>
      <c r="TLP296" s="65" t="s">
        <v>367</v>
      </c>
      <c r="TLQ296" s="65" t="s">
        <v>367</v>
      </c>
      <c r="TLR296" s="65" t="s">
        <v>367</v>
      </c>
      <c r="TLS296" s="65" t="s">
        <v>367</v>
      </c>
      <c r="TLT296" s="65" t="s">
        <v>367</v>
      </c>
      <c r="TLU296" s="65" t="s">
        <v>367</v>
      </c>
      <c r="TLV296" s="65" t="s">
        <v>367</v>
      </c>
      <c r="TLW296" s="65" t="s">
        <v>367</v>
      </c>
      <c r="TLX296" s="65" t="s">
        <v>367</v>
      </c>
      <c r="TLY296" s="65" t="s">
        <v>367</v>
      </c>
      <c r="TLZ296" s="65" t="s">
        <v>367</v>
      </c>
      <c r="TMA296" s="65" t="s">
        <v>367</v>
      </c>
      <c r="TMB296" s="65" t="s">
        <v>367</v>
      </c>
      <c r="TMC296" s="65" t="s">
        <v>367</v>
      </c>
      <c r="TMD296" s="65" t="s">
        <v>367</v>
      </c>
      <c r="TME296" s="65" t="s">
        <v>367</v>
      </c>
      <c r="TMF296" s="65" t="s">
        <v>367</v>
      </c>
      <c r="TMG296" s="65" t="s">
        <v>367</v>
      </c>
      <c r="TMH296" s="65" t="s">
        <v>367</v>
      </c>
      <c r="TMI296" s="65" t="s">
        <v>367</v>
      </c>
      <c r="TMJ296" s="65" t="s">
        <v>367</v>
      </c>
      <c r="TMK296" s="65" t="s">
        <v>367</v>
      </c>
      <c r="TML296" s="65" t="s">
        <v>367</v>
      </c>
      <c r="TMM296" s="65" t="s">
        <v>367</v>
      </c>
      <c r="TMN296" s="65" t="s">
        <v>367</v>
      </c>
      <c r="TMO296" s="65" t="s">
        <v>367</v>
      </c>
      <c r="TMP296" s="65" t="s">
        <v>367</v>
      </c>
      <c r="TMQ296" s="65" t="s">
        <v>367</v>
      </c>
      <c r="TMR296" s="65" t="s">
        <v>367</v>
      </c>
      <c r="TMS296" s="65" t="s">
        <v>367</v>
      </c>
      <c r="TMT296" s="65" t="s">
        <v>367</v>
      </c>
      <c r="TMU296" s="65" t="s">
        <v>367</v>
      </c>
      <c r="TMV296" s="65" t="s">
        <v>367</v>
      </c>
      <c r="TMW296" s="65" t="s">
        <v>367</v>
      </c>
      <c r="TMX296" s="65" t="s">
        <v>367</v>
      </c>
      <c r="TMY296" s="65" t="s">
        <v>367</v>
      </c>
      <c r="TMZ296" s="65" t="s">
        <v>367</v>
      </c>
      <c r="TNA296" s="65" t="s">
        <v>367</v>
      </c>
      <c r="TNB296" s="65" t="s">
        <v>367</v>
      </c>
      <c r="TNC296" s="65" t="s">
        <v>367</v>
      </c>
      <c r="TND296" s="65" t="s">
        <v>367</v>
      </c>
      <c r="TNE296" s="65" t="s">
        <v>367</v>
      </c>
      <c r="TNF296" s="65" t="s">
        <v>367</v>
      </c>
      <c r="TNG296" s="65" t="s">
        <v>367</v>
      </c>
      <c r="TNH296" s="65" t="s">
        <v>367</v>
      </c>
      <c r="TNI296" s="65" t="s">
        <v>367</v>
      </c>
      <c r="TNJ296" s="65" t="s">
        <v>367</v>
      </c>
      <c r="TNK296" s="65" t="s">
        <v>367</v>
      </c>
      <c r="TNL296" s="65" t="s">
        <v>367</v>
      </c>
      <c r="TNM296" s="65" t="s">
        <v>367</v>
      </c>
      <c r="TNN296" s="65" t="s">
        <v>367</v>
      </c>
      <c r="TNO296" s="65" t="s">
        <v>367</v>
      </c>
      <c r="TNP296" s="65" t="s">
        <v>367</v>
      </c>
      <c r="TNQ296" s="65" t="s">
        <v>367</v>
      </c>
      <c r="TNR296" s="65" t="s">
        <v>367</v>
      </c>
      <c r="TNS296" s="65" t="s">
        <v>367</v>
      </c>
      <c r="TNT296" s="65" t="s">
        <v>367</v>
      </c>
      <c r="TNU296" s="65" t="s">
        <v>367</v>
      </c>
      <c r="TNV296" s="65" t="s">
        <v>367</v>
      </c>
      <c r="TNW296" s="65" t="s">
        <v>367</v>
      </c>
      <c r="TNX296" s="65" t="s">
        <v>367</v>
      </c>
      <c r="TNY296" s="65" t="s">
        <v>367</v>
      </c>
      <c r="TNZ296" s="65" t="s">
        <v>367</v>
      </c>
      <c r="TOA296" s="65" t="s">
        <v>367</v>
      </c>
      <c r="TOB296" s="65" t="s">
        <v>367</v>
      </c>
      <c r="TOC296" s="65" t="s">
        <v>367</v>
      </c>
      <c r="TOD296" s="65" t="s">
        <v>367</v>
      </c>
      <c r="TOE296" s="65" t="s">
        <v>367</v>
      </c>
      <c r="TOF296" s="65" t="s">
        <v>367</v>
      </c>
      <c r="TOG296" s="65" t="s">
        <v>367</v>
      </c>
      <c r="TOH296" s="65" t="s">
        <v>367</v>
      </c>
      <c r="TOI296" s="65" t="s">
        <v>367</v>
      </c>
      <c r="TOJ296" s="65" t="s">
        <v>367</v>
      </c>
      <c r="TOK296" s="65" t="s">
        <v>367</v>
      </c>
      <c r="TOL296" s="65" t="s">
        <v>367</v>
      </c>
      <c r="TOM296" s="65" t="s">
        <v>367</v>
      </c>
      <c r="TON296" s="65" t="s">
        <v>367</v>
      </c>
      <c r="TOO296" s="65" t="s">
        <v>367</v>
      </c>
      <c r="TOP296" s="65" t="s">
        <v>367</v>
      </c>
      <c r="TOQ296" s="65" t="s">
        <v>367</v>
      </c>
      <c r="TOR296" s="65" t="s">
        <v>367</v>
      </c>
      <c r="TOS296" s="65" t="s">
        <v>367</v>
      </c>
      <c r="TOT296" s="65" t="s">
        <v>367</v>
      </c>
      <c r="TOU296" s="65" t="s">
        <v>367</v>
      </c>
      <c r="TOV296" s="65" t="s">
        <v>367</v>
      </c>
      <c r="TOW296" s="65" t="s">
        <v>367</v>
      </c>
      <c r="TOX296" s="65" t="s">
        <v>367</v>
      </c>
      <c r="TOY296" s="65" t="s">
        <v>367</v>
      </c>
      <c r="TOZ296" s="65" t="s">
        <v>367</v>
      </c>
      <c r="TPA296" s="65" t="s">
        <v>367</v>
      </c>
      <c r="TPB296" s="65" t="s">
        <v>367</v>
      </c>
      <c r="TPC296" s="65" t="s">
        <v>367</v>
      </c>
      <c r="TPD296" s="65" t="s">
        <v>367</v>
      </c>
      <c r="TPE296" s="65" t="s">
        <v>367</v>
      </c>
      <c r="TPF296" s="65" t="s">
        <v>367</v>
      </c>
      <c r="TPG296" s="65" t="s">
        <v>367</v>
      </c>
      <c r="TPH296" s="65" t="s">
        <v>367</v>
      </c>
      <c r="TPI296" s="65" t="s">
        <v>367</v>
      </c>
      <c r="TPJ296" s="65" t="s">
        <v>367</v>
      </c>
      <c r="TPK296" s="65" t="s">
        <v>367</v>
      </c>
      <c r="TPL296" s="65" t="s">
        <v>367</v>
      </c>
      <c r="TPM296" s="65" t="s">
        <v>367</v>
      </c>
      <c r="TPN296" s="65" t="s">
        <v>367</v>
      </c>
      <c r="TPO296" s="65" t="s">
        <v>367</v>
      </c>
      <c r="TPP296" s="65" t="s">
        <v>367</v>
      </c>
      <c r="TPQ296" s="65" t="s">
        <v>367</v>
      </c>
      <c r="TPR296" s="65" t="s">
        <v>367</v>
      </c>
      <c r="TPS296" s="65" t="s">
        <v>367</v>
      </c>
      <c r="TPT296" s="65" t="s">
        <v>367</v>
      </c>
      <c r="TPU296" s="65" t="s">
        <v>367</v>
      </c>
      <c r="TPV296" s="65" t="s">
        <v>367</v>
      </c>
      <c r="TPW296" s="65" t="s">
        <v>367</v>
      </c>
      <c r="TPX296" s="65" t="s">
        <v>367</v>
      </c>
      <c r="TPY296" s="65" t="s">
        <v>367</v>
      </c>
      <c r="TPZ296" s="65" t="s">
        <v>367</v>
      </c>
      <c r="TQA296" s="65" t="s">
        <v>367</v>
      </c>
      <c r="TQB296" s="65" t="s">
        <v>367</v>
      </c>
      <c r="TQC296" s="65" t="s">
        <v>367</v>
      </c>
      <c r="TQD296" s="65" t="s">
        <v>367</v>
      </c>
      <c r="TQE296" s="65" t="s">
        <v>367</v>
      </c>
      <c r="TQF296" s="65" t="s">
        <v>367</v>
      </c>
      <c r="TQG296" s="65" t="s">
        <v>367</v>
      </c>
      <c r="TQH296" s="65" t="s">
        <v>367</v>
      </c>
      <c r="TQI296" s="65" t="s">
        <v>367</v>
      </c>
      <c r="TQJ296" s="65" t="s">
        <v>367</v>
      </c>
      <c r="TQK296" s="65" t="s">
        <v>367</v>
      </c>
      <c r="TQL296" s="65" t="s">
        <v>367</v>
      </c>
      <c r="TQM296" s="65" t="s">
        <v>367</v>
      </c>
      <c r="TQN296" s="65" t="s">
        <v>367</v>
      </c>
      <c r="TQO296" s="65" t="s">
        <v>367</v>
      </c>
      <c r="TQP296" s="65" t="s">
        <v>367</v>
      </c>
      <c r="TQQ296" s="65" t="s">
        <v>367</v>
      </c>
      <c r="TQR296" s="65" t="s">
        <v>367</v>
      </c>
      <c r="TQS296" s="65" t="s">
        <v>367</v>
      </c>
      <c r="TQT296" s="65" t="s">
        <v>367</v>
      </c>
      <c r="TQU296" s="65" t="s">
        <v>367</v>
      </c>
      <c r="TQV296" s="65" t="s">
        <v>367</v>
      </c>
      <c r="TQW296" s="65" t="s">
        <v>367</v>
      </c>
      <c r="TQX296" s="65" t="s">
        <v>367</v>
      </c>
      <c r="TQY296" s="65" t="s">
        <v>367</v>
      </c>
      <c r="TQZ296" s="65" t="s">
        <v>367</v>
      </c>
      <c r="TRA296" s="65" t="s">
        <v>367</v>
      </c>
      <c r="TRB296" s="65" t="s">
        <v>367</v>
      </c>
      <c r="TRC296" s="65" t="s">
        <v>367</v>
      </c>
      <c r="TRD296" s="65" t="s">
        <v>367</v>
      </c>
      <c r="TRE296" s="65" t="s">
        <v>367</v>
      </c>
      <c r="TRF296" s="65" t="s">
        <v>367</v>
      </c>
      <c r="TRG296" s="65" t="s">
        <v>367</v>
      </c>
      <c r="TRH296" s="65" t="s">
        <v>367</v>
      </c>
      <c r="TRI296" s="65" t="s">
        <v>367</v>
      </c>
      <c r="TRJ296" s="65" t="s">
        <v>367</v>
      </c>
      <c r="TRK296" s="65" t="s">
        <v>367</v>
      </c>
      <c r="TRL296" s="65" t="s">
        <v>367</v>
      </c>
      <c r="TRM296" s="65" t="s">
        <v>367</v>
      </c>
      <c r="TRN296" s="65" t="s">
        <v>367</v>
      </c>
      <c r="TRO296" s="65" t="s">
        <v>367</v>
      </c>
      <c r="TRP296" s="65" t="s">
        <v>367</v>
      </c>
      <c r="TRQ296" s="65" t="s">
        <v>367</v>
      </c>
      <c r="TRR296" s="65" t="s">
        <v>367</v>
      </c>
      <c r="TRS296" s="65" t="s">
        <v>367</v>
      </c>
      <c r="TRT296" s="65" t="s">
        <v>367</v>
      </c>
      <c r="TRU296" s="65" t="s">
        <v>367</v>
      </c>
      <c r="TRV296" s="65" t="s">
        <v>367</v>
      </c>
      <c r="TRW296" s="65" t="s">
        <v>367</v>
      </c>
      <c r="TRX296" s="65" t="s">
        <v>367</v>
      </c>
      <c r="TRY296" s="65" t="s">
        <v>367</v>
      </c>
      <c r="TRZ296" s="65" t="s">
        <v>367</v>
      </c>
      <c r="TSA296" s="65" t="s">
        <v>367</v>
      </c>
      <c r="TSB296" s="65" t="s">
        <v>367</v>
      </c>
      <c r="TSC296" s="65" t="s">
        <v>367</v>
      </c>
      <c r="TSD296" s="65" t="s">
        <v>367</v>
      </c>
      <c r="TSE296" s="65" t="s">
        <v>367</v>
      </c>
      <c r="TSF296" s="65" t="s">
        <v>367</v>
      </c>
      <c r="TSG296" s="65" t="s">
        <v>367</v>
      </c>
      <c r="TSH296" s="65" t="s">
        <v>367</v>
      </c>
      <c r="TSI296" s="65" t="s">
        <v>367</v>
      </c>
      <c r="TSJ296" s="65" t="s">
        <v>367</v>
      </c>
      <c r="TSK296" s="65" t="s">
        <v>367</v>
      </c>
      <c r="TSL296" s="65" t="s">
        <v>367</v>
      </c>
      <c r="TSM296" s="65" t="s">
        <v>367</v>
      </c>
      <c r="TSN296" s="65" t="s">
        <v>367</v>
      </c>
      <c r="TSO296" s="65" t="s">
        <v>367</v>
      </c>
      <c r="TSP296" s="65" t="s">
        <v>367</v>
      </c>
      <c r="TSQ296" s="65" t="s">
        <v>367</v>
      </c>
      <c r="TSR296" s="65" t="s">
        <v>367</v>
      </c>
      <c r="TSS296" s="65" t="s">
        <v>367</v>
      </c>
      <c r="TST296" s="65" t="s">
        <v>367</v>
      </c>
      <c r="TSU296" s="65" t="s">
        <v>367</v>
      </c>
      <c r="TSV296" s="65" t="s">
        <v>367</v>
      </c>
      <c r="TSW296" s="65" t="s">
        <v>367</v>
      </c>
      <c r="TSX296" s="65" t="s">
        <v>367</v>
      </c>
      <c r="TSY296" s="65" t="s">
        <v>367</v>
      </c>
      <c r="TSZ296" s="65" t="s">
        <v>367</v>
      </c>
      <c r="TTA296" s="65" t="s">
        <v>367</v>
      </c>
      <c r="TTB296" s="65" t="s">
        <v>367</v>
      </c>
      <c r="TTC296" s="65" t="s">
        <v>367</v>
      </c>
      <c r="TTD296" s="65" t="s">
        <v>367</v>
      </c>
      <c r="TTE296" s="65" t="s">
        <v>367</v>
      </c>
      <c r="TTF296" s="65" t="s">
        <v>367</v>
      </c>
      <c r="TTG296" s="65" t="s">
        <v>367</v>
      </c>
      <c r="TTH296" s="65" t="s">
        <v>367</v>
      </c>
      <c r="TTI296" s="65" t="s">
        <v>367</v>
      </c>
      <c r="TTJ296" s="65" t="s">
        <v>367</v>
      </c>
      <c r="TTK296" s="65" t="s">
        <v>367</v>
      </c>
      <c r="TTL296" s="65" t="s">
        <v>367</v>
      </c>
      <c r="TTM296" s="65" t="s">
        <v>367</v>
      </c>
      <c r="TTN296" s="65" t="s">
        <v>367</v>
      </c>
      <c r="TTO296" s="65" t="s">
        <v>367</v>
      </c>
      <c r="TTP296" s="65" t="s">
        <v>367</v>
      </c>
      <c r="TTQ296" s="65" t="s">
        <v>367</v>
      </c>
      <c r="TTR296" s="65" t="s">
        <v>367</v>
      </c>
      <c r="TTS296" s="65" t="s">
        <v>367</v>
      </c>
      <c r="TTT296" s="65" t="s">
        <v>367</v>
      </c>
      <c r="TTU296" s="65" t="s">
        <v>367</v>
      </c>
      <c r="TTV296" s="65" t="s">
        <v>367</v>
      </c>
      <c r="TTW296" s="65" t="s">
        <v>367</v>
      </c>
      <c r="TTX296" s="65" t="s">
        <v>367</v>
      </c>
      <c r="TTY296" s="65" t="s">
        <v>367</v>
      </c>
      <c r="TTZ296" s="65" t="s">
        <v>367</v>
      </c>
      <c r="TUA296" s="65" t="s">
        <v>367</v>
      </c>
      <c r="TUB296" s="65" t="s">
        <v>367</v>
      </c>
      <c r="TUC296" s="65" t="s">
        <v>367</v>
      </c>
      <c r="TUD296" s="65" t="s">
        <v>367</v>
      </c>
      <c r="TUE296" s="65" t="s">
        <v>367</v>
      </c>
      <c r="TUF296" s="65" t="s">
        <v>367</v>
      </c>
      <c r="TUG296" s="65" t="s">
        <v>367</v>
      </c>
      <c r="TUH296" s="65" t="s">
        <v>367</v>
      </c>
      <c r="TUI296" s="65" t="s">
        <v>367</v>
      </c>
      <c r="TUJ296" s="65" t="s">
        <v>367</v>
      </c>
      <c r="TUK296" s="65" t="s">
        <v>367</v>
      </c>
      <c r="TUL296" s="65" t="s">
        <v>367</v>
      </c>
      <c r="TUM296" s="65" t="s">
        <v>367</v>
      </c>
      <c r="TUN296" s="65" t="s">
        <v>367</v>
      </c>
      <c r="TUO296" s="65" t="s">
        <v>367</v>
      </c>
      <c r="TUP296" s="65" t="s">
        <v>367</v>
      </c>
      <c r="TUQ296" s="65" t="s">
        <v>367</v>
      </c>
      <c r="TUR296" s="65" t="s">
        <v>367</v>
      </c>
      <c r="TUS296" s="65" t="s">
        <v>367</v>
      </c>
      <c r="TUT296" s="65" t="s">
        <v>367</v>
      </c>
      <c r="TUU296" s="65" t="s">
        <v>367</v>
      </c>
      <c r="TUV296" s="65" t="s">
        <v>367</v>
      </c>
      <c r="TUW296" s="65" t="s">
        <v>367</v>
      </c>
      <c r="TUX296" s="65" t="s">
        <v>367</v>
      </c>
      <c r="TUY296" s="65" t="s">
        <v>367</v>
      </c>
      <c r="TUZ296" s="65" t="s">
        <v>367</v>
      </c>
      <c r="TVA296" s="65" t="s">
        <v>367</v>
      </c>
      <c r="TVB296" s="65" t="s">
        <v>367</v>
      </c>
      <c r="TVC296" s="65" t="s">
        <v>367</v>
      </c>
      <c r="TVD296" s="65" t="s">
        <v>367</v>
      </c>
      <c r="TVE296" s="65" t="s">
        <v>367</v>
      </c>
      <c r="TVF296" s="65" t="s">
        <v>367</v>
      </c>
      <c r="TVG296" s="65" t="s">
        <v>367</v>
      </c>
      <c r="TVH296" s="65" t="s">
        <v>367</v>
      </c>
      <c r="TVI296" s="65" t="s">
        <v>367</v>
      </c>
      <c r="TVJ296" s="65" t="s">
        <v>367</v>
      </c>
      <c r="TVK296" s="65" t="s">
        <v>367</v>
      </c>
      <c r="TVL296" s="65" t="s">
        <v>367</v>
      </c>
      <c r="TVM296" s="65" t="s">
        <v>367</v>
      </c>
      <c r="TVN296" s="65" t="s">
        <v>367</v>
      </c>
      <c r="TVO296" s="65" t="s">
        <v>367</v>
      </c>
      <c r="TVP296" s="65" t="s">
        <v>367</v>
      </c>
      <c r="TVQ296" s="65" t="s">
        <v>367</v>
      </c>
      <c r="TVR296" s="65" t="s">
        <v>367</v>
      </c>
      <c r="TVS296" s="65" t="s">
        <v>367</v>
      </c>
      <c r="TVT296" s="65" t="s">
        <v>367</v>
      </c>
      <c r="TVU296" s="65" t="s">
        <v>367</v>
      </c>
      <c r="TVV296" s="65" t="s">
        <v>367</v>
      </c>
      <c r="TVW296" s="65" t="s">
        <v>367</v>
      </c>
      <c r="TVX296" s="65" t="s">
        <v>367</v>
      </c>
      <c r="TVY296" s="65" t="s">
        <v>367</v>
      </c>
      <c r="TVZ296" s="65" t="s">
        <v>367</v>
      </c>
      <c r="TWA296" s="65" t="s">
        <v>367</v>
      </c>
      <c r="TWB296" s="65" t="s">
        <v>367</v>
      </c>
      <c r="TWC296" s="65" t="s">
        <v>367</v>
      </c>
      <c r="TWD296" s="65" t="s">
        <v>367</v>
      </c>
      <c r="TWE296" s="65" t="s">
        <v>367</v>
      </c>
      <c r="TWF296" s="65" t="s">
        <v>367</v>
      </c>
      <c r="TWG296" s="65" t="s">
        <v>367</v>
      </c>
      <c r="TWH296" s="65" t="s">
        <v>367</v>
      </c>
      <c r="TWI296" s="65" t="s">
        <v>367</v>
      </c>
      <c r="TWJ296" s="65" t="s">
        <v>367</v>
      </c>
      <c r="TWK296" s="65" t="s">
        <v>367</v>
      </c>
      <c r="TWL296" s="65" t="s">
        <v>367</v>
      </c>
      <c r="TWM296" s="65" t="s">
        <v>367</v>
      </c>
      <c r="TWN296" s="65" t="s">
        <v>367</v>
      </c>
      <c r="TWO296" s="65" t="s">
        <v>367</v>
      </c>
      <c r="TWP296" s="65" t="s">
        <v>367</v>
      </c>
      <c r="TWQ296" s="65" t="s">
        <v>367</v>
      </c>
      <c r="TWR296" s="65" t="s">
        <v>367</v>
      </c>
      <c r="TWS296" s="65" t="s">
        <v>367</v>
      </c>
      <c r="TWT296" s="65" t="s">
        <v>367</v>
      </c>
      <c r="TWU296" s="65" t="s">
        <v>367</v>
      </c>
      <c r="TWV296" s="65" t="s">
        <v>367</v>
      </c>
      <c r="TWW296" s="65" t="s">
        <v>367</v>
      </c>
      <c r="TWX296" s="65" t="s">
        <v>367</v>
      </c>
      <c r="TWY296" s="65" t="s">
        <v>367</v>
      </c>
      <c r="TWZ296" s="65" t="s">
        <v>367</v>
      </c>
      <c r="TXA296" s="65" t="s">
        <v>367</v>
      </c>
      <c r="TXB296" s="65" t="s">
        <v>367</v>
      </c>
      <c r="TXC296" s="65" t="s">
        <v>367</v>
      </c>
      <c r="TXD296" s="65" t="s">
        <v>367</v>
      </c>
      <c r="TXE296" s="65" t="s">
        <v>367</v>
      </c>
      <c r="TXF296" s="65" t="s">
        <v>367</v>
      </c>
      <c r="TXG296" s="65" t="s">
        <v>367</v>
      </c>
      <c r="TXH296" s="65" t="s">
        <v>367</v>
      </c>
      <c r="TXI296" s="65" t="s">
        <v>367</v>
      </c>
      <c r="TXJ296" s="65" t="s">
        <v>367</v>
      </c>
      <c r="TXK296" s="65" t="s">
        <v>367</v>
      </c>
      <c r="TXL296" s="65" t="s">
        <v>367</v>
      </c>
      <c r="TXM296" s="65" t="s">
        <v>367</v>
      </c>
      <c r="TXN296" s="65" t="s">
        <v>367</v>
      </c>
      <c r="TXO296" s="65" t="s">
        <v>367</v>
      </c>
      <c r="TXP296" s="65" t="s">
        <v>367</v>
      </c>
      <c r="TXQ296" s="65" t="s">
        <v>367</v>
      </c>
      <c r="TXR296" s="65" t="s">
        <v>367</v>
      </c>
      <c r="TXS296" s="65" t="s">
        <v>367</v>
      </c>
      <c r="TXT296" s="65" t="s">
        <v>367</v>
      </c>
      <c r="TXU296" s="65" t="s">
        <v>367</v>
      </c>
      <c r="TXV296" s="65" t="s">
        <v>367</v>
      </c>
      <c r="TXW296" s="65" t="s">
        <v>367</v>
      </c>
      <c r="TXX296" s="65" t="s">
        <v>367</v>
      </c>
      <c r="TXY296" s="65" t="s">
        <v>367</v>
      </c>
      <c r="TXZ296" s="65" t="s">
        <v>367</v>
      </c>
      <c r="TYA296" s="65" t="s">
        <v>367</v>
      </c>
      <c r="TYB296" s="65" t="s">
        <v>367</v>
      </c>
      <c r="TYC296" s="65" t="s">
        <v>367</v>
      </c>
      <c r="TYD296" s="65" t="s">
        <v>367</v>
      </c>
      <c r="TYE296" s="65" t="s">
        <v>367</v>
      </c>
      <c r="TYF296" s="65" t="s">
        <v>367</v>
      </c>
      <c r="TYG296" s="65" t="s">
        <v>367</v>
      </c>
      <c r="TYH296" s="65" t="s">
        <v>367</v>
      </c>
      <c r="TYI296" s="65" t="s">
        <v>367</v>
      </c>
      <c r="TYJ296" s="65" t="s">
        <v>367</v>
      </c>
      <c r="TYK296" s="65" t="s">
        <v>367</v>
      </c>
      <c r="TYL296" s="65" t="s">
        <v>367</v>
      </c>
      <c r="TYM296" s="65" t="s">
        <v>367</v>
      </c>
      <c r="TYN296" s="65" t="s">
        <v>367</v>
      </c>
      <c r="TYO296" s="65" t="s">
        <v>367</v>
      </c>
      <c r="TYP296" s="65" t="s">
        <v>367</v>
      </c>
      <c r="TYQ296" s="65" t="s">
        <v>367</v>
      </c>
      <c r="TYR296" s="65" t="s">
        <v>367</v>
      </c>
      <c r="TYS296" s="65" t="s">
        <v>367</v>
      </c>
      <c r="TYT296" s="65" t="s">
        <v>367</v>
      </c>
      <c r="TYU296" s="65" t="s">
        <v>367</v>
      </c>
      <c r="TYV296" s="65" t="s">
        <v>367</v>
      </c>
      <c r="TYW296" s="65" t="s">
        <v>367</v>
      </c>
      <c r="TYX296" s="65" t="s">
        <v>367</v>
      </c>
      <c r="TYY296" s="65" t="s">
        <v>367</v>
      </c>
      <c r="TYZ296" s="65" t="s">
        <v>367</v>
      </c>
      <c r="TZA296" s="65" t="s">
        <v>367</v>
      </c>
      <c r="TZB296" s="65" t="s">
        <v>367</v>
      </c>
      <c r="TZC296" s="65" t="s">
        <v>367</v>
      </c>
      <c r="TZD296" s="65" t="s">
        <v>367</v>
      </c>
      <c r="TZE296" s="65" t="s">
        <v>367</v>
      </c>
      <c r="TZF296" s="65" t="s">
        <v>367</v>
      </c>
      <c r="TZG296" s="65" t="s">
        <v>367</v>
      </c>
      <c r="TZH296" s="65" t="s">
        <v>367</v>
      </c>
      <c r="TZI296" s="65" t="s">
        <v>367</v>
      </c>
      <c r="TZJ296" s="65" t="s">
        <v>367</v>
      </c>
      <c r="TZK296" s="65" t="s">
        <v>367</v>
      </c>
      <c r="TZL296" s="65" t="s">
        <v>367</v>
      </c>
      <c r="TZM296" s="65" t="s">
        <v>367</v>
      </c>
      <c r="TZN296" s="65" t="s">
        <v>367</v>
      </c>
      <c r="TZO296" s="65" t="s">
        <v>367</v>
      </c>
      <c r="TZP296" s="65" t="s">
        <v>367</v>
      </c>
      <c r="TZQ296" s="65" t="s">
        <v>367</v>
      </c>
      <c r="TZR296" s="65" t="s">
        <v>367</v>
      </c>
      <c r="TZS296" s="65" t="s">
        <v>367</v>
      </c>
      <c r="TZT296" s="65" t="s">
        <v>367</v>
      </c>
      <c r="TZU296" s="65" t="s">
        <v>367</v>
      </c>
      <c r="TZV296" s="65" t="s">
        <v>367</v>
      </c>
      <c r="TZW296" s="65" t="s">
        <v>367</v>
      </c>
      <c r="TZX296" s="65" t="s">
        <v>367</v>
      </c>
      <c r="TZY296" s="65" t="s">
        <v>367</v>
      </c>
      <c r="TZZ296" s="65" t="s">
        <v>367</v>
      </c>
      <c r="UAA296" s="65" t="s">
        <v>367</v>
      </c>
      <c r="UAB296" s="65" t="s">
        <v>367</v>
      </c>
      <c r="UAC296" s="65" t="s">
        <v>367</v>
      </c>
      <c r="UAD296" s="65" t="s">
        <v>367</v>
      </c>
      <c r="UAE296" s="65" t="s">
        <v>367</v>
      </c>
      <c r="UAF296" s="65" t="s">
        <v>367</v>
      </c>
      <c r="UAG296" s="65" t="s">
        <v>367</v>
      </c>
      <c r="UAH296" s="65" t="s">
        <v>367</v>
      </c>
      <c r="UAI296" s="65" t="s">
        <v>367</v>
      </c>
      <c r="UAJ296" s="65" t="s">
        <v>367</v>
      </c>
      <c r="UAK296" s="65" t="s">
        <v>367</v>
      </c>
      <c r="UAL296" s="65" t="s">
        <v>367</v>
      </c>
      <c r="UAM296" s="65" t="s">
        <v>367</v>
      </c>
      <c r="UAN296" s="65" t="s">
        <v>367</v>
      </c>
      <c r="UAO296" s="65" t="s">
        <v>367</v>
      </c>
      <c r="UAP296" s="65" t="s">
        <v>367</v>
      </c>
      <c r="UAQ296" s="65" t="s">
        <v>367</v>
      </c>
      <c r="UAR296" s="65" t="s">
        <v>367</v>
      </c>
      <c r="UAS296" s="65" t="s">
        <v>367</v>
      </c>
      <c r="UAT296" s="65" t="s">
        <v>367</v>
      </c>
      <c r="UAU296" s="65" t="s">
        <v>367</v>
      </c>
      <c r="UAV296" s="65" t="s">
        <v>367</v>
      </c>
      <c r="UAW296" s="65" t="s">
        <v>367</v>
      </c>
      <c r="UAX296" s="65" t="s">
        <v>367</v>
      </c>
      <c r="UAY296" s="65" t="s">
        <v>367</v>
      </c>
      <c r="UAZ296" s="65" t="s">
        <v>367</v>
      </c>
      <c r="UBA296" s="65" t="s">
        <v>367</v>
      </c>
      <c r="UBB296" s="65" t="s">
        <v>367</v>
      </c>
      <c r="UBC296" s="65" t="s">
        <v>367</v>
      </c>
      <c r="UBD296" s="65" t="s">
        <v>367</v>
      </c>
      <c r="UBE296" s="65" t="s">
        <v>367</v>
      </c>
      <c r="UBF296" s="65" t="s">
        <v>367</v>
      </c>
      <c r="UBG296" s="65" t="s">
        <v>367</v>
      </c>
      <c r="UBH296" s="65" t="s">
        <v>367</v>
      </c>
      <c r="UBI296" s="65" t="s">
        <v>367</v>
      </c>
      <c r="UBJ296" s="65" t="s">
        <v>367</v>
      </c>
      <c r="UBK296" s="65" t="s">
        <v>367</v>
      </c>
      <c r="UBL296" s="65" t="s">
        <v>367</v>
      </c>
      <c r="UBM296" s="65" t="s">
        <v>367</v>
      </c>
      <c r="UBN296" s="65" t="s">
        <v>367</v>
      </c>
      <c r="UBO296" s="65" t="s">
        <v>367</v>
      </c>
      <c r="UBP296" s="65" t="s">
        <v>367</v>
      </c>
      <c r="UBQ296" s="65" t="s">
        <v>367</v>
      </c>
      <c r="UBR296" s="65" t="s">
        <v>367</v>
      </c>
      <c r="UBS296" s="65" t="s">
        <v>367</v>
      </c>
      <c r="UBT296" s="65" t="s">
        <v>367</v>
      </c>
      <c r="UBU296" s="65" t="s">
        <v>367</v>
      </c>
      <c r="UBV296" s="65" t="s">
        <v>367</v>
      </c>
      <c r="UBW296" s="65" t="s">
        <v>367</v>
      </c>
      <c r="UBX296" s="65" t="s">
        <v>367</v>
      </c>
      <c r="UBY296" s="65" t="s">
        <v>367</v>
      </c>
      <c r="UBZ296" s="65" t="s">
        <v>367</v>
      </c>
      <c r="UCA296" s="65" t="s">
        <v>367</v>
      </c>
      <c r="UCB296" s="65" t="s">
        <v>367</v>
      </c>
      <c r="UCC296" s="65" t="s">
        <v>367</v>
      </c>
      <c r="UCD296" s="65" t="s">
        <v>367</v>
      </c>
      <c r="UCE296" s="65" t="s">
        <v>367</v>
      </c>
      <c r="UCF296" s="65" t="s">
        <v>367</v>
      </c>
      <c r="UCG296" s="65" t="s">
        <v>367</v>
      </c>
      <c r="UCH296" s="65" t="s">
        <v>367</v>
      </c>
      <c r="UCI296" s="65" t="s">
        <v>367</v>
      </c>
      <c r="UCJ296" s="65" t="s">
        <v>367</v>
      </c>
      <c r="UCK296" s="65" t="s">
        <v>367</v>
      </c>
      <c r="UCL296" s="65" t="s">
        <v>367</v>
      </c>
      <c r="UCM296" s="65" t="s">
        <v>367</v>
      </c>
      <c r="UCN296" s="65" t="s">
        <v>367</v>
      </c>
      <c r="UCO296" s="65" t="s">
        <v>367</v>
      </c>
      <c r="UCP296" s="65" t="s">
        <v>367</v>
      </c>
      <c r="UCQ296" s="65" t="s">
        <v>367</v>
      </c>
      <c r="UCR296" s="65" t="s">
        <v>367</v>
      </c>
      <c r="UCS296" s="65" t="s">
        <v>367</v>
      </c>
      <c r="UCT296" s="65" t="s">
        <v>367</v>
      </c>
      <c r="UCU296" s="65" t="s">
        <v>367</v>
      </c>
      <c r="UCV296" s="65" t="s">
        <v>367</v>
      </c>
      <c r="UCW296" s="65" t="s">
        <v>367</v>
      </c>
      <c r="UCX296" s="65" t="s">
        <v>367</v>
      </c>
      <c r="UCY296" s="65" t="s">
        <v>367</v>
      </c>
      <c r="UCZ296" s="65" t="s">
        <v>367</v>
      </c>
      <c r="UDA296" s="65" t="s">
        <v>367</v>
      </c>
      <c r="UDB296" s="65" t="s">
        <v>367</v>
      </c>
      <c r="UDC296" s="65" t="s">
        <v>367</v>
      </c>
      <c r="UDD296" s="65" t="s">
        <v>367</v>
      </c>
      <c r="UDE296" s="65" t="s">
        <v>367</v>
      </c>
      <c r="UDF296" s="65" t="s">
        <v>367</v>
      </c>
      <c r="UDG296" s="65" t="s">
        <v>367</v>
      </c>
      <c r="UDH296" s="65" t="s">
        <v>367</v>
      </c>
      <c r="UDI296" s="65" t="s">
        <v>367</v>
      </c>
      <c r="UDJ296" s="65" t="s">
        <v>367</v>
      </c>
      <c r="UDK296" s="65" t="s">
        <v>367</v>
      </c>
      <c r="UDL296" s="65" t="s">
        <v>367</v>
      </c>
      <c r="UDM296" s="65" t="s">
        <v>367</v>
      </c>
      <c r="UDN296" s="65" t="s">
        <v>367</v>
      </c>
      <c r="UDO296" s="65" t="s">
        <v>367</v>
      </c>
      <c r="UDP296" s="65" t="s">
        <v>367</v>
      </c>
      <c r="UDQ296" s="65" t="s">
        <v>367</v>
      </c>
      <c r="UDR296" s="65" t="s">
        <v>367</v>
      </c>
      <c r="UDS296" s="65" t="s">
        <v>367</v>
      </c>
      <c r="UDT296" s="65" t="s">
        <v>367</v>
      </c>
      <c r="UDU296" s="65" t="s">
        <v>367</v>
      </c>
      <c r="UDV296" s="65" t="s">
        <v>367</v>
      </c>
      <c r="UDW296" s="65" t="s">
        <v>367</v>
      </c>
      <c r="UDX296" s="65" t="s">
        <v>367</v>
      </c>
      <c r="UDY296" s="65" t="s">
        <v>367</v>
      </c>
      <c r="UDZ296" s="65" t="s">
        <v>367</v>
      </c>
      <c r="UEA296" s="65" t="s">
        <v>367</v>
      </c>
      <c r="UEB296" s="65" t="s">
        <v>367</v>
      </c>
      <c r="UEC296" s="65" t="s">
        <v>367</v>
      </c>
      <c r="UED296" s="65" t="s">
        <v>367</v>
      </c>
      <c r="UEE296" s="65" t="s">
        <v>367</v>
      </c>
      <c r="UEF296" s="65" t="s">
        <v>367</v>
      </c>
      <c r="UEG296" s="65" t="s">
        <v>367</v>
      </c>
      <c r="UEH296" s="65" t="s">
        <v>367</v>
      </c>
      <c r="UEI296" s="65" t="s">
        <v>367</v>
      </c>
      <c r="UEJ296" s="65" t="s">
        <v>367</v>
      </c>
      <c r="UEK296" s="65" t="s">
        <v>367</v>
      </c>
      <c r="UEL296" s="65" t="s">
        <v>367</v>
      </c>
      <c r="UEM296" s="65" t="s">
        <v>367</v>
      </c>
      <c r="UEN296" s="65" t="s">
        <v>367</v>
      </c>
      <c r="UEO296" s="65" t="s">
        <v>367</v>
      </c>
      <c r="UEP296" s="65" t="s">
        <v>367</v>
      </c>
      <c r="UEQ296" s="65" t="s">
        <v>367</v>
      </c>
      <c r="UER296" s="65" t="s">
        <v>367</v>
      </c>
      <c r="UES296" s="65" t="s">
        <v>367</v>
      </c>
      <c r="UET296" s="65" t="s">
        <v>367</v>
      </c>
      <c r="UEU296" s="65" t="s">
        <v>367</v>
      </c>
      <c r="UEV296" s="65" t="s">
        <v>367</v>
      </c>
      <c r="UEW296" s="65" t="s">
        <v>367</v>
      </c>
      <c r="UEX296" s="65" t="s">
        <v>367</v>
      </c>
      <c r="UEY296" s="65" t="s">
        <v>367</v>
      </c>
      <c r="UEZ296" s="65" t="s">
        <v>367</v>
      </c>
      <c r="UFA296" s="65" t="s">
        <v>367</v>
      </c>
      <c r="UFB296" s="65" t="s">
        <v>367</v>
      </c>
      <c r="UFC296" s="65" t="s">
        <v>367</v>
      </c>
      <c r="UFD296" s="65" t="s">
        <v>367</v>
      </c>
      <c r="UFE296" s="65" t="s">
        <v>367</v>
      </c>
      <c r="UFF296" s="65" t="s">
        <v>367</v>
      </c>
      <c r="UFG296" s="65" t="s">
        <v>367</v>
      </c>
      <c r="UFH296" s="65" t="s">
        <v>367</v>
      </c>
      <c r="UFI296" s="65" t="s">
        <v>367</v>
      </c>
      <c r="UFJ296" s="65" t="s">
        <v>367</v>
      </c>
      <c r="UFK296" s="65" t="s">
        <v>367</v>
      </c>
      <c r="UFL296" s="65" t="s">
        <v>367</v>
      </c>
      <c r="UFM296" s="65" t="s">
        <v>367</v>
      </c>
      <c r="UFN296" s="65" t="s">
        <v>367</v>
      </c>
      <c r="UFO296" s="65" t="s">
        <v>367</v>
      </c>
      <c r="UFP296" s="65" t="s">
        <v>367</v>
      </c>
      <c r="UFQ296" s="65" t="s">
        <v>367</v>
      </c>
      <c r="UFR296" s="65" t="s">
        <v>367</v>
      </c>
      <c r="UFS296" s="65" t="s">
        <v>367</v>
      </c>
      <c r="UFT296" s="65" t="s">
        <v>367</v>
      </c>
      <c r="UFU296" s="65" t="s">
        <v>367</v>
      </c>
      <c r="UFV296" s="65" t="s">
        <v>367</v>
      </c>
      <c r="UFW296" s="65" t="s">
        <v>367</v>
      </c>
      <c r="UFX296" s="65" t="s">
        <v>367</v>
      </c>
      <c r="UFY296" s="65" t="s">
        <v>367</v>
      </c>
      <c r="UFZ296" s="65" t="s">
        <v>367</v>
      </c>
      <c r="UGA296" s="65" t="s">
        <v>367</v>
      </c>
      <c r="UGB296" s="65" t="s">
        <v>367</v>
      </c>
      <c r="UGC296" s="65" t="s">
        <v>367</v>
      </c>
      <c r="UGD296" s="65" t="s">
        <v>367</v>
      </c>
      <c r="UGE296" s="65" t="s">
        <v>367</v>
      </c>
      <c r="UGF296" s="65" t="s">
        <v>367</v>
      </c>
      <c r="UGG296" s="65" t="s">
        <v>367</v>
      </c>
      <c r="UGH296" s="65" t="s">
        <v>367</v>
      </c>
      <c r="UGI296" s="65" t="s">
        <v>367</v>
      </c>
      <c r="UGJ296" s="65" t="s">
        <v>367</v>
      </c>
      <c r="UGK296" s="65" t="s">
        <v>367</v>
      </c>
      <c r="UGL296" s="65" t="s">
        <v>367</v>
      </c>
      <c r="UGM296" s="65" t="s">
        <v>367</v>
      </c>
      <c r="UGN296" s="65" t="s">
        <v>367</v>
      </c>
      <c r="UGO296" s="65" t="s">
        <v>367</v>
      </c>
      <c r="UGP296" s="65" t="s">
        <v>367</v>
      </c>
      <c r="UGQ296" s="65" t="s">
        <v>367</v>
      </c>
      <c r="UGR296" s="65" t="s">
        <v>367</v>
      </c>
      <c r="UGS296" s="65" t="s">
        <v>367</v>
      </c>
      <c r="UGT296" s="65" t="s">
        <v>367</v>
      </c>
      <c r="UGU296" s="65" t="s">
        <v>367</v>
      </c>
      <c r="UGV296" s="65" t="s">
        <v>367</v>
      </c>
      <c r="UGW296" s="65" t="s">
        <v>367</v>
      </c>
      <c r="UGX296" s="65" t="s">
        <v>367</v>
      </c>
      <c r="UGY296" s="65" t="s">
        <v>367</v>
      </c>
      <c r="UGZ296" s="65" t="s">
        <v>367</v>
      </c>
      <c r="UHA296" s="65" t="s">
        <v>367</v>
      </c>
      <c r="UHB296" s="65" t="s">
        <v>367</v>
      </c>
      <c r="UHC296" s="65" t="s">
        <v>367</v>
      </c>
      <c r="UHD296" s="65" t="s">
        <v>367</v>
      </c>
      <c r="UHE296" s="65" t="s">
        <v>367</v>
      </c>
      <c r="UHF296" s="65" t="s">
        <v>367</v>
      </c>
      <c r="UHG296" s="65" t="s">
        <v>367</v>
      </c>
      <c r="UHH296" s="65" t="s">
        <v>367</v>
      </c>
      <c r="UHI296" s="65" t="s">
        <v>367</v>
      </c>
      <c r="UHJ296" s="65" t="s">
        <v>367</v>
      </c>
      <c r="UHK296" s="65" t="s">
        <v>367</v>
      </c>
      <c r="UHL296" s="65" t="s">
        <v>367</v>
      </c>
      <c r="UHM296" s="65" t="s">
        <v>367</v>
      </c>
      <c r="UHN296" s="65" t="s">
        <v>367</v>
      </c>
      <c r="UHO296" s="65" t="s">
        <v>367</v>
      </c>
      <c r="UHP296" s="65" t="s">
        <v>367</v>
      </c>
      <c r="UHQ296" s="65" t="s">
        <v>367</v>
      </c>
      <c r="UHR296" s="65" t="s">
        <v>367</v>
      </c>
      <c r="UHS296" s="65" t="s">
        <v>367</v>
      </c>
      <c r="UHT296" s="65" t="s">
        <v>367</v>
      </c>
      <c r="UHU296" s="65" t="s">
        <v>367</v>
      </c>
      <c r="UHV296" s="65" t="s">
        <v>367</v>
      </c>
      <c r="UHW296" s="65" t="s">
        <v>367</v>
      </c>
      <c r="UHX296" s="65" t="s">
        <v>367</v>
      </c>
      <c r="UHY296" s="65" t="s">
        <v>367</v>
      </c>
      <c r="UHZ296" s="65" t="s">
        <v>367</v>
      </c>
      <c r="UIA296" s="65" t="s">
        <v>367</v>
      </c>
      <c r="UIB296" s="65" t="s">
        <v>367</v>
      </c>
      <c r="UIC296" s="65" t="s">
        <v>367</v>
      </c>
      <c r="UID296" s="65" t="s">
        <v>367</v>
      </c>
      <c r="UIE296" s="65" t="s">
        <v>367</v>
      </c>
      <c r="UIF296" s="65" t="s">
        <v>367</v>
      </c>
      <c r="UIG296" s="65" t="s">
        <v>367</v>
      </c>
      <c r="UIH296" s="65" t="s">
        <v>367</v>
      </c>
      <c r="UII296" s="65" t="s">
        <v>367</v>
      </c>
      <c r="UIJ296" s="65" t="s">
        <v>367</v>
      </c>
      <c r="UIK296" s="65" t="s">
        <v>367</v>
      </c>
      <c r="UIL296" s="65" t="s">
        <v>367</v>
      </c>
      <c r="UIM296" s="65" t="s">
        <v>367</v>
      </c>
      <c r="UIN296" s="65" t="s">
        <v>367</v>
      </c>
      <c r="UIO296" s="65" t="s">
        <v>367</v>
      </c>
      <c r="UIP296" s="65" t="s">
        <v>367</v>
      </c>
      <c r="UIQ296" s="65" t="s">
        <v>367</v>
      </c>
      <c r="UIR296" s="65" t="s">
        <v>367</v>
      </c>
      <c r="UIS296" s="65" t="s">
        <v>367</v>
      </c>
      <c r="UIT296" s="65" t="s">
        <v>367</v>
      </c>
      <c r="UIU296" s="65" t="s">
        <v>367</v>
      </c>
      <c r="UIV296" s="65" t="s">
        <v>367</v>
      </c>
      <c r="UIW296" s="65" t="s">
        <v>367</v>
      </c>
      <c r="UIX296" s="65" t="s">
        <v>367</v>
      </c>
      <c r="UIY296" s="65" t="s">
        <v>367</v>
      </c>
      <c r="UIZ296" s="65" t="s">
        <v>367</v>
      </c>
      <c r="UJA296" s="65" t="s">
        <v>367</v>
      </c>
      <c r="UJB296" s="65" t="s">
        <v>367</v>
      </c>
      <c r="UJC296" s="65" t="s">
        <v>367</v>
      </c>
      <c r="UJD296" s="65" t="s">
        <v>367</v>
      </c>
      <c r="UJE296" s="65" t="s">
        <v>367</v>
      </c>
      <c r="UJF296" s="65" t="s">
        <v>367</v>
      </c>
      <c r="UJG296" s="65" t="s">
        <v>367</v>
      </c>
      <c r="UJH296" s="65" t="s">
        <v>367</v>
      </c>
      <c r="UJI296" s="65" t="s">
        <v>367</v>
      </c>
      <c r="UJJ296" s="65" t="s">
        <v>367</v>
      </c>
      <c r="UJK296" s="65" t="s">
        <v>367</v>
      </c>
      <c r="UJL296" s="65" t="s">
        <v>367</v>
      </c>
      <c r="UJM296" s="65" t="s">
        <v>367</v>
      </c>
      <c r="UJN296" s="65" t="s">
        <v>367</v>
      </c>
      <c r="UJO296" s="65" t="s">
        <v>367</v>
      </c>
      <c r="UJP296" s="65" t="s">
        <v>367</v>
      </c>
      <c r="UJQ296" s="65" t="s">
        <v>367</v>
      </c>
      <c r="UJR296" s="65" t="s">
        <v>367</v>
      </c>
      <c r="UJS296" s="65" t="s">
        <v>367</v>
      </c>
      <c r="UJT296" s="65" t="s">
        <v>367</v>
      </c>
      <c r="UJU296" s="65" t="s">
        <v>367</v>
      </c>
      <c r="UJV296" s="65" t="s">
        <v>367</v>
      </c>
      <c r="UJW296" s="65" t="s">
        <v>367</v>
      </c>
      <c r="UJX296" s="65" t="s">
        <v>367</v>
      </c>
      <c r="UJY296" s="65" t="s">
        <v>367</v>
      </c>
      <c r="UJZ296" s="65" t="s">
        <v>367</v>
      </c>
      <c r="UKA296" s="65" t="s">
        <v>367</v>
      </c>
      <c r="UKB296" s="65" t="s">
        <v>367</v>
      </c>
      <c r="UKC296" s="65" t="s">
        <v>367</v>
      </c>
      <c r="UKD296" s="65" t="s">
        <v>367</v>
      </c>
      <c r="UKE296" s="65" t="s">
        <v>367</v>
      </c>
      <c r="UKF296" s="65" t="s">
        <v>367</v>
      </c>
      <c r="UKG296" s="65" t="s">
        <v>367</v>
      </c>
      <c r="UKH296" s="65" t="s">
        <v>367</v>
      </c>
      <c r="UKI296" s="65" t="s">
        <v>367</v>
      </c>
      <c r="UKJ296" s="65" t="s">
        <v>367</v>
      </c>
      <c r="UKK296" s="65" t="s">
        <v>367</v>
      </c>
      <c r="UKL296" s="65" t="s">
        <v>367</v>
      </c>
      <c r="UKM296" s="65" t="s">
        <v>367</v>
      </c>
      <c r="UKN296" s="65" t="s">
        <v>367</v>
      </c>
      <c r="UKO296" s="65" t="s">
        <v>367</v>
      </c>
      <c r="UKP296" s="65" t="s">
        <v>367</v>
      </c>
      <c r="UKQ296" s="65" t="s">
        <v>367</v>
      </c>
      <c r="UKR296" s="65" t="s">
        <v>367</v>
      </c>
      <c r="UKS296" s="65" t="s">
        <v>367</v>
      </c>
      <c r="UKT296" s="65" t="s">
        <v>367</v>
      </c>
      <c r="UKU296" s="65" t="s">
        <v>367</v>
      </c>
      <c r="UKV296" s="65" t="s">
        <v>367</v>
      </c>
      <c r="UKW296" s="65" t="s">
        <v>367</v>
      </c>
      <c r="UKX296" s="65" t="s">
        <v>367</v>
      </c>
      <c r="UKY296" s="65" t="s">
        <v>367</v>
      </c>
      <c r="UKZ296" s="65" t="s">
        <v>367</v>
      </c>
      <c r="ULA296" s="65" t="s">
        <v>367</v>
      </c>
      <c r="ULB296" s="65" t="s">
        <v>367</v>
      </c>
      <c r="ULC296" s="65" t="s">
        <v>367</v>
      </c>
      <c r="ULD296" s="65" t="s">
        <v>367</v>
      </c>
      <c r="ULE296" s="65" t="s">
        <v>367</v>
      </c>
      <c r="ULF296" s="65" t="s">
        <v>367</v>
      </c>
      <c r="ULG296" s="65" t="s">
        <v>367</v>
      </c>
      <c r="ULH296" s="65" t="s">
        <v>367</v>
      </c>
      <c r="ULI296" s="65" t="s">
        <v>367</v>
      </c>
      <c r="ULJ296" s="65" t="s">
        <v>367</v>
      </c>
      <c r="ULK296" s="65" t="s">
        <v>367</v>
      </c>
      <c r="ULL296" s="65" t="s">
        <v>367</v>
      </c>
      <c r="ULM296" s="65" t="s">
        <v>367</v>
      </c>
      <c r="ULN296" s="65" t="s">
        <v>367</v>
      </c>
      <c r="ULO296" s="65" t="s">
        <v>367</v>
      </c>
      <c r="ULP296" s="65" t="s">
        <v>367</v>
      </c>
      <c r="ULQ296" s="65" t="s">
        <v>367</v>
      </c>
      <c r="ULR296" s="65" t="s">
        <v>367</v>
      </c>
      <c r="ULS296" s="65" t="s">
        <v>367</v>
      </c>
      <c r="ULT296" s="65" t="s">
        <v>367</v>
      </c>
      <c r="ULU296" s="65" t="s">
        <v>367</v>
      </c>
      <c r="ULV296" s="65" t="s">
        <v>367</v>
      </c>
      <c r="ULW296" s="65" t="s">
        <v>367</v>
      </c>
      <c r="ULX296" s="65" t="s">
        <v>367</v>
      </c>
      <c r="ULY296" s="65" t="s">
        <v>367</v>
      </c>
      <c r="ULZ296" s="65" t="s">
        <v>367</v>
      </c>
      <c r="UMA296" s="65" t="s">
        <v>367</v>
      </c>
      <c r="UMB296" s="65" t="s">
        <v>367</v>
      </c>
      <c r="UMC296" s="65" t="s">
        <v>367</v>
      </c>
      <c r="UMD296" s="65" t="s">
        <v>367</v>
      </c>
      <c r="UME296" s="65" t="s">
        <v>367</v>
      </c>
      <c r="UMF296" s="65" t="s">
        <v>367</v>
      </c>
      <c r="UMG296" s="65" t="s">
        <v>367</v>
      </c>
      <c r="UMH296" s="65" t="s">
        <v>367</v>
      </c>
      <c r="UMI296" s="65" t="s">
        <v>367</v>
      </c>
      <c r="UMJ296" s="65" t="s">
        <v>367</v>
      </c>
      <c r="UMK296" s="65" t="s">
        <v>367</v>
      </c>
      <c r="UML296" s="65" t="s">
        <v>367</v>
      </c>
      <c r="UMM296" s="65" t="s">
        <v>367</v>
      </c>
      <c r="UMN296" s="65" t="s">
        <v>367</v>
      </c>
      <c r="UMO296" s="65" t="s">
        <v>367</v>
      </c>
      <c r="UMP296" s="65" t="s">
        <v>367</v>
      </c>
      <c r="UMQ296" s="65" t="s">
        <v>367</v>
      </c>
      <c r="UMR296" s="65" t="s">
        <v>367</v>
      </c>
      <c r="UMS296" s="65" t="s">
        <v>367</v>
      </c>
      <c r="UMT296" s="65" t="s">
        <v>367</v>
      </c>
      <c r="UMU296" s="65" t="s">
        <v>367</v>
      </c>
      <c r="UMV296" s="65" t="s">
        <v>367</v>
      </c>
      <c r="UMW296" s="65" t="s">
        <v>367</v>
      </c>
      <c r="UMX296" s="65" t="s">
        <v>367</v>
      </c>
      <c r="UMY296" s="65" t="s">
        <v>367</v>
      </c>
      <c r="UMZ296" s="65" t="s">
        <v>367</v>
      </c>
      <c r="UNA296" s="65" t="s">
        <v>367</v>
      </c>
      <c r="UNB296" s="65" t="s">
        <v>367</v>
      </c>
      <c r="UNC296" s="65" t="s">
        <v>367</v>
      </c>
      <c r="UND296" s="65" t="s">
        <v>367</v>
      </c>
      <c r="UNE296" s="65" t="s">
        <v>367</v>
      </c>
      <c r="UNF296" s="65" t="s">
        <v>367</v>
      </c>
      <c r="UNG296" s="65" t="s">
        <v>367</v>
      </c>
      <c r="UNH296" s="65" t="s">
        <v>367</v>
      </c>
      <c r="UNI296" s="65" t="s">
        <v>367</v>
      </c>
      <c r="UNJ296" s="65" t="s">
        <v>367</v>
      </c>
      <c r="UNK296" s="65" t="s">
        <v>367</v>
      </c>
      <c r="UNL296" s="65" t="s">
        <v>367</v>
      </c>
      <c r="UNM296" s="65" t="s">
        <v>367</v>
      </c>
      <c r="UNN296" s="65" t="s">
        <v>367</v>
      </c>
      <c r="UNO296" s="65" t="s">
        <v>367</v>
      </c>
      <c r="UNP296" s="65" t="s">
        <v>367</v>
      </c>
      <c r="UNQ296" s="65" t="s">
        <v>367</v>
      </c>
      <c r="UNR296" s="65" t="s">
        <v>367</v>
      </c>
      <c r="UNS296" s="65" t="s">
        <v>367</v>
      </c>
      <c r="UNT296" s="65" t="s">
        <v>367</v>
      </c>
      <c r="UNU296" s="65" t="s">
        <v>367</v>
      </c>
      <c r="UNV296" s="65" t="s">
        <v>367</v>
      </c>
      <c r="UNW296" s="65" t="s">
        <v>367</v>
      </c>
      <c r="UNX296" s="65" t="s">
        <v>367</v>
      </c>
      <c r="UNY296" s="65" t="s">
        <v>367</v>
      </c>
      <c r="UNZ296" s="65" t="s">
        <v>367</v>
      </c>
      <c r="UOA296" s="65" t="s">
        <v>367</v>
      </c>
      <c r="UOB296" s="65" t="s">
        <v>367</v>
      </c>
      <c r="UOC296" s="65" t="s">
        <v>367</v>
      </c>
      <c r="UOD296" s="65" t="s">
        <v>367</v>
      </c>
      <c r="UOE296" s="65" t="s">
        <v>367</v>
      </c>
      <c r="UOF296" s="65" t="s">
        <v>367</v>
      </c>
      <c r="UOG296" s="65" t="s">
        <v>367</v>
      </c>
      <c r="UOH296" s="65" t="s">
        <v>367</v>
      </c>
      <c r="UOI296" s="65" t="s">
        <v>367</v>
      </c>
      <c r="UOJ296" s="65" t="s">
        <v>367</v>
      </c>
      <c r="UOK296" s="65" t="s">
        <v>367</v>
      </c>
      <c r="UOL296" s="65" t="s">
        <v>367</v>
      </c>
      <c r="UOM296" s="65" t="s">
        <v>367</v>
      </c>
      <c r="UON296" s="65" t="s">
        <v>367</v>
      </c>
      <c r="UOO296" s="65" t="s">
        <v>367</v>
      </c>
      <c r="UOP296" s="65" t="s">
        <v>367</v>
      </c>
      <c r="UOQ296" s="65" t="s">
        <v>367</v>
      </c>
      <c r="UOR296" s="65" t="s">
        <v>367</v>
      </c>
      <c r="UOS296" s="65" t="s">
        <v>367</v>
      </c>
      <c r="UOT296" s="65" t="s">
        <v>367</v>
      </c>
      <c r="UOU296" s="65" t="s">
        <v>367</v>
      </c>
      <c r="UOV296" s="65" t="s">
        <v>367</v>
      </c>
      <c r="UOW296" s="65" t="s">
        <v>367</v>
      </c>
      <c r="UOX296" s="65" t="s">
        <v>367</v>
      </c>
      <c r="UOY296" s="65" t="s">
        <v>367</v>
      </c>
      <c r="UOZ296" s="65" t="s">
        <v>367</v>
      </c>
      <c r="UPA296" s="65" t="s">
        <v>367</v>
      </c>
      <c r="UPB296" s="65" t="s">
        <v>367</v>
      </c>
      <c r="UPC296" s="65" t="s">
        <v>367</v>
      </c>
      <c r="UPD296" s="65" t="s">
        <v>367</v>
      </c>
      <c r="UPE296" s="65" t="s">
        <v>367</v>
      </c>
      <c r="UPF296" s="65" t="s">
        <v>367</v>
      </c>
      <c r="UPG296" s="65" t="s">
        <v>367</v>
      </c>
      <c r="UPH296" s="65" t="s">
        <v>367</v>
      </c>
      <c r="UPI296" s="65" t="s">
        <v>367</v>
      </c>
      <c r="UPJ296" s="65" t="s">
        <v>367</v>
      </c>
      <c r="UPK296" s="65" t="s">
        <v>367</v>
      </c>
      <c r="UPL296" s="65" t="s">
        <v>367</v>
      </c>
      <c r="UPM296" s="65" t="s">
        <v>367</v>
      </c>
      <c r="UPN296" s="65" t="s">
        <v>367</v>
      </c>
      <c r="UPO296" s="65" t="s">
        <v>367</v>
      </c>
      <c r="UPP296" s="65" t="s">
        <v>367</v>
      </c>
      <c r="UPQ296" s="65" t="s">
        <v>367</v>
      </c>
      <c r="UPR296" s="65" t="s">
        <v>367</v>
      </c>
      <c r="UPS296" s="65" t="s">
        <v>367</v>
      </c>
      <c r="UPT296" s="65" t="s">
        <v>367</v>
      </c>
      <c r="UPU296" s="65" t="s">
        <v>367</v>
      </c>
      <c r="UPV296" s="65" t="s">
        <v>367</v>
      </c>
      <c r="UPW296" s="65" t="s">
        <v>367</v>
      </c>
      <c r="UPX296" s="65" t="s">
        <v>367</v>
      </c>
      <c r="UPY296" s="65" t="s">
        <v>367</v>
      </c>
      <c r="UPZ296" s="65" t="s">
        <v>367</v>
      </c>
      <c r="UQA296" s="65" t="s">
        <v>367</v>
      </c>
      <c r="UQB296" s="65" t="s">
        <v>367</v>
      </c>
      <c r="UQC296" s="65" t="s">
        <v>367</v>
      </c>
      <c r="UQD296" s="65" t="s">
        <v>367</v>
      </c>
      <c r="UQE296" s="65" t="s">
        <v>367</v>
      </c>
      <c r="UQF296" s="65" t="s">
        <v>367</v>
      </c>
      <c r="UQG296" s="65" t="s">
        <v>367</v>
      </c>
      <c r="UQH296" s="65" t="s">
        <v>367</v>
      </c>
      <c r="UQI296" s="65" t="s">
        <v>367</v>
      </c>
      <c r="UQJ296" s="65" t="s">
        <v>367</v>
      </c>
      <c r="UQK296" s="65" t="s">
        <v>367</v>
      </c>
      <c r="UQL296" s="65" t="s">
        <v>367</v>
      </c>
      <c r="UQM296" s="65" t="s">
        <v>367</v>
      </c>
      <c r="UQN296" s="65" t="s">
        <v>367</v>
      </c>
      <c r="UQO296" s="65" t="s">
        <v>367</v>
      </c>
      <c r="UQP296" s="65" t="s">
        <v>367</v>
      </c>
      <c r="UQQ296" s="65" t="s">
        <v>367</v>
      </c>
      <c r="UQR296" s="65" t="s">
        <v>367</v>
      </c>
      <c r="UQS296" s="65" t="s">
        <v>367</v>
      </c>
      <c r="UQT296" s="65" t="s">
        <v>367</v>
      </c>
      <c r="UQU296" s="65" t="s">
        <v>367</v>
      </c>
      <c r="UQV296" s="65" t="s">
        <v>367</v>
      </c>
      <c r="UQW296" s="65" t="s">
        <v>367</v>
      </c>
      <c r="UQX296" s="65" t="s">
        <v>367</v>
      </c>
      <c r="UQY296" s="65" t="s">
        <v>367</v>
      </c>
      <c r="UQZ296" s="65" t="s">
        <v>367</v>
      </c>
      <c r="URA296" s="65" t="s">
        <v>367</v>
      </c>
      <c r="URB296" s="65" t="s">
        <v>367</v>
      </c>
      <c r="URC296" s="65" t="s">
        <v>367</v>
      </c>
      <c r="URD296" s="65" t="s">
        <v>367</v>
      </c>
      <c r="URE296" s="65" t="s">
        <v>367</v>
      </c>
      <c r="URF296" s="65" t="s">
        <v>367</v>
      </c>
      <c r="URG296" s="65" t="s">
        <v>367</v>
      </c>
      <c r="URH296" s="65" t="s">
        <v>367</v>
      </c>
      <c r="URI296" s="65" t="s">
        <v>367</v>
      </c>
      <c r="URJ296" s="65" t="s">
        <v>367</v>
      </c>
      <c r="URK296" s="65" t="s">
        <v>367</v>
      </c>
      <c r="URL296" s="65" t="s">
        <v>367</v>
      </c>
      <c r="URM296" s="65" t="s">
        <v>367</v>
      </c>
      <c r="URN296" s="65" t="s">
        <v>367</v>
      </c>
      <c r="URO296" s="65" t="s">
        <v>367</v>
      </c>
      <c r="URP296" s="65" t="s">
        <v>367</v>
      </c>
      <c r="URQ296" s="65" t="s">
        <v>367</v>
      </c>
      <c r="URR296" s="65" t="s">
        <v>367</v>
      </c>
      <c r="URS296" s="65" t="s">
        <v>367</v>
      </c>
      <c r="URT296" s="65" t="s">
        <v>367</v>
      </c>
      <c r="URU296" s="65" t="s">
        <v>367</v>
      </c>
      <c r="URV296" s="65" t="s">
        <v>367</v>
      </c>
      <c r="URW296" s="65" t="s">
        <v>367</v>
      </c>
      <c r="URX296" s="65" t="s">
        <v>367</v>
      </c>
      <c r="URY296" s="65" t="s">
        <v>367</v>
      </c>
      <c r="URZ296" s="65" t="s">
        <v>367</v>
      </c>
      <c r="USA296" s="65" t="s">
        <v>367</v>
      </c>
      <c r="USB296" s="65" t="s">
        <v>367</v>
      </c>
      <c r="USC296" s="65" t="s">
        <v>367</v>
      </c>
      <c r="USD296" s="65" t="s">
        <v>367</v>
      </c>
      <c r="USE296" s="65" t="s">
        <v>367</v>
      </c>
      <c r="USF296" s="65" t="s">
        <v>367</v>
      </c>
      <c r="USG296" s="65" t="s">
        <v>367</v>
      </c>
      <c r="USH296" s="65" t="s">
        <v>367</v>
      </c>
      <c r="USI296" s="65" t="s">
        <v>367</v>
      </c>
      <c r="USJ296" s="65" t="s">
        <v>367</v>
      </c>
      <c r="USK296" s="65" t="s">
        <v>367</v>
      </c>
      <c r="USL296" s="65" t="s">
        <v>367</v>
      </c>
      <c r="USM296" s="65" t="s">
        <v>367</v>
      </c>
      <c r="USN296" s="65" t="s">
        <v>367</v>
      </c>
      <c r="USO296" s="65" t="s">
        <v>367</v>
      </c>
      <c r="USP296" s="65" t="s">
        <v>367</v>
      </c>
      <c r="USQ296" s="65" t="s">
        <v>367</v>
      </c>
      <c r="USR296" s="65" t="s">
        <v>367</v>
      </c>
      <c r="USS296" s="65" t="s">
        <v>367</v>
      </c>
      <c r="UST296" s="65" t="s">
        <v>367</v>
      </c>
      <c r="USU296" s="65" t="s">
        <v>367</v>
      </c>
      <c r="USV296" s="65" t="s">
        <v>367</v>
      </c>
      <c r="USW296" s="65" t="s">
        <v>367</v>
      </c>
      <c r="USX296" s="65" t="s">
        <v>367</v>
      </c>
      <c r="USY296" s="65" t="s">
        <v>367</v>
      </c>
      <c r="USZ296" s="65" t="s">
        <v>367</v>
      </c>
      <c r="UTA296" s="65" t="s">
        <v>367</v>
      </c>
      <c r="UTB296" s="65" t="s">
        <v>367</v>
      </c>
      <c r="UTC296" s="65" t="s">
        <v>367</v>
      </c>
      <c r="UTD296" s="65" t="s">
        <v>367</v>
      </c>
      <c r="UTE296" s="65" t="s">
        <v>367</v>
      </c>
      <c r="UTF296" s="65" t="s">
        <v>367</v>
      </c>
      <c r="UTG296" s="65" t="s">
        <v>367</v>
      </c>
      <c r="UTH296" s="65" t="s">
        <v>367</v>
      </c>
      <c r="UTI296" s="65" t="s">
        <v>367</v>
      </c>
      <c r="UTJ296" s="65" t="s">
        <v>367</v>
      </c>
      <c r="UTK296" s="65" t="s">
        <v>367</v>
      </c>
      <c r="UTL296" s="65" t="s">
        <v>367</v>
      </c>
      <c r="UTM296" s="65" t="s">
        <v>367</v>
      </c>
      <c r="UTN296" s="65" t="s">
        <v>367</v>
      </c>
      <c r="UTO296" s="65" t="s">
        <v>367</v>
      </c>
      <c r="UTP296" s="65" t="s">
        <v>367</v>
      </c>
      <c r="UTQ296" s="65" t="s">
        <v>367</v>
      </c>
      <c r="UTR296" s="65" t="s">
        <v>367</v>
      </c>
      <c r="UTS296" s="65" t="s">
        <v>367</v>
      </c>
      <c r="UTT296" s="65" t="s">
        <v>367</v>
      </c>
      <c r="UTU296" s="65" t="s">
        <v>367</v>
      </c>
      <c r="UTV296" s="65" t="s">
        <v>367</v>
      </c>
      <c r="UTW296" s="65" t="s">
        <v>367</v>
      </c>
      <c r="UTX296" s="65" t="s">
        <v>367</v>
      </c>
      <c r="UTY296" s="65" t="s">
        <v>367</v>
      </c>
      <c r="UTZ296" s="65" t="s">
        <v>367</v>
      </c>
      <c r="UUA296" s="65" t="s">
        <v>367</v>
      </c>
      <c r="UUB296" s="65" t="s">
        <v>367</v>
      </c>
      <c r="UUC296" s="65" t="s">
        <v>367</v>
      </c>
      <c r="UUD296" s="65" t="s">
        <v>367</v>
      </c>
      <c r="UUE296" s="65" t="s">
        <v>367</v>
      </c>
      <c r="UUF296" s="65" t="s">
        <v>367</v>
      </c>
      <c r="UUG296" s="65" t="s">
        <v>367</v>
      </c>
      <c r="UUH296" s="65" t="s">
        <v>367</v>
      </c>
      <c r="UUI296" s="65" t="s">
        <v>367</v>
      </c>
      <c r="UUJ296" s="65" t="s">
        <v>367</v>
      </c>
      <c r="UUK296" s="65" t="s">
        <v>367</v>
      </c>
      <c r="UUL296" s="65" t="s">
        <v>367</v>
      </c>
      <c r="UUM296" s="65" t="s">
        <v>367</v>
      </c>
      <c r="UUN296" s="65" t="s">
        <v>367</v>
      </c>
      <c r="UUO296" s="65" t="s">
        <v>367</v>
      </c>
      <c r="UUP296" s="65" t="s">
        <v>367</v>
      </c>
      <c r="UUQ296" s="65" t="s">
        <v>367</v>
      </c>
      <c r="UUR296" s="65" t="s">
        <v>367</v>
      </c>
      <c r="UUS296" s="65" t="s">
        <v>367</v>
      </c>
      <c r="UUT296" s="65" t="s">
        <v>367</v>
      </c>
      <c r="UUU296" s="65" t="s">
        <v>367</v>
      </c>
      <c r="UUV296" s="65" t="s">
        <v>367</v>
      </c>
      <c r="UUW296" s="65" t="s">
        <v>367</v>
      </c>
      <c r="UUX296" s="65" t="s">
        <v>367</v>
      </c>
      <c r="UUY296" s="65" t="s">
        <v>367</v>
      </c>
      <c r="UUZ296" s="65" t="s">
        <v>367</v>
      </c>
      <c r="UVA296" s="65" t="s">
        <v>367</v>
      </c>
      <c r="UVB296" s="65" t="s">
        <v>367</v>
      </c>
      <c r="UVC296" s="65" t="s">
        <v>367</v>
      </c>
      <c r="UVD296" s="65" t="s">
        <v>367</v>
      </c>
      <c r="UVE296" s="65" t="s">
        <v>367</v>
      </c>
      <c r="UVF296" s="65" t="s">
        <v>367</v>
      </c>
      <c r="UVG296" s="65" t="s">
        <v>367</v>
      </c>
      <c r="UVH296" s="65" t="s">
        <v>367</v>
      </c>
      <c r="UVI296" s="65" t="s">
        <v>367</v>
      </c>
      <c r="UVJ296" s="65" t="s">
        <v>367</v>
      </c>
      <c r="UVK296" s="65" t="s">
        <v>367</v>
      </c>
      <c r="UVL296" s="65" t="s">
        <v>367</v>
      </c>
      <c r="UVM296" s="65" t="s">
        <v>367</v>
      </c>
      <c r="UVN296" s="65" t="s">
        <v>367</v>
      </c>
      <c r="UVO296" s="65" t="s">
        <v>367</v>
      </c>
      <c r="UVP296" s="65" t="s">
        <v>367</v>
      </c>
      <c r="UVQ296" s="65" t="s">
        <v>367</v>
      </c>
      <c r="UVR296" s="65" t="s">
        <v>367</v>
      </c>
      <c r="UVS296" s="65" t="s">
        <v>367</v>
      </c>
      <c r="UVT296" s="65" t="s">
        <v>367</v>
      </c>
      <c r="UVU296" s="65" t="s">
        <v>367</v>
      </c>
      <c r="UVV296" s="65" t="s">
        <v>367</v>
      </c>
      <c r="UVW296" s="65" t="s">
        <v>367</v>
      </c>
      <c r="UVX296" s="65" t="s">
        <v>367</v>
      </c>
      <c r="UVY296" s="65" t="s">
        <v>367</v>
      </c>
      <c r="UVZ296" s="65" t="s">
        <v>367</v>
      </c>
      <c r="UWA296" s="65" t="s">
        <v>367</v>
      </c>
      <c r="UWB296" s="65" t="s">
        <v>367</v>
      </c>
      <c r="UWC296" s="65" t="s">
        <v>367</v>
      </c>
      <c r="UWD296" s="65" t="s">
        <v>367</v>
      </c>
      <c r="UWE296" s="65" t="s">
        <v>367</v>
      </c>
      <c r="UWF296" s="65" t="s">
        <v>367</v>
      </c>
      <c r="UWG296" s="65" t="s">
        <v>367</v>
      </c>
      <c r="UWH296" s="65" t="s">
        <v>367</v>
      </c>
      <c r="UWI296" s="65" t="s">
        <v>367</v>
      </c>
      <c r="UWJ296" s="65" t="s">
        <v>367</v>
      </c>
      <c r="UWK296" s="65" t="s">
        <v>367</v>
      </c>
      <c r="UWL296" s="65" t="s">
        <v>367</v>
      </c>
      <c r="UWM296" s="65" t="s">
        <v>367</v>
      </c>
      <c r="UWN296" s="65" t="s">
        <v>367</v>
      </c>
      <c r="UWO296" s="65" t="s">
        <v>367</v>
      </c>
      <c r="UWP296" s="65" t="s">
        <v>367</v>
      </c>
      <c r="UWQ296" s="65" t="s">
        <v>367</v>
      </c>
      <c r="UWR296" s="65" t="s">
        <v>367</v>
      </c>
      <c r="UWS296" s="65" t="s">
        <v>367</v>
      </c>
      <c r="UWT296" s="65" t="s">
        <v>367</v>
      </c>
      <c r="UWU296" s="65" t="s">
        <v>367</v>
      </c>
      <c r="UWV296" s="65" t="s">
        <v>367</v>
      </c>
      <c r="UWW296" s="65" t="s">
        <v>367</v>
      </c>
      <c r="UWX296" s="65" t="s">
        <v>367</v>
      </c>
      <c r="UWY296" s="65" t="s">
        <v>367</v>
      </c>
      <c r="UWZ296" s="65" t="s">
        <v>367</v>
      </c>
      <c r="UXA296" s="65" t="s">
        <v>367</v>
      </c>
      <c r="UXB296" s="65" t="s">
        <v>367</v>
      </c>
      <c r="UXC296" s="65" t="s">
        <v>367</v>
      </c>
      <c r="UXD296" s="65" t="s">
        <v>367</v>
      </c>
      <c r="UXE296" s="65" t="s">
        <v>367</v>
      </c>
      <c r="UXF296" s="65" t="s">
        <v>367</v>
      </c>
      <c r="UXG296" s="65" t="s">
        <v>367</v>
      </c>
      <c r="UXH296" s="65" t="s">
        <v>367</v>
      </c>
      <c r="UXI296" s="65" t="s">
        <v>367</v>
      </c>
      <c r="UXJ296" s="65" t="s">
        <v>367</v>
      </c>
      <c r="UXK296" s="65" t="s">
        <v>367</v>
      </c>
      <c r="UXL296" s="65" t="s">
        <v>367</v>
      </c>
      <c r="UXM296" s="65" t="s">
        <v>367</v>
      </c>
      <c r="UXN296" s="65" t="s">
        <v>367</v>
      </c>
      <c r="UXO296" s="65" t="s">
        <v>367</v>
      </c>
      <c r="UXP296" s="65" t="s">
        <v>367</v>
      </c>
      <c r="UXQ296" s="65" t="s">
        <v>367</v>
      </c>
      <c r="UXR296" s="65" t="s">
        <v>367</v>
      </c>
      <c r="UXS296" s="65" t="s">
        <v>367</v>
      </c>
      <c r="UXT296" s="65" t="s">
        <v>367</v>
      </c>
      <c r="UXU296" s="65" t="s">
        <v>367</v>
      </c>
      <c r="UXV296" s="65" t="s">
        <v>367</v>
      </c>
      <c r="UXW296" s="65" t="s">
        <v>367</v>
      </c>
      <c r="UXX296" s="65" t="s">
        <v>367</v>
      </c>
      <c r="UXY296" s="65" t="s">
        <v>367</v>
      </c>
      <c r="UXZ296" s="65" t="s">
        <v>367</v>
      </c>
      <c r="UYA296" s="65" t="s">
        <v>367</v>
      </c>
      <c r="UYB296" s="65" t="s">
        <v>367</v>
      </c>
      <c r="UYC296" s="65" t="s">
        <v>367</v>
      </c>
      <c r="UYD296" s="65" t="s">
        <v>367</v>
      </c>
      <c r="UYE296" s="65" t="s">
        <v>367</v>
      </c>
      <c r="UYF296" s="65" t="s">
        <v>367</v>
      </c>
      <c r="UYG296" s="65" t="s">
        <v>367</v>
      </c>
      <c r="UYH296" s="65" t="s">
        <v>367</v>
      </c>
      <c r="UYI296" s="65" t="s">
        <v>367</v>
      </c>
      <c r="UYJ296" s="65" t="s">
        <v>367</v>
      </c>
      <c r="UYK296" s="65" t="s">
        <v>367</v>
      </c>
      <c r="UYL296" s="65" t="s">
        <v>367</v>
      </c>
      <c r="UYM296" s="65" t="s">
        <v>367</v>
      </c>
      <c r="UYN296" s="65" t="s">
        <v>367</v>
      </c>
      <c r="UYO296" s="65" t="s">
        <v>367</v>
      </c>
      <c r="UYP296" s="65" t="s">
        <v>367</v>
      </c>
      <c r="UYQ296" s="65" t="s">
        <v>367</v>
      </c>
      <c r="UYR296" s="65" t="s">
        <v>367</v>
      </c>
      <c r="UYS296" s="65" t="s">
        <v>367</v>
      </c>
      <c r="UYT296" s="65" t="s">
        <v>367</v>
      </c>
      <c r="UYU296" s="65" t="s">
        <v>367</v>
      </c>
      <c r="UYV296" s="65" t="s">
        <v>367</v>
      </c>
      <c r="UYW296" s="65" t="s">
        <v>367</v>
      </c>
      <c r="UYX296" s="65" t="s">
        <v>367</v>
      </c>
      <c r="UYY296" s="65" t="s">
        <v>367</v>
      </c>
      <c r="UYZ296" s="65" t="s">
        <v>367</v>
      </c>
      <c r="UZA296" s="65" t="s">
        <v>367</v>
      </c>
      <c r="UZB296" s="65" t="s">
        <v>367</v>
      </c>
      <c r="UZC296" s="65" t="s">
        <v>367</v>
      </c>
      <c r="UZD296" s="65" t="s">
        <v>367</v>
      </c>
      <c r="UZE296" s="65" t="s">
        <v>367</v>
      </c>
      <c r="UZF296" s="65" t="s">
        <v>367</v>
      </c>
      <c r="UZG296" s="65" t="s">
        <v>367</v>
      </c>
      <c r="UZH296" s="65" t="s">
        <v>367</v>
      </c>
      <c r="UZI296" s="65" t="s">
        <v>367</v>
      </c>
      <c r="UZJ296" s="65" t="s">
        <v>367</v>
      </c>
      <c r="UZK296" s="65" t="s">
        <v>367</v>
      </c>
      <c r="UZL296" s="65" t="s">
        <v>367</v>
      </c>
      <c r="UZM296" s="65" t="s">
        <v>367</v>
      </c>
      <c r="UZN296" s="65" t="s">
        <v>367</v>
      </c>
      <c r="UZO296" s="65" t="s">
        <v>367</v>
      </c>
      <c r="UZP296" s="65" t="s">
        <v>367</v>
      </c>
      <c r="UZQ296" s="65" t="s">
        <v>367</v>
      </c>
      <c r="UZR296" s="65" t="s">
        <v>367</v>
      </c>
      <c r="UZS296" s="65" t="s">
        <v>367</v>
      </c>
      <c r="UZT296" s="65" t="s">
        <v>367</v>
      </c>
      <c r="UZU296" s="65" t="s">
        <v>367</v>
      </c>
      <c r="UZV296" s="65" t="s">
        <v>367</v>
      </c>
      <c r="UZW296" s="65" t="s">
        <v>367</v>
      </c>
      <c r="UZX296" s="65" t="s">
        <v>367</v>
      </c>
      <c r="UZY296" s="65" t="s">
        <v>367</v>
      </c>
      <c r="UZZ296" s="65" t="s">
        <v>367</v>
      </c>
      <c r="VAA296" s="65" t="s">
        <v>367</v>
      </c>
      <c r="VAB296" s="65" t="s">
        <v>367</v>
      </c>
      <c r="VAC296" s="65" t="s">
        <v>367</v>
      </c>
      <c r="VAD296" s="65" t="s">
        <v>367</v>
      </c>
      <c r="VAE296" s="65" t="s">
        <v>367</v>
      </c>
      <c r="VAF296" s="65" t="s">
        <v>367</v>
      </c>
      <c r="VAG296" s="65" t="s">
        <v>367</v>
      </c>
      <c r="VAH296" s="65" t="s">
        <v>367</v>
      </c>
      <c r="VAI296" s="65" t="s">
        <v>367</v>
      </c>
      <c r="VAJ296" s="65" t="s">
        <v>367</v>
      </c>
      <c r="VAK296" s="65" t="s">
        <v>367</v>
      </c>
      <c r="VAL296" s="65" t="s">
        <v>367</v>
      </c>
      <c r="VAM296" s="65" t="s">
        <v>367</v>
      </c>
      <c r="VAN296" s="65" t="s">
        <v>367</v>
      </c>
      <c r="VAO296" s="65" t="s">
        <v>367</v>
      </c>
      <c r="VAP296" s="65" t="s">
        <v>367</v>
      </c>
      <c r="VAQ296" s="65" t="s">
        <v>367</v>
      </c>
      <c r="VAR296" s="65" t="s">
        <v>367</v>
      </c>
      <c r="VAS296" s="65" t="s">
        <v>367</v>
      </c>
      <c r="VAT296" s="65" t="s">
        <v>367</v>
      </c>
      <c r="VAU296" s="65" t="s">
        <v>367</v>
      </c>
      <c r="VAV296" s="65" t="s">
        <v>367</v>
      </c>
      <c r="VAW296" s="65" t="s">
        <v>367</v>
      </c>
      <c r="VAX296" s="65" t="s">
        <v>367</v>
      </c>
      <c r="VAY296" s="65" t="s">
        <v>367</v>
      </c>
      <c r="VAZ296" s="65" t="s">
        <v>367</v>
      </c>
      <c r="VBA296" s="65" t="s">
        <v>367</v>
      </c>
      <c r="VBB296" s="65" t="s">
        <v>367</v>
      </c>
      <c r="VBC296" s="65" t="s">
        <v>367</v>
      </c>
      <c r="VBD296" s="65" t="s">
        <v>367</v>
      </c>
      <c r="VBE296" s="65" t="s">
        <v>367</v>
      </c>
      <c r="VBF296" s="65" t="s">
        <v>367</v>
      </c>
      <c r="VBG296" s="65" t="s">
        <v>367</v>
      </c>
      <c r="VBH296" s="65" t="s">
        <v>367</v>
      </c>
      <c r="VBI296" s="65" t="s">
        <v>367</v>
      </c>
      <c r="VBJ296" s="65" t="s">
        <v>367</v>
      </c>
      <c r="VBK296" s="65" t="s">
        <v>367</v>
      </c>
      <c r="VBL296" s="65" t="s">
        <v>367</v>
      </c>
      <c r="VBM296" s="65" t="s">
        <v>367</v>
      </c>
      <c r="VBN296" s="65" t="s">
        <v>367</v>
      </c>
      <c r="VBO296" s="65" t="s">
        <v>367</v>
      </c>
      <c r="VBP296" s="65" t="s">
        <v>367</v>
      </c>
      <c r="VBQ296" s="65" t="s">
        <v>367</v>
      </c>
      <c r="VBR296" s="65" t="s">
        <v>367</v>
      </c>
      <c r="VBS296" s="65" t="s">
        <v>367</v>
      </c>
      <c r="VBT296" s="65" t="s">
        <v>367</v>
      </c>
      <c r="VBU296" s="65" t="s">
        <v>367</v>
      </c>
      <c r="VBV296" s="65" t="s">
        <v>367</v>
      </c>
      <c r="VBW296" s="65" t="s">
        <v>367</v>
      </c>
      <c r="VBX296" s="65" t="s">
        <v>367</v>
      </c>
      <c r="VBY296" s="65" t="s">
        <v>367</v>
      </c>
      <c r="VBZ296" s="65" t="s">
        <v>367</v>
      </c>
      <c r="VCA296" s="65" t="s">
        <v>367</v>
      </c>
      <c r="VCB296" s="65" t="s">
        <v>367</v>
      </c>
      <c r="VCC296" s="65" t="s">
        <v>367</v>
      </c>
      <c r="VCD296" s="65" t="s">
        <v>367</v>
      </c>
      <c r="VCE296" s="65" t="s">
        <v>367</v>
      </c>
      <c r="VCF296" s="65" t="s">
        <v>367</v>
      </c>
      <c r="VCG296" s="65" t="s">
        <v>367</v>
      </c>
      <c r="VCH296" s="65" t="s">
        <v>367</v>
      </c>
      <c r="VCI296" s="65" t="s">
        <v>367</v>
      </c>
      <c r="VCJ296" s="65" t="s">
        <v>367</v>
      </c>
      <c r="VCK296" s="65" t="s">
        <v>367</v>
      </c>
      <c r="VCL296" s="65" t="s">
        <v>367</v>
      </c>
      <c r="VCM296" s="65" t="s">
        <v>367</v>
      </c>
      <c r="VCN296" s="65" t="s">
        <v>367</v>
      </c>
      <c r="VCO296" s="65" t="s">
        <v>367</v>
      </c>
      <c r="VCP296" s="65" t="s">
        <v>367</v>
      </c>
      <c r="VCQ296" s="65" t="s">
        <v>367</v>
      </c>
      <c r="VCR296" s="65" t="s">
        <v>367</v>
      </c>
      <c r="VCS296" s="65" t="s">
        <v>367</v>
      </c>
      <c r="VCT296" s="65" t="s">
        <v>367</v>
      </c>
      <c r="VCU296" s="65" t="s">
        <v>367</v>
      </c>
      <c r="VCV296" s="65" t="s">
        <v>367</v>
      </c>
      <c r="VCW296" s="65" t="s">
        <v>367</v>
      </c>
      <c r="VCX296" s="65" t="s">
        <v>367</v>
      </c>
      <c r="VCY296" s="65" t="s">
        <v>367</v>
      </c>
      <c r="VCZ296" s="65" t="s">
        <v>367</v>
      </c>
      <c r="VDA296" s="65" t="s">
        <v>367</v>
      </c>
      <c r="VDB296" s="65" t="s">
        <v>367</v>
      </c>
      <c r="VDC296" s="65" t="s">
        <v>367</v>
      </c>
      <c r="VDD296" s="65" t="s">
        <v>367</v>
      </c>
      <c r="VDE296" s="65" t="s">
        <v>367</v>
      </c>
      <c r="VDF296" s="65" t="s">
        <v>367</v>
      </c>
      <c r="VDG296" s="65" t="s">
        <v>367</v>
      </c>
      <c r="VDH296" s="65" t="s">
        <v>367</v>
      </c>
      <c r="VDI296" s="65" t="s">
        <v>367</v>
      </c>
      <c r="VDJ296" s="65" t="s">
        <v>367</v>
      </c>
      <c r="VDK296" s="65" t="s">
        <v>367</v>
      </c>
      <c r="VDL296" s="65" t="s">
        <v>367</v>
      </c>
      <c r="VDM296" s="65" t="s">
        <v>367</v>
      </c>
      <c r="VDN296" s="65" t="s">
        <v>367</v>
      </c>
      <c r="VDO296" s="65" t="s">
        <v>367</v>
      </c>
      <c r="VDP296" s="65" t="s">
        <v>367</v>
      </c>
      <c r="VDQ296" s="65" t="s">
        <v>367</v>
      </c>
      <c r="VDR296" s="65" t="s">
        <v>367</v>
      </c>
      <c r="VDS296" s="65" t="s">
        <v>367</v>
      </c>
      <c r="VDT296" s="65" t="s">
        <v>367</v>
      </c>
      <c r="VDU296" s="65" t="s">
        <v>367</v>
      </c>
      <c r="VDV296" s="65" t="s">
        <v>367</v>
      </c>
      <c r="VDW296" s="65" t="s">
        <v>367</v>
      </c>
      <c r="VDX296" s="65" t="s">
        <v>367</v>
      </c>
      <c r="VDY296" s="65" t="s">
        <v>367</v>
      </c>
      <c r="VDZ296" s="65" t="s">
        <v>367</v>
      </c>
      <c r="VEA296" s="65" t="s">
        <v>367</v>
      </c>
      <c r="VEB296" s="65" t="s">
        <v>367</v>
      </c>
      <c r="VEC296" s="65" t="s">
        <v>367</v>
      </c>
      <c r="VED296" s="65" t="s">
        <v>367</v>
      </c>
      <c r="VEE296" s="65" t="s">
        <v>367</v>
      </c>
      <c r="VEF296" s="65" t="s">
        <v>367</v>
      </c>
      <c r="VEG296" s="65" t="s">
        <v>367</v>
      </c>
      <c r="VEH296" s="65" t="s">
        <v>367</v>
      </c>
      <c r="VEI296" s="65" t="s">
        <v>367</v>
      </c>
      <c r="VEJ296" s="65" t="s">
        <v>367</v>
      </c>
      <c r="VEK296" s="65" t="s">
        <v>367</v>
      </c>
      <c r="VEL296" s="65" t="s">
        <v>367</v>
      </c>
      <c r="VEM296" s="65" t="s">
        <v>367</v>
      </c>
      <c r="VEN296" s="65" t="s">
        <v>367</v>
      </c>
      <c r="VEO296" s="65" t="s">
        <v>367</v>
      </c>
      <c r="VEP296" s="65" t="s">
        <v>367</v>
      </c>
      <c r="VEQ296" s="65" t="s">
        <v>367</v>
      </c>
      <c r="VER296" s="65" t="s">
        <v>367</v>
      </c>
      <c r="VES296" s="65" t="s">
        <v>367</v>
      </c>
      <c r="VET296" s="65" t="s">
        <v>367</v>
      </c>
      <c r="VEU296" s="65" t="s">
        <v>367</v>
      </c>
      <c r="VEV296" s="65" t="s">
        <v>367</v>
      </c>
      <c r="VEW296" s="65" t="s">
        <v>367</v>
      </c>
      <c r="VEX296" s="65" t="s">
        <v>367</v>
      </c>
      <c r="VEY296" s="65" t="s">
        <v>367</v>
      </c>
      <c r="VEZ296" s="65" t="s">
        <v>367</v>
      </c>
      <c r="VFA296" s="65" t="s">
        <v>367</v>
      </c>
      <c r="VFB296" s="65" t="s">
        <v>367</v>
      </c>
      <c r="VFC296" s="65" t="s">
        <v>367</v>
      </c>
      <c r="VFD296" s="65" t="s">
        <v>367</v>
      </c>
      <c r="VFE296" s="65" t="s">
        <v>367</v>
      </c>
      <c r="VFF296" s="65" t="s">
        <v>367</v>
      </c>
      <c r="VFG296" s="65" t="s">
        <v>367</v>
      </c>
      <c r="VFH296" s="65" t="s">
        <v>367</v>
      </c>
      <c r="VFI296" s="65" t="s">
        <v>367</v>
      </c>
      <c r="VFJ296" s="65" t="s">
        <v>367</v>
      </c>
      <c r="VFK296" s="65" t="s">
        <v>367</v>
      </c>
      <c r="VFL296" s="65" t="s">
        <v>367</v>
      </c>
      <c r="VFM296" s="65" t="s">
        <v>367</v>
      </c>
      <c r="VFN296" s="65" t="s">
        <v>367</v>
      </c>
      <c r="VFO296" s="65" t="s">
        <v>367</v>
      </c>
      <c r="VFP296" s="65" t="s">
        <v>367</v>
      </c>
      <c r="VFQ296" s="65" t="s">
        <v>367</v>
      </c>
      <c r="VFR296" s="65" t="s">
        <v>367</v>
      </c>
      <c r="VFS296" s="65" t="s">
        <v>367</v>
      </c>
      <c r="VFT296" s="65" t="s">
        <v>367</v>
      </c>
      <c r="VFU296" s="65" t="s">
        <v>367</v>
      </c>
      <c r="VFV296" s="65" t="s">
        <v>367</v>
      </c>
      <c r="VFW296" s="65" t="s">
        <v>367</v>
      </c>
      <c r="VFX296" s="65" t="s">
        <v>367</v>
      </c>
      <c r="VFY296" s="65" t="s">
        <v>367</v>
      </c>
      <c r="VFZ296" s="65" t="s">
        <v>367</v>
      </c>
      <c r="VGA296" s="65" t="s">
        <v>367</v>
      </c>
      <c r="VGB296" s="65" t="s">
        <v>367</v>
      </c>
      <c r="VGC296" s="65" t="s">
        <v>367</v>
      </c>
      <c r="VGD296" s="65" t="s">
        <v>367</v>
      </c>
      <c r="VGE296" s="65" t="s">
        <v>367</v>
      </c>
      <c r="VGF296" s="65" t="s">
        <v>367</v>
      </c>
      <c r="VGG296" s="65" t="s">
        <v>367</v>
      </c>
      <c r="VGH296" s="65" t="s">
        <v>367</v>
      </c>
      <c r="VGI296" s="65" t="s">
        <v>367</v>
      </c>
      <c r="VGJ296" s="65" t="s">
        <v>367</v>
      </c>
      <c r="VGK296" s="65" t="s">
        <v>367</v>
      </c>
      <c r="VGL296" s="65" t="s">
        <v>367</v>
      </c>
      <c r="VGM296" s="65" t="s">
        <v>367</v>
      </c>
      <c r="VGN296" s="65" t="s">
        <v>367</v>
      </c>
      <c r="VGO296" s="65" t="s">
        <v>367</v>
      </c>
      <c r="VGP296" s="65" t="s">
        <v>367</v>
      </c>
      <c r="VGQ296" s="65" t="s">
        <v>367</v>
      </c>
      <c r="VGR296" s="65" t="s">
        <v>367</v>
      </c>
      <c r="VGS296" s="65" t="s">
        <v>367</v>
      </c>
      <c r="VGT296" s="65" t="s">
        <v>367</v>
      </c>
      <c r="VGU296" s="65" t="s">
        <v>367</v>
      </c>
      <c r="VGV296" s="65" t="s">
        <v>367</v>
      </c>
      <c r="VGW296" s="65" t="s">
        <v>367</v>
      </c>
      <c r="VGX296" s="65" t="s">
        <v>367</v>
      </c>
      <c r="VGY296" s="65" t="s">
        <v>367</v>
      </c>
      <c r="VGZ296" s="65" t="s">
        <v>367</v>
      </c>
      <c r="VHA296" s="65" t="s">
        <v>367</v>
      </c>
      <c r="VHB296" s="65" t="s">
        <v>367</v>
      </c>
      <c r="VHC296" s="65" t="s">
        <v>367</v>
      </c>
      <c r="VHD296" s="65" t="s">
        <v>367</v>
      </c>
      <c r="VHE296" s="65" t="s">
        <v>367</v>
      </c>
      <c r="VHF296" s="65" t="s">
        <v>367</v>
      </c>
      <c r="VHG296" s="65" t="s">
        <v>367</v>
      </c>
      <c r="VHH296" s="65" t="s">
        <v>367</v>
      </c>
      <c r="VHI296" s="65" t="s">
        <v>367</v>
      </c>
      <c r="VHJ296" s="65" t="s">
        <v>367</v>
      </c>
      <c r="VHK296" s="65" t="s">
        <v>367</v>
      </c>
      <c r="VHL296" s="65" t="s">
        <v>367</v>
      </c>
      <c r="VHM296" s="65" t="s">
        <v>367</v>
      </c>
      <c r="VHN296" s="65" t="s">
        <v>367</v>
      </c>
      <c r="VHO296" s="65" t="s">
        <v>367</v>
      </c>
      <c r="VHP296" s="65" t="s">
        <v>367</v>
      </c>
      <c r="VHQ296" s="65" t="s">
        <v>367</v>
      </c>
      <c r="VHR296" s="65" t="s">
        <v>367</v>
      </c>
      <c r="VHS296" s="65" t="s">
        <v>367</v>
      </c>
      <c r="VHT296" s="65" t="s">
        <v>367</v>
      </c>
      <c r="VHU296" s="65" t="s">
        <v>367</v>
      </c>
      <c r="VHV296" s="65" t="s">
        <v>367</v>
      </c>
      <c r="VHW296" s="65" t="s">
        <v>367</v>
      </c>
      <c r="VHX296" s="65" t="s">
        <v>367</v>
      </c>
      <c r="VHY296" s="65" t="s">
        <v>367</v>
      </c>
      <c r="VHZ296" s="65" t="s">
        <v>367</v>
      </c>
      <c r="VIA296" s="65" t="s">
        <v>367</v>
      </c>
      <c r="VIB296" s="65" t="s">
        <v>367</v>
      </c>
      <c r="VIC296" s="65" t="s">
        <v>367</v>
      </c>
      <c r="VID296" s="65" t="s">
        <v>367</v>
      </c>
      <c r="VIE296" s="65" t="s">
        <v>367</v>
      </c>
      <c r="VIF296" s="65" t="s">
        <v>367</v>
      </c>
      <c r="VIG296" s="65" t="s">
        <v>367</v>
      </c>
      <c r="VIH296" s="65" t="s">
        <v>367</v>
      </c>
      <c r="VII296" s="65" t="s">
        <v>367</v>
      </c>
      <c r="VIJ296" s="65" t="s">
        <v>367</v>
      </c>
      <c r="VIK296" s="65" t="s">
        <v>367</v>
      </c>
      <c r="VIL296" s="65" t="s">
        <v>367</v>
      </c>
      <c r="VIM296" s="65" t="s">
        <v>367</v>
      </c>
      <c r="VIN296" s="65" t="s">
        <v>367</v>
      </c>
      <c r="VIO296" s="65" t="s">
        <v>367</v>
      </c>
      <c r="VIP296" s="65" t="s">
        <v>367</v>
      </c>
      <c r="VIQ296" s="65" t="s">
        <v>367</v>
      </c>
      <c r="VIR296" s="65" t="s">
        <v>367</v>
      </c>
      <c r="VIS296" s="65" t="s">
        <v>367</v>
      </c>
      <c r="VIT296" s="65" t="s">
        <v>367</v>
      </c>
      <c r="VIU296" s="65" t="s">
        <v>367</v>
      </c>
      <c r="VIV296" s="65" t="s">
        <v>367</v>
      </c>
      <c r="VIW296" s="65" t="s">
        <v>367</v>
      </c>
      <c r="VIX296" s="65" t="s">
        <v>367</v>
      </c>
      <c r="VIY296" s="65" t="s">
        <v>367</v>
      </c>
      <c r="VIZ296" s="65" t="s">
        <v>367</v>
      </c>
      <c r="VJA296" s="65" t="s">
        <v>367</v>
      </c>
      <c r="VJB296" s="65" t="s">
        <v>367</v>
      </c>
      <c r="VJC296" s="65" t="s">
        <v>367</v>
      </c>
      <c r="VJD296" s="65" t="s">
        <v>367</v>
      </c>
      <c r="VJE296" s="65" t="s">
        <v>367</v>
      </c>
      <c r="VJF296" s="65" t="s">
        <v>367</v>
      </c>
      <c r="VJG296" s="65" t="s">
        <v>367</v>
      </c>
      <c r="VJH296" s="65" t="s">
        <v>367</v>
      </c>
      <c r="VJI296" s="65" t="s">
        <v>367</v>
      </c>
      <c r="VJJ296" s="65" t="s">
        <v>367</v>
      </c>
      <c r="VJK296" s="65" t="s">
        <v>367</v>
      </c>
      <c r="VJL296" s="65" t="s">
        <v>367</v>
      </c>
      <c r="VJM296" s="65" t="s">
        <v>367</v>
      </c>
      <c r="VJN296" s="65" t="s">
        <v>367</v>
      </c>
      <c r="VJO296" s="65" t="s">
        <v>367</v>
      </c>
      <c r="VJP296" s="65" t="s">
        <v>367</v>
      </c>
      <c r="VJQ296" s="65" t="s">
        <v>367</v>
      </c>
      <c r="VJR296" s="65" t="s">
        <v>367</v>
      </c>
      <c r="VJS296" s="65" t="s">
        <v>367</v>
      </c>
      <c r="VJT296" s="65" t="s">
        <v>367</v>
      </c>
      <c r="VJU296" s="65" t="s">
        <v>367</v>
      </c>
      <c r="VJV296" s="65" t="s">
        <v>367</v>
      </c>
      <c r="VJW296" s="65" t="s">
        <v>367</v>
      </c>
      <c r="VJX296" s="65" t="s">
        <v>367</v>
      </c>
      <c r="VJY296" s="65" t="s">
        <v>367</v>
      </c>
      <c r="VJZ296" s="65" t="s">
        <v>367</v>
      </c>
      <c r="VKA296" s="65" t="s">
        <v>367</v>
      </c>
      <c r="VKB296" s="65" t="s">
        <v>367</v>
      </c>
      <c r="VKC296" s="65" t="s">
        <v>367</v>
      </c>
      <c r="VKD296" s="65" t="s">
        <v>367</v>
      </c>
      <c r="VKE296" s="65" t="s">
        <v>367</v>
      </c>
      <c r="VKF296" s="65" t="s">
        <v>367</v>
      </c>
      <c r="VKG296" s="65" t="s">
        <v>367</v>
      </c>
      <c r="VKH296" s="65" t="s">
        <v>367</v>
      </c>
      <c r="VKI296" s="65" t="s">
        <v>367</v>
      </c>
      <c r="VKJ296" s="65" t="s">
        <v>367</v>
      </c>
      <c r="VKK296" s="65" t="s">
        <v>367</v>
      </c>
      <c r="VKL296" s="65" t="s">
        <v>367</v>
      </c>
      <c r="VKM296" s="65" t="s">
        <v>367</v>
      </c>
      <c r="VKN296" s="65" t="s">
        <v>367</v>
      </c>
      <c r="VKO296" s="65" t="s">
        <v>367</v>
      </c>
      <c r="VKP296" s="65" t="s">
        <v>367</v>
      </c>
      <c r="VKQ296" s="65" t="s">
        <v>367</v>
      </c>
      <c r="VKR296" s="65" t="s">
        <v>367</v>
      </c>
      <c r="VKS296" s="65" t="s">
        <v>367</v>
      </c>
      <c r="VKT296" s="65" t="s">
        <v>367</v>
      </c>
      <c r="VKU296" s="65" t="s">
        <v>367</v>
      </c>
      <c r="VKV296" s="65" t="s">
        <v>367</v>
      </c>
      <c r="VKW296" s="65" t="s">
        <v>367</v>
      </c>
      <c r="VKX296" s="65" t="s">
        <v>367</v>
      </c>
      <c r="VKY296" s="65" t="s">
        <v>367</v>
      </c>
      <c r="VKZ296" s="65" t="s">
        <v>367</v>
      </c>
      <c r="VLA296" s="65" t="s">
        <v>367</v>
      </c>
      <c r="VLB296" s="65" t="s">
        <v>367</v>
      </c>
      <c r="VLC296" s="65" t="s">
        <v>367</v>
      </c>
      <c r="VLD296" s="65" t="s">
        <v>367</v>
      </c>
      <c r="VLE296" s="65" t="s">
        <v>367</v>
      </c>
      <c r="VLF296" s="65" t="s">
        <v>367</v>
      </c>
      <c r="VLG296" s="65" t="s">
        <v>367</v>
      </c>
      <c r="VLH296" s="65" t="s">
        <v>367</v>
      </c>
      <c r="VLI296" s="65" t="s">
        <v>367</v>
      </c>
      <c r="VLJ296" s="65" t="s">
        <v>367</v>
      </c>
      <c r="VLK296" s="65" t="s">
        <v>367</v>
      </c>
      <c r="VLL296" s="65" t="s">
        <v>367</v>
      </c>
      <c r="VLM296" s="65" t="s">
        <v>367</v>
      </c>
      <c r="VLN296" s="65" t="s">
        <v>367</v>
      </c>
      <c r="VLO296" s="65" t="s">
        <v>367</v>
      </c>
      <c r="VLP296" s="65" t="s">
        <v>367</v>
      </c>
      <c r="VLQ296" s="65" t="s">
        <v>367</v>
      </c>
      <c r="VLR296" s="65" t="s">
        <v>367</v>
      </c>
      <c r="VLS296" s="65" t="s">
        <v>367</v>
      </c>
      <c r="VLT296" s="65" t="s">
        <v>367</v>
      </c>
      <c r="VLU296" s="65" t="s">
        <v>367</v>
      </c>
      <c r="VLV296" s="65" t="s">
        <v>367</v>
      </c>
      <c r="VLW296" s="65" t="s">
        <v>367</v>
      </c>
      <c r="VLX296" s="65" t="s">
        <v>367</v>
      </c>
      <c r="VLY296" s="65" t="s">
        <v>367</v>
      </c>
      <c r="VLZ296" s="65" t="s">
        <v>367</v>
      </c>
      <c r="VMA296" s="65" t="s">
        <v>367</v>
      </c>
      <c r="VMB296" s="65" t="s">
        <v>367</v>
      </c>
      <c r="VMC296" s="65" t="s">
        <v>367</v>
      </c>
      <c r="VMD296" s="65" t="s">
        <v>367</v>
      </c>
      <c r="VME296" s="65" t="s">
        <v>367</v>
      </c>
      <c r="VMF296" s="65" t="s">
        <v>367</v>
      </c>
      <c r="VMG296" s="65" t="s">
        <v>367</v>
      </c>
      <c r="VMH296" s="65" t="s">
        <v>367</v>
      </c>
      <c r="VMI296" s="65" t="s">
        <v>367</v>
      </c>
      <c r="VMJ296" s="65" t="s">
        <v>367</v>
      </c>
      <c r="VMK296" s="65" t="s">
        <v>367</v>
      </c>
      <c r="VML296" s="65" t="s">
        <v>367</v>
      </c>
      <c r="VMM296" s="65" t="s">
        <v>367</v>
      </c>
      <c r="VMN296" s="65" t="s">
        <v>367</v>
      </c>
      <c r="VMO296" s="65" t="s">
        <v>367</v>
      </c>
      <c r="VMP296" s="65" t="s">
        <v>367</v>
      </c>
      <c r="VMQ296" s="65" t="s">
        <v>367</v>
      </c>
      <c r="VMR296" s="65" t="s">
        <v>367</v>
      </c>
      <c r="VMS296" s="65" t="s">
        <v>367</v>
      </c>
      <c r="VMT296" s="65" t="s">
        <v>367</v>
      </c>
      <c r="VMU296" s="65" t="s">
        <v>367</v>
      </c>
      <c r="VMV296" s="65" t="s">
        <v>367</v>
      </c>
      <c r="VMW296" s="65" t="s">
        <v>367</v>
      </c>
      <c r="VMX296" s="65" t="s">
        <v>367</v>
      </c>
      <c r="VMY296" s="65" t="s">
        <v>367</v>
      </c>
      <c r="VMZ296" s="65" t="s">
        <v>367</v>
      </c>
      <c r="VNA296" s="65" t="s">
        <v>367</v>
      </c>
      <c r="VNB296" s="65" t="s">
        <v>367</v>
      </c>
      <c r="VNC296" s="65" t="s">
        <v>367</v>
      </c>
      <c r="VND296" s="65" t="s">
        <v>367</v>
      </c>
      <c r="VNE296" s="65" t="s">
        <v>367</v>
      </c>
      <c r="VNF296" s="65" t="s">
        <v>367</v>
      </c>
      <c r="VNG296" s="65" t="s">
        <v>367</v>
      </c>
      <c r="VNH296" s="65" t="s">
        <v>367</v>
      </c>
      <c r="VNI296" s="65" t="s">
        <v>367</v>
      </c>
      <c r="VNJ296" s="65" t="s">
        <v>367</v>
      </c>
      <c r="VNK296" s="65" t="s">
        <v>367</v>
      </c>
      <c r="VNL296" s="65" t="s">
        <v>367</v>
      </c>
      <c r="VNM296" s="65" t="s">
        <v>367</v>
      </c>
      <c r="VNN296" s="65" t="s">
        <v>367</v>
      </c>
      <c r="VNO296" s="65" t="s">
        <v>367</v>
      </c>
      <c r="VNP296" s="65" t="s">
        <v>367</v>
      </c>
      <c r="VNQ296" s="65" t="s">
        <v>367</v>
      </c>
      <c r="VNR296" s="65" t="s">
        <v>367</v>
      </c>
      <c r="VNS296" s="65" t="s">
        <v>367</v>
      </c>
      <c r="VNT296" s="65" t="s">
        <v>367</v>
      </c>
      <c r="VNU296" s="65" t="s">
        <v>367</v>
      </c>
      <c r="VNV296" s="65" t="s">
        <v>367</v>
      </c>
      <c r="VNW296" s="65" t="s">
        <v>367</v>
      </c>
      <c r="VNX296" s="65" t="s">
        <v>367</v>
      </c>
      <c r="VNY296" s="65" t="s">
        <v>367</v>
      </c>
      <c r="VNZ296" s="65" t="s">
        <v>367</v>
      </c>
      <c r="VOA296" s="65" t="s">
        <v>367</v>
      </c>
      <c r="VOB296" s="65" t="s">
        <v>367</v>
      </c>
      <c r="VOC296" s="65" t="s">
        <v>367</v>
      </c>
      <c r="VOD296" s="65" t="s">
        <v>367</v>
      </c>
      <c r="VOE296" s="65" t="s">
        <v>367</v>
      </c>
      <c r="VOF296" s="65" t="s">
        <v>367</v>
      </c>
      <c r="VOG296" s="65" t="s">
        <v>367</v>
      </c>
      <c r="VOH296" s="65" t="s">
        <v>367</v>
      </c>
      <c r="VOI296" s="65" t="s">
        <v>367</v>
      </c>
      <c r="VOJ296" s="65" t="s">
        <v>367</v>
      </c>
      <c r="VOK296" s="65" t="s">
        <v>367</v>
      </c>
      <c r="VOL296" s="65" t="s">
        <v>367</v>
      </c>
      <c r="VOM296" s="65" t="s">
        <v>367</v>
      </c>
      <c r="VON296" s="65" t="s">
        <v>367</v>
      </c>
      <c r="VOO296" s="65" t="s">
        <v>367</v>
      </c>
      <c r="VOP296" s="65" t="s">
        <v>367</v>
      </c>
      <c r="VOQ296" s="65" t="s">
        <v>367</v>
      </c>
      <c r="VOR296" s="65" t="s">
        <v>367</v>
      </c>
      <c r="VOS296" s="65" t="s">
        <v>367</v>
      </c>
      <c r="VOT296" s="65" t="s">
        <v>367</v>
      </c>
      <c r="VOU296" s="65" t="s">
        <v>367</v>
      </c>
      <c r="VOV296" s="65" t="s">
        <v>367</v>
      </c>
      <c r="VOW296" s="65" t="s">
        <v>367</v>
      </c>
      <c r="VOX296" s="65" t="s">
        <v>367</v>
      </c>
      <c r="VOY296" s="65" t="s">
        <v>367</v>
      </c>
      <c r="VOZ296" s="65" t="s">
        <v>367</v>
      </c>
      <c r="VPA296" s="65" t="s">
        <v>367</v>
      </c>
      <c r="VPB296" s="65" t="s">
        <v>367</v>
      </c>
      <c r="VPC296" s="65" t="s">
        <v>367</v>
      </c>
      <c r="VPD296" s="65" t="s">
        <v>367</v>
      </c>
      <c r="VPE296" s="65" t="s">
        <v>367</v>
      </c>
      <c r="VPF296" s="65" t="s">
        <v>367</v>
      </c>
      <c r="VPG296" s="65" t="s">
        <v>367</v>
      </c>
      <c r="VPH296" s="65" t="s">
        <v>367</v>
      </c>
      <c r="VPI296" s="65" t="s">
        <v>367</v>
      </c>
      <c r="VPJ296" s="65" t="s">
        <v>367</v>
      </c>
      <c r="VPK296" s="65" t="s">
        <v>367</v>
      </c>
      <c r="VPL296" s="65" t="s">
        <v>367</v>
      </c>
      <c r="VPM296" s="65" t="s">
        <v>367</v>
      </c>
      <c r="VPN296" s="65" t="s">
        <v>367</v>
      </c>
      <c r="VPO296" s="65" t="s">
        <v>367</v>
      </c>
      <c r="VPP296" s="65" t="s">
        <v>367</v>
      </c>
      <c r="VPQ296" s="65" t="s">
        <v>367</v>
      </c>
      <c r="VPR296" s="65" t="s">
        <v>367</v>
      </c>
      <c r="VPS296" s="65" t="s">
        <v>367</v>
      </c>
      <c r="VPT296" s="65" t="s">
        <v>367</v>
      </c>
      <c r="VPU296" s="65" t="s">
        <v>367</v>
      </c>
      <c r="VPV296" s="65" t="s">
        <v>367</v>
      </c>
      <c r="VPW296" s="65" t="s">
        <v>367</v>
      </c>
      <c r="VPX296" s="65" t="s">
        <v>367</v>
      </c>
      <c r="VPY296" s="65" t="s">
        <v>367</v>
      </c>
      <c r="VPZ296" s="65" t="s">
        <v>367</v>
      </c>
      <c r="VQA296" s="65" t="s">
        <v>367</v>
      </c>
      <c r="VQB296" s="65" t="s">
        <v>367</v>
      </c>
      <c r="VQC296" s="65" t="s">
        <v>367</v>
      </c>
      <c r="VQD296" s="65" t="s">
        <v>367</v>
      </c>
      <c r="VQE296" s="65" t="s">
        <v>367</v>
      </c>
      <c r="VQF296" s="65" t="s">
        <v>367</v>
      </c>
      <c r="VQG296" s="65" t="s">
        <v>367</v>
      </c>
      <c r="VQH296" s="65" t="s">
        <v>367</v>
      </c>
      <c r="VQI296" s="65" t="s">
        <v>367</v>
      </c>
      <c r="VQJ296" s="65" t="s">
        <v>367</v>
      </c>
      <c r="VQK296" s="65" t="s">
        <v>367</v>
      </c>
      <c r="VQL296" s="65" t="s">
        <v>367</v>
      </c>
      <c r="VQM296" s="65" t="s">
        <v>367</v>
      </c>
      <c r="VQN296" s="65" t="s">
        <v>367</v>
      </c>
      <c r="VQO296" s="65" t="s">
        <v>367</v>
      </c>
      <c r="VQP296" s="65" t="s">
        <v>367</v>
      </c>
      <c r="VQQ296" s="65" t="s">
        <v>367</v>
      </c>
      <c r="VQR296" s="65" t="s">
        <v>367</v>
      </c>
      <c r="VQS296" s="65" t="s">
        <v>367</v>
      </c>
      <c r="VQT296" s="65" t="s">
        <v>367</v>
      </c>
      <c r="VQU296" s="65" t="s">
        <v>367</v>
      </c>
      <c r="VQV296" s="65" t="s">
        <v>367</v>
      </c>
      <c r="VQW296" s="65" t="s">
        <v>367</v>
      </c>
      <c r="VQX296" s="65" t="s">
        <v>367</v>
      </c>
      <c r="VQY296" s="65" t="s">
        <v>367</v>
      </c>
      <c r="VQZ296" s="65" t="s">
        <v>367</v>
      </c>
      <c r="VRA296" s="65" t="s">
        <v>367</v>
      </c>
      <c r="VRB296" s="65" t="s">
        <v>367</v>
      </c>
      <c r="VRC296" s="65" t="s">
        <v>367</v>
      </c>
      <c r="VRD296" s="65" t="s">
        <v>367</v>
      </c>
      <c r="VRE296" s="65" t="s">
        <v>367</v>
      </c>
      <c r="VRF296" s="65" t="s">
        <v>367</v>
      </c>
      <c r="VRG296" s="65" t="s">
        <v>367</v>
      </c>
      <c r="VRH296" s="65" t="s">
        <v>367</v>
      </c>
      <c r="VRI296" s="65" t="s">
        <v>367</v>
      </c>
      <c r="VRJ296" s="65" t="s">
        <v>367</v>
      </c>
      <c r="VRK296" s="65" t="s">
        <v>367</v>
      </c>
      <c r="VRL296" s="65" t="s">
        <v>367</v>
      </c>
      <c r="VRM296" s="65" t="s">
        <v>367</v>
      </c>
      <c r="VRN296" s="65" t="s">
        <v>367</v>
      </c>
      <c r="VRO296" s="65" t="s">
        <v>367</v>
      </c>
      <c r="VRP296" s="65" t="s">
        <v>367</v>
      </c>
      <c r="VRQ296" s="65" t="s">
        <v>367</v>
      </c>
      <c r="VRR296" s="65" t="s">
        <v>367</v>
      </c>
      <c r="VRS296" s="65" t="s">
        <v>367</v>
      </c>
      <c r="VRT296" s="65" t="s">
        <v>367</v>
      </c>
      <c r="VRU296" s="65" t="s">
        <v>367</v>
      </c>
      <c r="VRV296" s="65" t="s">
        <v>367</v>
      </c>
      <c r="VRW296" s="65" t="s">
        <v>367</v>
      </c>
      <c r="VRX296" s="65" t="s">
        <v>367</v>
      </c>
      <c r="VRY296" s="65" t="s">
        <v>367</v>
      </c>
      <c r="VRZ296" s="65" t="s">
        <v>367</v>
      </c>
      <c r="VSA296" s="65" t="s">
        <v>367</v>
      </c>
      <c r="VSB296" s="65" t="s">
        <v>367</v>
      </c>
      <c r="VSC296" s="65" t="s">
        <v>367</v>
      </c>
      <c r="VSD296" s="65" t="s">
        <v>367</v>
      </c>
      <c r="VSE296" s="65" t="s">
        <v>367</v>
      </c>
      <c r="VSF296" s="65" t="s">
        <v>367</v>
      </c>
      <c r="VSG296" s="65" t="s">
        <v>367</v>
      </c>
      <c r="VSH296" s="65" t="s">
        <v>367</v>
      </c>
      <c r="VSI296" s="65" t="s">
        <v>367</v>
      </c>
      <c r="VSJ296" s="65" t="s">
        <v>367</v>
      </c>
      <c r="VSK296" s="65" t="s">
        <v>367</v>
      </c>
      <c r="VSL296" s="65" t="s">
        <v>367</v>
      </c>
      <c r="VSM296" s="65" t="s">
        <v>367</v>
      </c>
      <c r="VSN296" s="65" t="s">
        <v>367</v>
      </c>
      <c r="VSO296" s="65" t="s">
        <v>367</v>
      </c>
      <c r="VSP296" s="65" t="s">
        <v>367</v>
      </c>
      <c r="VSQ296" s="65" t="s">
        <v>367</v>
      </c>
      <c r="VSR296" s="65" t="s">
        <v>367</v>
      </c>
      <c r="VSS296" s="65" t="s">
        <v>367</v>
      </c>
      <c r="VST296" s="65" t="s">
        <v>367</v>
      </c>
      <c r="VSU296" s="65" t="s">
        <v>367</v>
      </c>
      <c r="VSV296" s="65" t="s">
        <v>367</v>
      </c>
      <c r="VSW296" s="65" t="s">
        <v>367</v>
      </c>
      <c r="VSX296" s="65" t="s">
        <v>367</v>
      </c>
      <c r="VSY296" s="65" t="s">
        <v>367</v>
      </c>
      <c r="VSZ296" s="65" t="s">
        <v>367</v>
      </c>
      <c r="VTA296" s="65" t="s">
        <v>367</v>
      </c>
      <c r="VTB296" s="65" t="s">
        <v>367</v>
      </c>
      <c r="VTC296" s="65" t="s">
        <v>367</v>
      </c>
      <c r="VTD296" s="65" t="s">
        <v>367</v>
      </c>
      <c r="VTE296" s="65" t="s">
        <v>367</v>
      </c>
      <c r="VTF296" s="65" t="s">
        <v>367</v>
      </c>
      <c r="VTG296" s="65" t="s">
        <v>367</v>
      </c>
      <c r="VTH296" s="65" t="s">
        <v>367</v>
      </c>
      <c r="VTI296" s="65" t="s">
        <v>367</v>
      </c>
      <c r="VTJ296" s="65" t="s">
        <v>367</v>
      </c>
      <c r="VTK296" s="65" t="s">
        <v>367</v>
      </c>
      <c r="VTL296" s="65" t="s">
        <v>367</v>
      </c>
      <c r="VTM296" s="65" t="s">
        <v>367</v>
      </c>
      <c r="VTN296" s="65" t="s">
        <v>367</v>
      </c>
      <c r="VTO296" s="65" t="s">
        <v>367</v>
      </c>
      <c r="VTP296" s="65" t="s">
        <v>367</v>
      </c>
      <c r="VTQ296" s="65" t="s">
        <v>367</v>
      </c>
      <c r="VTR296" s="65" t="s">
        <v>367</v>
      </c>
      <c r="VTS296" s="65" t="s">
        <v>367</v>
      </c>
      <c r="VTT296" s="65" t="s">
        <v>367</v>
      </c>
      <c r="VTU296" s="65" t="s">
        <v>367</v>
      </c>
      <c r="VTV296" s="65" t="s">
        <v>367</v>
      </c>
      <c r="VTW296" s="65" t="s">
        <v>367</v>
      </c>
      <c r="VTX296" s="65" t="s">
        <v>367</v>
      </c>
      <c r="VTY296" s="65" t="s">
        <v>367</v>
      </c>
      <c r="VTZ296" s="65" t="s">
        <v>367</v>
      </c>
      <c r="VUA296" s="65" t="s">
        <v>367</v>
      </c>
      <c r="VUB296" s="65" t="s">
        <v>367</v>
      </c>
      <c r="VUC296" s="65" t="s">
        <v>367</v>
      </c>
      <c r="VUD296" s="65" t="s">
        <v>367</v>
      </c>
      <c r="VUE296" s="65" t="s">
        <v>367</v>
      </c>
      <c r="VUF296" s="65" t="s">
        <v>367</v>
      </c>
      <c r="VUG296" s="65" t="s">
        <v>367</v>
      </c>
      <c r="VUH296" s="65" t="s">
        <v>367</v>
      </c>
      <c r="VUI296" s="65" t="s">
        <v>367</v>
      </c>
      <c r="VUJ296" s="65" t="s">
        <v>367</v>
      </c>
      <c r="VUK296" s="65" t="s">
        <v>367</v>
      </c>
      <c r="VUL296" s="65" t="s">
        <v>367</v>
      </c>
      <c r="VUM296" s="65" t="s">
        <v>367</v>
      </c>
      <c r="VUN296" s="65" t="s">
        <v>367</v>
      </c>
      <c r="VUO296" s="65" t="s">
        <v>367</v>
      </c>
      <c r="VUP296" s="65" t="s">
        <v>367</v>
      </c>
      <c r="VUQ296" s="65" t="s">
        <v>367</v>
      </c>
      <c r="VUR296" s="65" t="s">
        <v>367</v>
      </c>
      <c r="VUS296" s="65" t="s">
        <v>367</v>
      </c>
      <c r="VUT296" s="65" t="s">
        <v>367</v>
      </c>
      <c r="VUU296" s="65" t="s">
        <v>367</v>
      </c>
      <c r="VUV296" s="65" t="s">
        <v>367</v>
      </c>
      <c r="VUW296" s="65" t="s">
        <v>367</v>
      </c>
      <c r="VUX296" s="65" t="s">
        <v>367</v>
      </c>
      <c r="VUY296" s="65" t="s">
        <v>367</v>
      </c>
      <c r="VUZ296" s="65" t="s">
        <v>367</v>
      </c>
      <c r="VVA296" s="65" t="s">
        <v>367</v>
      </c>
      <c r="VVB296" s="65" t="s">
        <v>367</v>
      </c>
      <c r="VVC296" s="65" t="s">
        <v>367</v>
      </c>
      <c r="VVD296" s="65" t="s">
        <v>367</v>
      </c>
      <c r="VVE296" s="65" t="s">
        <v>367</v>
      </c>
      <c r="VVF296" s="65" t="s">
        <v>367</v>
      </c>
      <c r="VVG296" s="65" t="s">
        <v>367</v>
      </c>
      <c r="VVH296" s="65" t="s">
        <v>367</v>
      </c>
      <c r="VVI296" s="65" t="s">
        <v>367</v>
      </c>
      <c r="VVJ296" s="65" t="s">
        <v>367</v>
      </c>
      <c r="VVK296" s="65" t="s">
        <v>367</v>
      </c>
      <c r="VVL296" s="65" t="s">
        <v>367</v>
      </c>
      <c r="VVM296" s="65" t="s">
        <v>367</v>
      </c>
      <c r="VVN296" s="65" t="s">
        <v>367</v>
      </c>
      <c r="VVO296" s="65" t="s">
        <v>367</v>
      </c>
      <c r="VVP296" s="65" t="s">
        <v>367</v>
      </c>
      <c r="VVQ296" s="65" t="s">
        <v>367</v>
      </c>
      <c r="VVR296" s="65" t="s">
        <v>367</v>
      </c>
      <c r="VVS296" s="65" t="s">
        <v>367</v>
      </c>
      <c r="VVT296" s="65" t="s">
        <v>367</v>
      </c>
      <c r="VVU296" s="65" t="s">
        <v>367</v>
      </c>
      <c r="VVV296" s="65" t="s">
        <v>367</v>
      </c>
      <c r="VVW296" s="65" t="s">
        <v>367</v>
      </c>
      <c r="VVX296" s="65" t="s">
        <v>367</v>
      </c>
      <c r="VVY296" s="65" t="s">
        <v>367</v>
      </c>
      <c r="VVZ296" s="65" t="s">
        <v>367</v>
      </c>
      <c r="VWA296" s="65" t="s">
        <v>367</v>
      </c>
      <c r="VWB296" s="65" t="s">
        <v>367</v>
      </c>
      <c r="VWC296" s="65" t="s">
        <v>367</v>
      </c>
      <c r="VWD296" s="65" t="s">
        <v>367</v>
      </c>
      <c r="VWE296" s="65" t="s">
        <v>367</v>
      </c>
      <c r="VWF296" s="65" t="s">
        <v>367</v>
      </c>
      <c r="VWG296" s="65" t="s">
        <v>367</v>
      </c>
      <c r="VWH296" s="65" t="s">
        <v>367</v>
      </c>
      <c r="VWI296" s="65" t="s">
        <v>367</v>
      </c>
      <c r="VWJ296" s="65" t="s">
        <v>367</v>
      </c>
      <c r="VWK296" s="65" t="s">
        <v>367</v>
      </c>
      <c r="VWL296" s="65" t="s">
        <v>367</v>
      </c>
      <c r="VWM296" s="65" t="s">
        <v>367</v>
      </c>
      <c r="VWN296" s="65" t="s">
        <v>367</v>
      </c>
      <c r="VWO296" s="65" t="s">
        <v>367</v>
      </c>
      <c r="VWP296" s="65" t="s">
        <v>367</v>
      </c>
      <c r="VWQ296" s="65" t="s">
        <v>367</v>
      </c>
      <c r="VWR296" s="65" t="s">
        <v>367</v>
      </c>
      <c r="VWS296" s="65" t="s">
        <v>367</v>
      </c>
      <c r="VWT296" s="65" t="s">
        <v>367</v>
      </c>
      <c r="VWU296" s="65" t="s">
        <v>367</v>
      </c>
      <c r="VWV296" s="65" t="s">
        <v>367</v>
      </c>
      <c r="VWW296" s="65" t="s">
        <v>367</v>
      </c>
      <c r="VWX296" s="65" t="s">
        <v>367</v>
      </c>
      <c r="VWY296" s="65" t="s">
        <v>367</v>
      </c>
      <c r="VWZ296" s="65" t="s">
        <v>367</v>
      </c>
      <c r="VXA296" s="65" t="s">
        <v>367</v>
      </c>
      <c r="VXB296" s="65" t="s">
        <v>367</v>
      </c>
      <c r="VXC296" s="65" t="s">
        <v>367</v>
      </c>
      <c r="VXD296" s="65" t="s">
        <v>367</v>
      </c>
      <c r="VXE296" s="65" t="s">
        <v>367</v>
      </c>
      <c r="VXF296" s="65" t="s">
        <v>367</v>
      </c>
      <c r="VXG296" s="65" t="s">
        <v>367</v>
      </c>
      <c r="VXH296" s="65" t="s">
        <v>367</v>
      </c>
      <c r="VXI296" s="65" t="s">
        <v>367</v>
      </c>
      <c r="VXJ296" s="65" t="s">
        <v>367</v>
      </c>
      <c r="VXK296" s="65" t="s">
        <v>367</v>
      </c>
      <c r="VXL296" s="65" t="s">
        <v>367</v>
      </c>
      <c r="VXM296" s="65" t="s">
        <v>367</v>
      </c>
      <c r="VXN296" s="65" t="s">
        <v>367</v>
      </c>
      <c r="VXO296" s="65" t="s">
        <v>367</v>
      </c>
      <c r="VXP296" s="65" t="s">
        <v>367</v>
      </c>
      <c r="VXQ296" s="65" t="s">
        <v>367</v>
      </c>
      <c r="VXR296" s="65" t="s">
        <v>367</v>
      </c>
      <c r="VXS296" s="65" t="s">
        <v>367</v>
      </c>
      <c r="VXT296" s="65" t="s">
        <v>367</v>
      </c>
      <c r="VXU296" s="65" t="s">
        <v>367</v>
      </c>
      <c r="VXV296" s="65" t="s">
        <v>367</v>
      </c>
      <c r="VXW296" s="65" t="s">
        <v>367</v>
      </c>
      <c r="VXX296" s="65" t="s">
        <v>367</v>
      </c>
      <c r="VXY296" s="65" t="s">
        <v>367</v>
      </c>
      <c r="VXZ296" s="65" t="s">
        <v>367</v>
      </c>
      <c r="VYA296" s="65" t="s">
        <v>367</v>
      </c>
      <c r="VYB296" s="65" t="s">
        <v>367</v>
      </c>
      <c r="VYC296" s="65" t="s">
        <v>367</v>
      </c>
      <c r="VYD296" s="65" t="s">
        <v>367</v>
      </c>
      <c r="VYE296" s="65" t="s">
        <v>367</v>
      </c>
      <c r="VYF296" s="65" t="s">
        <v>367</v>
      </c>
      <c r="VYG296" s="65" t="s">
        <v>367</v>
      </c>
      <c r="VYH296" s="65" t="s">
        <v>367</v>
      </c>
      <c r="VYI296" s="65" t="s">
        <v>367</v>
      </c>
      <c r="VYJ296" s="65" t="s">
        <v>367</v>
      </c>
      <c r="VYK296" s="65" t="s">
        <v>367</v>
      </c>
      <c r="VYL296" s="65" t="s">
        <v>367</v>
      </c>
      <c r="VYM296" s="65" t="s">
        <v>367</v>
      </c>
      <c r="VYN296" s="65" t="s">
        <v>367</v>
      </c>
      <c r="VYO296" s="65" t="s">
        <v>367</v>
      </c>
      <c r="VYP296" s="65" t="s">
        <v>367</v>
      </c>
      <c r="VYQ296" s="65" t="s">
        <v>367</v>
      </c>
      <c r="VYR296" s="65" t="s">
        <v>367</v>
      </c>
      <c r="VYS296" s="65" t="s">
        <v>367</v>
      </c>
      <c r="VYT296" s="65" t="s">
        <v>367</v>
      </c>
      <c r="VYU296" s="65" t="s">
        <v>367</v>
      </c>
      <c r="VYV296" s="65" t="s">
        <v>367</v>
      </c>
      <c r="VYW296" s="65" t="s">
        <v>367</v>
      </c>
      <c r="VYX296" s="65" t="s">
        <v>367</v>
      </c>
      <c r="VYY296" s="65" t="s">
        <v>367</v>
      </c>
      <c r="VYZ296" s="65" t="s">
        <v>367</v>
      </c>
      <c r="VZA296" s="65" t="s">
        <v>367</v>
      </c>
      <c r="VZB296" s="65" t="s">
        <v>367</v>
      </c>
      <c r="VZC296" s="65" t="s">
        <v>367</v>
      </c>
      <c r="VZD296" s="65" t="s">
        <v>367</v>
      </c>
      <c r="VZE296" s="65" t="s">
        <v>367</v>
      </c>
      <c r="VZF296" s="65" t="s">
        <v>367</v>
      </c>
      <c r="VZG296" s="65" t="s">
        <v>367</v>
      </c>
      <c r="VZH296" s="65" t="s">
        <v>367</v>
      </c>
      <c r="VZI296" s="65" t="s">
        <v>367</v>
      </c>
      <c r="VZJ296" s="65" t="s">
        <v>367</v>
      </c>
      <c r="VZK296" s="65" t="s">
        <v>367</v>
      </c>
      <c r="VZL296" s="65" t="s">
        <v>367</v>
      </c>
      <c r="VZM296" s="65" t="s">
        <v>367</v>
      </c>
      <c r="VZN296" s="65" t="s">
        <v>367</v>
      </c>
      <c r="VZO296" s="65" t="s">
        <v>367</v>
      </c>
      <c r="VZP296" s="65" t="s">
        <v>367</v>
      </c>
      <c r="VZQ296" s="65" t="s">
        <v>367</v>
      </c>
      <c r="VZR296" s="65" t="s">
        <v>367</v>
      </c>
      <c r="VZS296" s="65" t="s">
        <v>367</v>
      </c>
      <c r="VZT296" s="65" t="s">
        <v>367</v>
      </c>
      <c r="VZU296" s="65" t="s">
        <v>367</v>
      </c>
      <c r="VZV296" s="65" t="s">
        <v>367</v>
      </c>
      <c r="VZW296" s="65" t="s">
        <v>367</v>
      </c>
      <c r="VZX296" s="65" t="s">
        <v>367</v>
      </c>
      <c r="VZY296" s="65" t="s">
        <v>367</v>
      </c>
      <c r="VZZ296" s="65" t="s">
        <v>367</v>
      </c>
      <c r="WAA296" s="65" t="s">
        <v>367</v>
      </c>
      <c r="WAB296" s="65" t="s">
        <v>367</v>
      </c>
      <c r="WAC296" s="65" t="s">
        <v>367</v>
      </c>
      <c r="WAD296" s="65" t="s">
        <v>367</v>
      </c>
      <c r="WAE296" s="65" t="s">
        <v>367</v>
      </c>
      <c r="WAF296" s="65" t="s">
        <v>367</v>
      </c>
      <c r="WAG296" s="65" t="s">
        <v>367</v>
      </c>
      <c r="WAH296" s="65" t="s">
        <v>367</v>
      </c>
      <c r="WAI296" s="65" t="s">
        <v>367</v>
      </c>
      <c r="WAJ296" s="65" t="s">
        <v>367</v>
      </c>
      <c r="WAK296" s="65" t="s">
        <v>367</v>
      </c>
      <c r="WAL296" s="65" t="s">
        <v>367</v>
      </c>
      <c r="WAM296" s="65" t="s">
        <v>367</v>
      </c>
      <c r="WAN296" s="65" t="s">
        <v>367</v>
      </c>
      <c r="WAO296" s="65" t="s">
        <v>367</v>
      </c>
      <c r="WAP296" s="65" t="s">
        <v>367</v>
      </c>
      <c r="WAQ296" s="65" t="s">
        <v>367</v>
      </c>
      <c r="WAR296" s="65" t="s">
        <v>367</v>
      </c>
      <c r="WAS296" s="65" t="s">
        <v>367</v>
      </c>
      <c r="WAT296" s="65" t="s">
        <v>367</v>
      </c>
      <c r="WAU296" s="65" t="s">
        <v>367</v>
      </c>
      <c r="WAV296" s="65" t="s">
        <v>367</v>
      </c>
      <c r="WAW296" s="65" t="s">
        <v>367</v>
      </c>
      <c r="WAX296" s="65" t="s">
        <v>367</v>
      </c>
      <c r="WAY296" s="65" t="s">
        <v>367</v>
      </c>
      <c r="WAZ296" s="65" t="s">
        <v>367</v>
      </c>
      <c r="WBA296" s="65" t="s">
        <v>367</v>
      </c>
      <c r="WBB296" s="65" t="s">
        <v>367</v>
      </c>
      <c r="WBC296" s="65" t="s">
        <v>367</v>
      </c>
      <c r="WBD296" s="65" t="s">
        <v>367</v>
      </c>
      <c r="WBE296" s="65" t="s">
        <v>367</v>
      </c>
      <c r="WBF296" s="65" t="s">
        <v>367</v>
      </c>
      <c r="WBG296" s="65" t="s">
        <v>367</v>
      </c>
      <c r="WBH296" s="65" t="s">
        <v>367</v>
      </c>
      <c r="WBI296" s="65" t="s">
        <v>367</v>
      </c>
      <c r="WBJ296" s="65" t="s">
        <v>367</v>
      </c>
      <c r="WBK296" s="65" t="s">
        <v>367</v>
      </c>
      <c r="WBL296" s="65" t="s">
        <v>367</v>
      </c>
      <c r="WBM296" s="65" t="s">
        <v>367</v>
      </c>
      <c r="WBN296" s="65" t="s">
        <v>367</v>
      </c>
      <c r="WBO296" s="65" t="s">
        <v>367</v>
      </c>
      <c r="WBP296" s="65" t="s">
        <v>367</v>
      </c>
      <c r="WBQ296" s="65" t="s">
        <v>367</v>
      </c>
      <c r="WBR296" s="65" t="s">
        <v>367</v>
      </c>
      <c r="WBS296" s="65" t="s">
        <v>367</v>
      </c>
      <c r="WBT296" s="65" t="s">
        <v>367</v>
      </c>
      <c r="WBU296" s="65" t="s">
        <v>367</v>
      </c>
      <c r="WBV296" s="65" t="s">
        <v>367</v>
      </c>
      <c r="WBW296" s="65" t="s">
        <v>367</v>
      </c>
      <c r="WBX296" s="65" t="s">
        <v>367</v>
      </c>
      <c r="WBY296" s="65" t="s">
        <v>367</v>
      </c>
      <c r="WBZ296" s="65" t="s">
        <v>367</v>
      </c>
      <c r="WCA296" s="65" t="s">
        <v>367</v>
      </c>
      <c r="WCB296" s="65" t="s">
        <v>367</v>
      </c>
      <c r="WCC296" s="65" t="s">
        <v>367</v>
      </c>
      <c r="WCD296" s="65" t="s">
        <v>367</v>
      </c>
      <c r="WCE296" s="65" t="s">
        <v>367</v>
      </c>
      <c r="WCF296" s="65" t="s">
        <v>367</v>
      </c>
      <c r="WCG296" s="65" t="s">
        <v>367</v>
      </c>
      <c r="WCH296" s="65" t="s">
        <v>367</v>
      </c>
      <c r="WCI296" s="65" t="s">
        <v>367</v>
      </c>
      <c r="WCJ296" s="65" t="s">
        <v>367</v>
      </c>
      <c r="WCK296" s="65" t="s">
        <v>367</v>
      </c>
      <c r="WCL296" s="65" t="s">
        <v>367</v>
      </c>
      <c r="WCM296" s="65" t="s">
        <v>367</v>
      </c>
      <c r="WCN296" s="65" t="s">
        <v>367</v>
      </c>
      <c r="WCO296" s="65" t="s">
        <v>367</v>
      </c>
      <c r="WCP296" s="65" t="s">
        <v>367</v>
      </c>
      <c r="WCQ296" s="65" t="s">
        <v>367</v>
      </c>
      <c r="WCR296" s="65" t="s">
        <v>367</v>
      </c>
      <c r="WCS296" s="65" t="s">
        <v>367</v>
      </c>
      <c r="WCT296" s="65" t="s">
        <v>367</v>
      </c>
      <c r="WCU296" s="65" t="s">
        <v>367</v>
      </c>
      <c r="WCV296" s="65" t="s">
        <v>367</v>
      </c>
      <c r="WCW296" s="65" t="s">
        <v>367</v>
      </c>
      <c r="WCX296" s="65" t="s">
        <v>367</v>
      </c>
      <c r="WCY296" s="65" t="s">
        <v>367</v>
      </c>
      <c r="WCZ296" s="65" t="s">
        <v>367</v>
      </c>
      <c r="WDA296" s="65" t="s">
        <v>367</v>
      </c>
      <c r="WDB296" s="65" t="s">
        <v>367</v>
      </c>
      <c r="WDC296" s="65" t="s">
        <v>367</v>
      </c>
      <c r="WDD296" s="65" t="s">
        <v>367</v>
      </c>
      <c r="WDE296" s="65" t="s">
        <v>367</v>
      </c>
      <c r="WDF296" s="65" t="s">
        <v>367</v>
      </c>
      <c r="WDG296" s="65" t="s">
        <v>367</v>
      </c>
      <c r="WDH296" s="65" t="s">
        <v>367</v>
      </c>
      <c r="WDI296" s="65" t="s">
        <v>367</v>
      </c>
      <c r="WDJ296" s="65" t="s">
        <v>367</v>
      </c>
      <c r="WDK296" s="65" t="s">
        <v>367</v>
      </c>
      <c r="WDL296" s="65" t="s">
        <v>367</v>
      </c>
      <c r="WDM296" s="65" t="s">
        <v>367</v>
      </c>
      <c r="WDN296" s="65" t="s">
        <v>367</v>
      </c>
      <c r="WDO296" s="65" t="s">
        <v>367</v>
      </c>
      <c r="WDP296" s="65" t="s">
        <v>367</v>
      </c>
      <c r="WDQ296" s="65" t="s">
        <v>367</v>
      </c>
      <c r="WDR296" s="65" t="s">
        <v>367</v>
      </c>
      <c r="WDS296" s="65" t="s">
        <v>367</v>
      </c>
      <c r="WDT296" s="65" t="s">
        <v>367</v>
      </c>
      <c r="WDU296" s="65" t="s">
        <v>367</v>
      </c>
      <c r="WDV296" s="65" t="s">
        <v>367</v>
      </c>
      <c r="WDW296" s="65" t="s">
        <v>367</v>
      </c>
      <c r="WDX296" s="65" t="s">
        <v>367</v>
      </c>
      <c r="WDY296" s="65" t="s">
        <v>367</v>
      </c>
      <c r="WDZ296" s="65" t="s">
        <v>367</v>
      </c>
      <c r="WEA296" s="65" t="s">
        <v>367</v>
      </c>
      <c r="WEB296" s="65" t="s">
        <v>367</v>
      </c>
      <c r="WEC296" s="65" t="s">
        <v>367</v>
      </c>
      <c r="WED296" s="65" t="s">
        <v>367</v>
      </c>
      <c r="WEE296" s="65" t="s">
        <v>367</v>
      </c>
      <c r="WEF296" s="65" t="s">
        <v>367</v>
      </c>
      <c r="WEG296" s="65" t="s">
        <v>367</v>
      </c>
      <c r="WEH296" s="65" t="s">
        <v>367</v>
      </c>
      <c r="WEI296" s="65" t="s">
        <v>367</v>
      </c>
      <c r="WEJ296" s="65" t="s">
        <v>367</v>
      </c>
      <c r="WEK296" s="65" t="s">
        <v>367</v>
      </c>
      <c r="WEL296" s="65" t="s">
        <v>367</v>
      </c>
      <c r="WEM296" s="65" t="s">
        <v>367</v>
      </c>
      <c r="WEN296" s="65" t="s">
        <v>367</v>
      </c>
      <c r="WEO296" s="65" t="s">
        <v>367</v>
      </c>
      <c r="WEP296" s="65" t="s">
        <v>367</v>
      </c>
      <c r="WEQ296" s="65" t="s">
        <v>367</v>
      </c>
      <c r="WER296" s="65" t="s">
        <v>367</v>
      </c>
      <c r="WES296" s="65" t="s">
        <v>367</v>
      </c>
      <c r="WET296" s="65" t="s">
        <v>367</v>
      </c>
      <c r="WEU296" s="65" t="s">
        <v>367</v>
      </c>
      <c r="WEV296" s="65" t="s">
        <v>367</v>
      </c>
      <c r="WEW296" s="65" t="s">
        <v>367</v>
      </c>
      <c r="WEX296" s="65" t="s">
        <v>367</v>
      </c>
      <c r="WEY296" s="65" t="s">
        <v>367</v>
      </c>
      <c r="WEZ296" s="65" t="s">
        <v>367</v>
      </c>
      <c r="WFA296" s="65" t="s">
        <v>367</v>
      </c>
      <c r="WFB296" s="65" t="s">
        <v>367</v>
      </c>
      <c r="WFC296" s="65" t="s">
        <v>367</v>
      </c>
      <c r="WFD296" s="65" t="s">
        <v>367</v>
      </c>
      <c r="WFE296" s="65" t="s">
        <v>367</v>
      </c>
      <c r="WFF296" s="65" t="s">
        <v>367</v>
      </c>
      <c r="WFG296" s="65" t="s">
        <v>367</v>
      </c>
      <c r="WFH296" s="65" t="s">
        <v>367</v>
      </c>
      <c r="WFI296" s="65" t="s">
        <v>367</v>
      </c>
      <c r="WFJ296" s="65" t="s">
        <v>367</v>
      </c>
      <c r="WFK296" s="65" t="s">
        <v>367</v>
      </c>
      <c r="WFL296" s="65" t="s">
        <v>367</v>
      </c>
      <c r="WFM296" s="65" t="s">
        <v>367</v>
      </c>
      <c r="WFN296" s="65" t="s">
        <v>367</v>
      </c>
      <c r="WFO296" s="65" t="s">
        <v>367</v>
      </c>
      <c r="WFP296" s="65" t="s">
        <v>367</v>
      </c>
      <c r="WFQ296" s="65" t="s">
        <v>367</v>
      </c>
      <c r="WFR296" s="65" t="s">
        <v>367</v>
      </c>
      <c r="WFS296" s="65" t="s">
        <v>367</v>
      </c>
      <c r="WFT296" s="65" t="s">
        <v>367</v>
      </c>
      <c r="WFU296" s="65" t="s">
        <v>367</v>
      </c>
      <c r="WFV296" s="65" t="s">
        <v>367</v>
      </c>
      <c r="WFW296" s="65" t="s">
        <v>367</v>
      </c>
      <c r="WFX296" s="65" t="s">
        <v>367</v>
      </c>
      <c r="WFY296" s="65" t="s">
        <v>367</v>
      </c>
      <c r="WFZ296" s="65" t="s">
        <v>367</v>
      </c>
      <c r="WGA296" s="65" t="s">
        <v>367</v>
      </c>
      <c r="WGB296" s="65" t="s">
        <v>367</v>
      </c>
      <c r="WGC296" s="65" t="s">
        <v>367</v>
      </c>
      <c r="WGD296" s="65" t="s">
        <v>367</v>
      </c>
      <c r="WGE296" s="65" t="s">
        <v>367</v>
      </c>
      <c r="WGF296" s="65" t="s">
        <v>367</v>
      </c>
      <c r="WGG296" s="65" t="s">
        <v>367</v>
      </c>
      <c r="WGH296" s="65" t="s">
        <v>367</v>
      </c>
      <c r="WGI296" s="65" t="s">
        <v>367</v>
      </c>
      <c r="WGJ296" s="65" t="s">
        <v>367</v>
      </c>
      <c r="WGK296" s="65" t="s">
        <v>367</v>
      </c>
      <c r="WGL296" s="65" t="s">
        <v>367</v>
      </c>
      <c r="WGM296" s="65" t="s">
        <v>367</v>
      </c>
      <c r="WGN296" s="65" t="s">
        <v>367</v>
      </c>
      <c r="WGO296" s="65" t="s">
        <v>367</v>
      </c>
      <c r="WGP296" s="65" t="s">
        <v>367</v>
      </c>
      <c r="WGQ296" s="65" t="s">
        <v>367</v>
      </c>
      <c r="WGR296" s="65" t="s">
        <v>367</v>
      </c>
      <c r="WGS296" s="65" t="s">
        <v>367</v>
      </c>
      <c r="WGT296" s="65" t="s">
        <v>367</v>
      </c>
      <c r="WGU296" s="65" t="s">
        <v>367</v>
      </c>
      <c r="WGV296" s="65" t="s">
        <v>367</v>
      </c>
      <c r="WGW296" s="65" t="s">
        <v>367</v>
      </c>
      <c r="WGX296" s="65" t="s">
        <v>367</v>
      </c>
      <c r="WGY296" s="65" t="s">
        <v>367</v>
      </c>
      <c r="WGZ296" s="65" t="s">
        <v>367</v>
      </c>
      <c r="WHA296" s="65" t="s">
        <v>367</v>
      </c>
      <c r="WHB296" s="65" t="s">
        <v>367</v>
      </c>
      <c r="WHC296" s="65" t="s">
        <v>367</v>
      </c>
      <c r="WHD296" s="65" t="s">
        <v>367</v>
      </c>
      <c r="WHE296" s="65" t="s">
        <v>367</v>
      </c>
      <c r="WHF296" s="65" t="s">
        <v>367</v>
      </c>
      <c r="WHG296" s="65" t="s">
        <v>367</v>
      </c>
      <c r="WHH296" s="65" t="s">
        <v>367</v>
      </c>
      <c r="WHI296" s="65" t="s">
        <v>367</v>
      </c>
      <c r="WHJ296" s="65" t="s">
        <v>367</v>
      </c>
      <c r="WHK296" s="65" t="s">
        <v>367</v>
      </c>
      <c r="WHL296" s="65" t="s">
        <v>367</v>
      </c>
      <c r="WHM296" s="65" t="s">
        <v>367</v>
      </c>
      <c r="WHN296" s="65" t="s">
        <v>367</v>
      </c>
      <c r="WHO296" s="65" t="s">
        <v>367</v>
      </c>
      <c r="WHP296" s="65" t="s">
        <v>367</v>
      </c>
      <c r="WHQ296" s="65" t="s">
        <v>367</v>
      </c>
      <c r="WHR296" s="65" t="s">
        <v>367</v>
      </c>
      <c r="WHS296" s="65" t="s">
        <v>367</v>
      </c>
      <c r="WHT296" s="65" t="s">
        <v>367</v>
      </c>
      <c r="WHU296" s="65" t="s">
        <v>367</v>
      </c>
      <c r="WHV296" s="65" t="s">
        <v>367</v>
      </c>
      <c r="WHW296" s="65" t="s">
        <v>367</v>
      </c>
      <c r="WHX296" s="65" t="s">
        <v>367</v>
      </c>
      <c r="WHY296" s="65" t="s">
        <v>367</v>
      </c>
      <c r="WHZ296" s="65" t="s">
        <v>367</v>
      </c>
      <c r="WIA296" s="65" t="s">
        <v>367</v>
      </c>
      <c r="WIB296" s="65" t="s">
        <v>367</v>
      </c>
      <c r="WIC296" s="65" t="s">
        <v>367</v>
      </c>
      <c r="WID296" s="65" t="s">
        <v>367</v>
      </c>
      <c r="WIE296" s="65" t="s">
        <v>367</v>
      </c>
      <c r="WIF296" s="65" t="s">
        <v>367</v>
      </c>
      <c r="WIG296" s="65" t="s">
        <v>367</v>
      </c>
      <c r="WIH296" s="65" t="s">
        <v>367</v>
      </c>
      <c r="WII296" s="65" t="s">
        <v>367</v>
      </c>
      <c r="WIJ296" s="65" t="s">
        <v>367</v>
      </c>
      <c r="WIK296" s="65" t="s">
        <v>367</v>
      </c>
      <c r="WIL296" s="65" t="s">
        <v>367</v>
      </c>
      <c r="WIM296" s="65" t="s">
        <v>367</v>
      </c>
      <c r="WIN296" s="65" t="s">
        <v>367</v>
      </c>
      <c r="WIO296" s="65" t="s">
        <v>367</v>
      </c>
      <c r="WIP296" s="65" t="s">
        <v>367</v>
      </c>
      <c r="WIQ296" s="65" t="s">
        <v>367</v>
      </c>
      <c r="WIR296" s="65" t="s">
        <v>367</v>
      </c>
      <c r="WIS296" s="65" t="s">
        <v>367</v>
      </c>
      <c r="WIT296" s="65" t="s">
        <v>367</v>
      </c>
      <c r="WIU296" s="65" t="s">
        <v>367</v>
      </c>
      <c r="WIV296" s="65" t="s">
        <v>367</v>
      </c>
      <c r="WIW296" s="65" t="s">
        <v>367</v>
      </c>
      <c r="WIX296" s="65" t="s">
        <v>367</v>
      </c>
      <c r="WIY296" s="65" t="s">
        <v>367</v>
      </c>
      <c r="WIZ296" s="65" t="s">
        <v>367</v>
      </c>
      <c r="WJA296" s="65" t="s">
        <v>367</v>
      </c>
      <c r="WJB296" s="65" t="s">
        <v>367</v>
      </c>
      <c r="WJC296" s="65" t="s">
        <v>367</v>
      </c>
      <c r="WJD296" s="65" t="s">
        <v>367</v>
      </c>
      <c r="WJE296" s="65" t="s">
        <v>367</v>
      </c>
      <c r="WJF296" s="65" t="s">
        <v>367</v>
      </c>
      <c r="WJG296" s="65" t="s">
        <v>367</v>
      </c>
      <c r="WJH296" s="65" t="s">
        <v>367</v>
      </c>
      <c r="WJI296" s="65" t="s">
        <v>367</v>
      </c>
      <c r="WJJ296" s="65" t="s">
        <v>367</v>
      </c>
      <c r="WJK296" s="65" t="s">
        <v>367</v>
      </c>
      <c r="WJL296" s="65" t="s">
        <v>367</v>
      </c>
      <c r="WJM296" s="65" t="s">
        <v>367</v>
      </c>
      <c r="WJN296" s="65" t="s">
        <v>367</v>
      </c>
      <c r="WJO296" s="65" t="s">
        <v>367</v>
      </c>
      <c r="WJP296" s="65" t="s">
        <v>367</v>
      </c>
      <c r="WJQ296" s="65" t="s">
        <v>367</v>
      </c>
      <c r="WJR296" s="65" t="s">
        <v>367</v>
      </c>
      <c r="WJS296" s="65" t="s">
        <v>367</v>
      </c>
      <c r="WJT296" s="65" t="s">
        <v>367</v>
      </c>
      <c r="WJU296" s="65" t="s">
        <v>367</v>
      </c>
      <c r="WJV296" s="65" t="s">
        <v>367</v>
      </c>
      <c r="WJW296" s="65" t="s">
        <v>367</v>
      </c>
      <c r="WJX296" s="65" t="s">
        <v>367</v>
      </c>
      <c r="WJY296" s="65" t="s">
        <v>367</v>
      </c>
      <c r="WJZ296" s="65" t="s">
        <v>367</v>
      </c>
      <c r="WKA296" s="65" t="s">
        <v>367</v>
      </c>
      <c r="WKB296" s="65" t="s">
        <v>367</v>
      </c>
      <c r="WKC296" s="65" t="s">
        <v>367</v>
      </c>
      <c r="WKD296" s="65" t="s">
        <v>367</v>
      </c>
      <c r="WKE296" s="65" t="s">
        <v>367</v>
      </c>
      <c r="WKF296" s="65" t="s">
        <v>367</v>
      </c>
      <c r="WKG296" s="65" t="s">
        <v>367</v>
      </c>
      <c r="WKH296" s="65" t="s">
        <v>367</v>
      </c>
      <c r="WKI296" s="65" t="s">
        <v>367</v>
      </c>
      <c r="WKJ296" s="65" t="s">
        <v>367</v>
      </c>
      <c r="WKK296" s="65" t="s">
        <v>367</v>
      </c>
      <c r="WKL296" s="65" t="s">
        <v>367</v>
      </c>
      <c r="WKM296" s="65" t="s">
        <v>367</v>
      </c>
      <c r="WKN296" s="65" t="s">
        <v>367</v>
      </c>
      <c r="WKO296" s="65" t="s">
        <v>367</v>
      </c>
      <c r="WKP296" s="65" t="s">
        <v>367</v>
      </c>
      <c r="WKQ296" s="65" t="s">
        <v>367</v>
      </c>
      <c r="WKR296" s="65" t="s">
        <v>367</v>
      </c>
      <c r="WKS296" s="65" t="s">
        <v>367</v>
      </c>
      <c r="WKT296" s="65" t="s">
        <v>367</v>
      </c>
      <c r="WKU296" s="65" t="s">
        <v>367</v>
      </c>
      <c r="WKV296" s="65" t="s">
        <v>367</v>
      </c>
      <c r="WKW296" s="65" t="s">
        <v>367</v>
      </c>
      <c r="WKX296" s="65" t="s">
        <v>367</v>
      </c>
      <c r="WKY296" s="65" t="s">
        <v>367</v>
      </c>
      <c r="WKZ296" s="65" t="s">
        <v>367</v>
      </c>
      <c r="WLA296" s="65" t="s">
        <v>367</v>
      </c>
      <c r="WLB296" s="65" t="s">
        <v>367</v>
      </c>
      <c r="WLC296" s="65" t="s">
        <v>367</v>
      </c>
      <c r="WLD296" s="65" t="s">
        <v>367</v>
      </c>
      <c r="WLE296" s="65" t="s">
        <v>367</v>
      </c>
      <c r="WLF296" s="65" t="s">
        <v>367</v>
      </c>
      <c r="WLG296" s="65" t="s">
        <v>367</v>
      </c>
      <c r="WLH296" s="65" t="s">
        <v>367</v>
      </c>
      <c r="WLI296" s="65" t="s">
        <v>367</v>
      </c>
      <c r="WLJ296" s="65" t="s">
        <v>367</v>
      </c>
      <c r="WLK296" s="65" t="s">
        <v>367</v>
      </c>
      <c r="WLL296" s="65" t="s">
        <v>367</v>
      </c>
      <c r="WLM296" s="65" t="s">
        <v>367</v>
      </c>
      <c r="WLN296" s="65" t="s">
        <v>367</v>
      </c>
      <c r="WLO296" s="65" t="s">
        <v>367</v>
      </c>
      <c r="WLP296" s="65" t="s">
        <v>367</v>
      </c>
      <c r="WLQ296" s="65" t="s">
        <v>367</v>
      </c>
      <c r="WLR296" s="65" t="s">
        <v>367</v>
      </c>
      <c r="WLS296" s="65" t="s">
        <v>367</v>
      </c>
      <c r="WLT296" s="65" t="s">
        <v>367</v>
      </c>
      <c r="WLU296" s="65" t="s">
        <v>367</v>
      </c>
      <c r="WLV296" s="65" t="s">
        <v>367</v>
      </c>
      <c r="WLW296" s="65" t="s">
        <v>367</v>
      </c>
      <c r="WLX296" s="65" t="s">
        <v>367</v>
      </c>
      <c r="WLY296" s="65" t="s">
        <v>367</v>
      </c>
      <c r="WLZ296" s="65" t="s">
        <v>367</v>
      </c>
      <c r="WMA296" s="65" t="s">
        <v>367</v>
      </c>
      <c r="WMB296" s="65" t="s">
        <v>367</v>
      </c>
      <c r="WMC296" s="65" t="s">
        <v>367</v>
      </c>
      <c r="WMD296" s="65" t="s">
        <v>367</v>
      </c>
      <c r="WME296" s="65" t="s">
        <v>367</v>
      </c>
      <c r="WMF296" s="65" t="s">
        <v>367</v>
      </c>
      <c r="WMG296" s="65" t="s">
        <v>367</v>
      </c>
      <c r="WMH296" s="65" t="s">
        <v>367</v>
      </c>
      <c r="WMI296" s="65" t="s">
        <v>367</v>
      </c>
      <c r="WMJ296" s="65" t="s">
        <v>367</v>
      </c>
      <c r="WMK296" s="65" t="s">
        <v>367</v>
      </c>
      <c r="WML296" s="65" t="s">
        <v>367</v>
      </c>
      <c r="WMM296" s="65" t="s">
        <v>367</v>
      </c>
      <c r="WMN296" s="65" t="s">
        <v>367</v>
      </c>
      <c r="WMO296" s="65" t="s">
        <v>367</v>
      </c>
      <c r="WMP296" s="65" t="s">
        <v>367</v>
      </c>
      <c r="WMQ296" s="65" t="s">
        <v>367</v>
      </c>
      <c r="WMR296" s="65" t="s">
        <v>367</v>
      </c>
      <c r="WMS296" s="65" t="s">
        <v>367</v>
      </c>
      <c r="WMT296" s="65" t="s">
        <v>367</v>
      </c>
      <c r="WMU296" s="65" t="s">
        <v>367</v>
      </c>
      <c r="WMV296" s="65" t="s">
        <v>367</v>
      </c>
      <c r="WMW296" s="65" t="s">
        <v>367</v>
      </c>
      <c r="WMX296" s="65" t="s">
        <v>367</v>
      </c>
      <c r="WMY296" s="65" t="s">
        <v>367</v>
      </c>
      <c r="WMZ296" s="65" t="s">
        <v>367</v>
      </c>
      <c r="WNA296" s="65" t="s">
        <v>367</v>
      </c>
      <c r="WNB296" s="65" t="s">
        <v>367</v>
      </c>
      <c r="WNC296" s="65" t="s">
        <v>367</v>
      </c>
      <c r="WND296" s="65" t="s">
        <v>367</v>
      </c>
      <c r="WNE296" s="65" t="s">
        <v>367</v>
      </c>
      <c r="WNF296" s="65" t="s">
        <v>367</v>
      </c>
      <c r="WNG296" s="65" t="s">
        <v>367</v>
      </c>
      <c r="WNH296" s="65" t="s">
        <v>367</v>
      </c>
      <c r="WNI296" s="65" t="s">
        <v>367</v>
      </c>
      <c r="WNJ296" s="65" t="s">
        <v>367</v>
      </c>
      <c r="WNK296" s="65" t="s">
        <v>367</v>
      </c>
      <c r="WNL296" s="65" t="s">
        <v>367</v>
      </c>
      <c r="WNM296" s="65" t="s">
        <v>367</v>
      </c>
      <c r="WNN296" s="65" t="s">
        <v>367</v>
      </c>
      <c r="WNO296" s="65" t="s">
        <v>367</v>
      </c>
      <c r="WNP296" s="65" t="s">
        <v>367</v>
      </c>
      <c r="WNQ296" s="65" t="s">
        <v>367</v>
      </c>
      <c r="WNR296" s="65" t="s">
        <v>367</v>
      </c>
      <c r="WNS296" s="65" t="s">
        <v>367</v>
      </c>
      <c r="WNT296" s="65" t="s">
        <v>367</v>
      </c>
      <c r="WNU296" s="65" t="s">
        <v>367</v>
      </c>
      <c r="WNV296" s="65" t="s">
        <v>367</v>
      </c>
      <c r="WNW296" s="65" t="s">
        <v>367</v>
      </c>
      <c r="WNX296" s="65" t="s">
        <v>367</v>
      </c>
      <c r="WNY296" s="65" t="s">
        <v>367</v>
      </c>
      <c r="WNZ296" s="65" t="s">
        <v>367</v>
      </c>
      <c r="WOA296" s="65" t="s">
        <v>367</v>
      </c>
      <c r="WOB296" s="65" t="s">
        <v>367</v>
      </c>
      <c r="WOC296" s="65" t="s">
        <v>367</v>
      </c>
      <c r="WOD296" s="65" t="s">
        <v>367</v>
      </c>
      <c r="WOE296" s="65" t="s">
        <v>367</v>
      </c>
      <c r="WOF296" s="65" t="s">
        <v>367</v>
      </c>
      <c r="WOG296" s="65" t="s">
        <v>367</v>
      </c>
      <c r="WOH296" s="65" t="s">
        <v>367</v>
      </c>
      <c r="WOI296" s="65" t="s">
        <v>367</v>
      </c>
      <c r="WOJ296" s="65" t="s">
        <v>367</v>
      </c>
      <c r="WOK296" s="65" t="s">
        <v>367</v>
      </c>
      <c r="WOL296" s="65" t="s">
        <v>367</v>
      </c>
      <c r="WOM296" s="65" t="s">
        <v>367</v>
      </c>
      <c r="WON296" s="65" t="s">
        <v>367</v>
      </c>
      <c r="WOO296" s="65" t="s">
        <v>367</v>
      </c>
      <c r="WOP296" s="65" t="s">
        <v>367</v>
      </c>
      <c r="WOQ296" s="65" t="s">
        <v>367</v>
      </c>
      <c r="WOR296" s="65" t="s">
        <v>367</v>
      </c>
      <c r="WOS296" s="65" t="s">
        <v>367</v>
      </c>
      <c r="WOT296" s="65" t="s">
        <v>367</v>
      </c>
      <c r="WOU296" s="65" t="s">
        <v>367</v>
      </c>
      <c r="WOV296" s="65" t="s">
        <v>367</v>
      </c>
      <c r="WOW296" s="65" t="s">
        <v>367</v>
      </c>
      <c r="WOX296" s="65" t="s">
        <v>367</v>
      </c>
      <c r="WOY296" s="65" t="s">
        <v>367</v>
      </c>
      <c r="WOZ296" s="65" t="s">
        <v>367</v>
      </c>
      <c r="WPA296" s="65" t="s">
        <v>367</v>
      </c>
      <c r="WPB296" s="65" t="s">
        <v>367</v>
      </c>
      <c r="WPC296" s="65" t="s">
        <v>367</v>
      </c>
      <c r="WPD296" s="65" t="s">
        <v>367</v>
      </c>
      <c r="WPE296" s="65" t="s">
        <v>367</v>
      </c>
      <c r="WPF296" s="65" t="s">
        <v>367</v>
      </c>
      <c r="WPG296" s="65" t="s">
        <v>367</v>
      </c>
      <c r="WPH296" s="65" t="s">
        <v>367</v>
      </c>
      <c r="WPI296" s="65" t="s">
        <v>367</v>
      </c>
      <c r="WPJ296" s="65" t="s">
        <v>367</v>
      </c>
      <c r="WPK296" s="65" t="s">
        <v>367</v>
      </c>
      <c r="WPL296" s="65" t="s">
        <v>367</v>
      </c>
      <c r="WPM296" s="65" t="s">
        <v>367</v>
      </c>
      <c r="WPN296" s="65" t="s">
        <v>367</v>
      </c>
      <c r="WPO296" s="65" t="s">
        <v>367</v>
      </c>
      <c r="WPP296" s="65" t="s">
        <v>367</v>
      </c>
      <c r="WPQ296" s="65" t="s">
        <v>367</v>
      </c>
      <c r="WPR296" s="65" t="s">
        <v>367</v>
      </c>
      <c r="WPS296" s="65" t="s">
        <v>367</v>
      </c>
      <c r="WPT296" s="65" t="s">
        <v>367</v>
      </c>
      <c r="WPU296" s="65" t="s">
        <v>367</v>
      </c>
      <c r="WPV296" s="65" t="s">
        <v>367</v>
      </c>
      <c r="WPW296" s="65" t="s">
        <v>367</v>
      </c>
      <c r="WPX296" s="65" t="s">
        <v>367</v>
      </c>
      <c r="WPY296" s="65" t="s">
        <v>367</v>
      </c>
      <c r="WPZ296" s="65" t="s">
        <v>367</v>
      </c>
      <c r="WQA296" s="65" t="s">
        <v>367</v>
      </c>
      <c r="WQB296" s="65" t="s">
        <v>367</v>
      </c>
      <c r="WQC296" s="65" t="s">
        <v>367</v>
      </c>
      <c r="WQD296" s="65" t="s">
        <v>367</v>
      </c>
      <c r="WQE296" s="65" t="s">
        <v>367</v>
      </c>
      <c r="WQF296" s="65" t="s">
        <v>367</v>
      </c>
      <c r="WQG296" s="65" t="s">
        <v>367</v>
      </c>
      <c r="WQH296" s="65" t="s">
        <v>367</v>
      </c>
      <c r="WQI296" s="65" t="s">
        <v>367</v>
      </c>
      <c r="WQJ296" s="65" t="s">
        <v>367</v>
      </c>
      <c r="WQK296" s="65" t="s">
        <v>367</v>
      </c>
      <c r="WQL296" s="65" t="s">
        <v>367</v>
      </c>
      <c r="WQM296" s="65" t="s">
        <v>367</v>
      </c>
      <c r="WQN296" s="65" t="s">
        <v>367</v>
      </c>
      <c r="WQO296" s="65" t="s">
        <v>367</v>
      </c>
      <c r="WQP296" s="65" t="s">
        <v>367</v>
      </c>
      <c r="WQQ296" s="65" t="s">
        <v>367</v>
      </c>
      <c r="WQR296" s="65" t="s">
        <v>367</v>
      </c>
      <c r="WQS296" s="65" t="s">
        <v>367</v>
      </c>
      <c r="WQT296" s="65" t="s">
        <v>367</v>
      </c>
      <c r="WQU296" s="65" t="s">
        <v>367</v>
      </c>
      <c r="WQV296" s="65" t="s">
        <v>367</v>
      </c>
      <c r="WQW296" s="65" t="s">
        <v>367</v>
      </c>
      <c r="WQX296" s="65" t="s">
        <v>367</v>
      </c>
      <c r="WQY296" s="65" t="s">
        <v>367</v>
      </c>
      <c r="WQZ296" s="65" t="s">
        <v>367</v>
      </c>
      <c r="WRA296" s="65" t="s">
        <v>367</v>
      </c>
      <c r="WRB296" s="65" t="s">
        <v>367</v>
      </c>
      <c r="WRC296" s="65" t="s">
        <v>367</v>
      </c>
      <c r="WRD296" s="65" t="s">
        <v>367</v>
      </c>
      <c r="WRE296" s="65" t="s">
        <v>367</v>
      </c>
      <c r="WRF296" s="65" t="s">
        <v>367</v>
      </c>
      <c r="WRG296" s="65" t="s">
        <v>367</v>
      </c>
      <c r="WRH296" s="65" t="s">
        <v>367</v>
      </c>
      <c r="WRI296" s="65" t="s">
        <v>367</v>
      </c>
      <c r="WRJ296" s="65" t="s">
        <v>367</v>
      </c>
      <c r="WRK296" s="65" t="s">
        <v>367</v>
      </c>
      <c r="WRL296" s="65" t="s">
        <v>367</v>
      </c>
      <c r="WRM296" s="65" t="s">
        <v>367</v>
      </c>
      <c r="WRN296" s="65" t="s">
        <v>367</v>
      </c>
      <c r="WRO296" s="65" t="s">
        <v>367</v>
      </c>
      <c r="WRP296" s="65" t="s">
        <v>367</v>
      </c>
      <c r="WRQ296" s="65" t="s">
        <v>367</v>
      </c>
      <c r="WRR296" s="65" t="s">
        <v>367</v>
      </c>
      <c r="WRS296" s="65" t="s">
        <v>367</v>
      </c>
      <c r="WRT296" s="65" t="s">
        <v>367</v>
      </c>
      <c r="WRU296" s="65" t="s">
        <v>367</v>
      </c>
      <c r="WRV296" s="65" t="s">
        <v>367</v>
      </c>
      <c r="WRW296" s="65" t="s">
        <v>367</v>
      </c>
      <c r="WRX296" s="65" t="s">
        <v>367</v>
      </c>
      <c r="WRY296" s="65" t="s">
        <v>367</v>
      </c>
      <c r="WRZ296" s="65" t="s">
        <v>367</v>
      </c>
      <c r="WSA296" s="65" t="s">
        <v>367</v>
      </c>
      <c r="WSB296" s="65" t="s">
        <v>367</v>
      </c>
      <c r="WSC296" s="65" t="s">
        <v>367</v>
      </c>
      <c r="WSD296" s="65" t="s">
        <v>367</v>
      </c>
      <c r="WSE296" s="65" t="s">
        <v>367</v>
      </c>
      <c r="WSF296" s="65" t="s">
        <v>367</v>
      </c>
      <c r="WSG296" s="65" t="s">
        <v>367</v>
      </c>
      <c r="WSH296" s="65" t="s">
        <v>367</v>
      </c>
      <c r="WSI296" s="65" t="s">
        <v>367</v>
      </c>
      <c r="WSJ296" s="65" t="s">
        <v>367</v>
      </c>
      <c r="WSK296" s="65" t="s">
        <v>367</v>
      </c>
      <c r="WSL296" s="65" t="s">
        <v>367</v>
      </c>
      <c r="WSM296" s="65" t="s">
        <v>367</v>
      </c>
      <c r="WSN296" s="65" t="s">
        <v>367</v>
      </c>
      <c r="WSO296" s="65" t="s">
        <v>367</v>
      </c>
      <c r="WSP296" s="65" t="s">
        <v>367</v>
      </c>
      <c r="WSQ296" s="65" t="s">
        <v>367</v>
      </c>
      <c r="WSR296" s="65" t="s">
        <v>367</v>
      </c>
      <c r="WSS296" s="65" t="s">
        <v>367</v>
      </c>
      <c r="WST296" s="65" t="s">
        <v>367</v>
      </c>
      <c r="WSU296" s="65" t="s">
        <v>367</v>
      </c>
      <c r="WSV296" s="65" t="s">
        <v>367</v>
      </c>
      <c r="WSW296" s="65" t="s">
        <v>367</v>
      </c>
      <c r="WSX296" s="65" t="s">
        <v>367</v>
      </c>
      <c r="WSY296" s="65" t="s">
        <v>367</v>
      </c>
      <c r="WSZ296" s="65" t="s">
        <v>367</v>
      </c>
      <c r="WTA296" s="65" t="s">
        <v>367</v>
      </c>
      <c r="WTB296" s="65" t="s">
        <v>367</v>
      </c>
      <c r="WTC296" s="65" t="s">
        <v>367</v>
      </c>
      <c r="WTD296" s="65" t="s">
        <v>367</v>
      </c>
      <c r="WTE296" s="65" t="s">
        <v>367</v>
      </c>
      <c r="WTF296" s="65" t="s">
        <v>367</v>
      </c>
      <c r="WTG296" s="65" t="s">
        <v>367</v>
      </c>
      <c r="WTH296" s="65" t="s">
        <v>367</v>
      </c>
      <c r="WTI296" s="65" t="s">
        <v>367</v>
      </c>
      <c r="WTJ296" s="65" t="s">
        <v>367</v>
      </c>
      <c r="WTK296" s="65" t="s">
        <v>367</v>
      </c>
      <c r="WTL296" s="65" t="s">
        <v>367</v>
      </c>
      <c r="WTM296" s="65" t="s">
        <v>367</v>
      </c>
      <c r="WTN296" s="65" t="s">
        <v>367</v>
      </c>
      <c r="WTO296" s="65" t="s">
        <v>367</v>
      </c>
      <c r="WTP296" s="65" t="s">
        <v>367</v>
      </c>
      <c r="WTQ296" s="65" t="s">
        <v>367</v>
      </c>
      <c r="WTR296" s="65" t="s">
        <v>367</v>
      </c>
      <c r="WTS296" s="65" t="s">
        <v>367</v>
      </c>
      <c r="WTT296" s="65" t="s">
        <v>367</v>
      </c>
      <c r="WTU296" s="65" t="s">
        <v>367</v>
      </c>
      <c r="WTV296" s="65" t="s">
        <v>367</v>
      </c>
      <c r="WTW296" s="65" t="s">
        <v>367</v>
      </c>
      <c r="WTX296" s="65" t="s">
        <v>367</v>
      </c>
      <c r="WTY296" s="65" t="s">
        <v>367</v>
      </c>
      <c r="WTZ296" s="65" t="s">
        <v>367</v>
      </c>
      <c r="WUA296" s="65" t="s">
        <v>367</v>
      </c>
      <c r="WUB296" s="65" t="s">
        <v>367</v>
      </c>
      <c r="WUC296" s="65" t="s">
        <v>367</v>
      </c>
      <c r="WUD296" s="65" t="s">
        <v>367</v>
      </c>
      <c r="WUE296" s="65" t="s">
        <v>367</v>
      </c>
      <c r="WUF296" s="65" t="s">
        <v>367</v>
      </c>
      <c r="WUG296" s="65" t="s">
        <v>367</v>
      </c>
      <c r="WUH296" s="65" t="s">
        <v>367</v>
      </c>
      <c r="WUI296" s="65" t="s">
        <v>367</v>
      </c>
      <c r="WUJ296" s="65" t="s">
        <v>367</v>
      </c>
      <c r="WUK296" s="65" t="s">
        <v>367</v>
      </c>
      <c r="WUL296" s="65" t="s">
        <v>367</v>
      </c>
      <c r="WUM296" s="65" t="s">
        <v>367</v>
      </c>
      <c r="WUN296" s="65" t="s">
        <v>367</v>
      </c>
      <c r="WUO296" s="65" t="s">
        <v>367</v>
      </c>
      <c r="WUP296" s="65" t="s">
        <v>367</v>
      </c>
      <c r="WUQ296" s="65" t="s">
        <v>367</v>
      </c>
      <c r="WUR296" s="65" t="s">
        <v>367</v>
      </c>
      <c r="WUS296" s="65" t="s">
        <v>367</v>
      </c>
      <c r="WUT296" s="65" t="s">
        <v>367</v>
      </c>
      <c r="WUU296" s="65" t="s">
        <v>367</v>
      </c>
      <c r="WUV296" s="65" t="s">
        <v>367</v>
      </c>
      <c r="WUW296" s="65" t="s">
        <v>367</v>
      </c>
      <c r="WUX296" s="65" t="s">
        <v>367</v>
      </c>
      <c r="WUY296" s="65" t="s">
        <v>367</v>
      </c>
      <c r="WUZ296" s="65" t="s">
        <v>367</v>
      </c>
      <c r="WVA296" s="65" t="s">
        <v>367</v>
      </c>
      <c r="WVB296" s="65" t="s">
        <v>367</v>
      </c>
      <c r="WVC296" s="65" t="s">
        <v>367</v>
      </c>
      <c r="WVD296" s="65" t="s">
        <v>367</v>
      </c>
      <c r="WVE296" s="65" t="s">
        <v>367</v>
      </c>
      <c r="WVF296" s="65" t="s">
        <v>367</v>
      </c>
      <c r="WVG296" s="65" t="s">
        <v>367</v>
      </c>
      <c r="WVH296" s="65" t="s">
        <v>367</v>
      </c>
      <c r="WVI296" s="65" t="s">
        <v>367</v>
      </c>
      <c r="WVJ296" s="65" t="s">
        <v>367</v>
      </c>
      <c r="WVK296" s="65" t="s">
        <v>367</v>
      </c>
      <c r="WVL296" s="65" t="s">
        <v>367</v>
      </c>
      <c r="WVM296" s="65" t="s">
        <v>367</v>
      </c>
      <c r="WVN296" s="65" t="s">
        <v>367</v>
      </c>
      <c r="WVO296" s="65" t="s">
        <v>367</v>
      </c>
      <c r="WVP296" s="65" t="s">
        <v>367</v>
      </c>
      <c r="WVQ296" s="65" t="s">
        <v>367</v>
      </c>
      <c r="WVR296" s="65" t="s">
        <v>367</v>
      </c>
      <c r="WVS296" s="65" t="s">
        <v>367</v>
      </c>
      <c r="WVT296" s="65" t="s">
        <v>367</v>
      </c>
      <c r="WVU296" s="65" t="s">
        <v>367</v>
      </c>
      <c r="WVV296" s="65" t="s">
        <v>367</v>
      </c>
      <c r="WVW296" s="65" t="s">
        <v>367</v>
      </c>
      <c r="WVX296" s="65" t="s">
        <v>367</v>
      </c>
      <c r="WVY296" s="65" t="s">
        <v>367</v>
      </c>
      <c r="WVZ296" s="65" t="s">
        <v>367</v>
      </c>
      <c r="WWA296" s="65" t="s">
        <v>367</v>
      </c>
      <c r="WWB296" s="65" t="s">
        <v>367</v>
      </c>
      <c r="WWC296" s="65" t="s">
        <v>367</v>
      </c>
      <c r="WWD296" s="65" t="s">
        <v>367</v>
      </c>
      <c r="WWE296" s="65" t="s">
        <v>367</v>
      </c>
      <c r="WWF296" s="65" t="s">
        <v>367</v>
      </c>
      <c r="WWG296" s="65" t="s">
        <v>367</v>
      </c>
      <c r="WWH296" s="65" t="s">
        <v>367</v>
      </c>
      <c r="WWI296" s="65" t="s">
        <v>367</v>
      </c>
      <c r="WWJ296" s="65" t="s">
        <v>367</v>
      </c>
      <c r="WWK296" s="65" t="s">
        <v>367</v>
      </c>
      <c r="WWL296" s="65" t="s">
        <v>367</v>
      </c>
      <c r="WWM296" s="65" t="s">
        <v>367</v>
      </c>
      <c r="WWN296" s="65" t="s">
        <v>367</v>
      </c>
      <c r="WWO296" s="65" t="s">
        <v>367</v>
      </c>
      <c r="WWP296" s="65" t="s">
        <v>367</v>
      </c>
      <c r="WWQ296" s="65" t="s">
        <v>367</v>
      </c>
      <c r="WWR296" s="65" t="s">
        <v>367</v>
      </c>
      <c r="WWS296" s="65" t="s">
        <v>367</v>
      </c>
      <c r="WWT296" s="65" t="s">
        <v>367</v>
      </c>
      <c r="WWU296" s="65" t="s">
        <v>367</v>
      </c>
      <c r="WWV296" s="65" t="s">
        <v>367</v>
      </c>
      <c r="WWW296" s="65" t="s">
        <v>367</v>
      </c>
      <c r="WWX296" s="65" t="s">
        <v>367</v>
      </c>
      <c r="WWY296" s="65" t="s">
        <v>367</v>
      </c>
      <c r="WWZ296" s="65" t="s">
        <v>367</v>
      </c>
      <c r="WXA296" s="65" t="s">
        <v>367</v>
      </c>
      <c r="WXB296" s="65" t="s">
        <v>367</v>
      </c>
      <c r="WXC296" s="65" t="s">
        <v>367</v>
      </c>
      <c r="WXD296" s="65" t="s">
        <v>367</v>
      </c>
      <c r="WXE296" s="65" t="s">
        <v>367</v>
      </c>
      <c r="WXF296" s="65" t="s">
        <v>367</v>
      </c>
      <c r="WXG296" s="65" t="s">
        <v>367</v>
      </c>
      <c r="WXH296" s="65" t="s">
        <v>367</v>
      </c>
      <c r="WXI296" s="65" t="s">
        <v>367</v>
      </c>
      <c r="WXJ296" s="65" t="s">
        <v>367</v>
      </c>
      <c r="WXK296" s="65" t="s">
        <v>367</v>
      </c>
      <c r="WXL296" s="65" t="s">
        <v>367</v>
      </c>
      <c r="WXM296" s="65" t="s">
        <v>367</v>
      </c>
      <c r="WXN296" s="65" t="s">
        <v>367</v>
      </c>
      <c r="WXO296" s="65" t="s">
        <v>367</v>
      </c>
      <c r="WXP296" s="65" t="s">
        <v>367</v>
      </c>
    </row>
    <row r="297" spans="1:16188" x14ac:dyDescent="0.25">
      <c r="A297" s="74">
        <f t="shared" si="42"/>
        <v>282</v>
      </c>
      <c r="B297" s="75">
        <f t="shared" si="43"/>
        <v>97</v>
      </c>
      <c r="C297" s="65" t="s">
        <v>73</v>
      </c>
      <c r="D297" s="65" t="s">
        <v>368</v>
      </c>
      <c r="E297" s="98" t="s">
        <v>554</v>
      </c>
      <c r="F297" s="76">
        <f t="shared" si="44"/>
        <v>42985624.568532862</v>
      </c>
      <c r="G297" s="67"/>
      <c r="H297" s="67"/>
      <c r="I297" s="67"/>
      <c r="J297" s="67"/>
      <c r="K297" s="67"/>
      <c r="L297" s="67"/>
      <c r="M297" s="67"/>
      <c r="N297" s="67"/>
      <c r="O297" s="67"/>
      <c r="P297" s="67">
        <v>0</v>
      </c>
      <c r="Q297" s="67">
        <v>40569243.011933997</v>
      </c>
      <c r="R297" s="67"/>
      <c r="S297" s="67">
        <v>1157465.7612000001</v>
      </c>
      <c r="T297" s="77">
        <v>141984.87390000001</v>
      </c>
      <c r="U297" s="78">
        <v>1116930.9214988602</v>
      </c>
      <c r="V297" s="62">
        <f t="shared" si="45"/>
        <v>1</v>
      </c>
    </row>
    <row r="298" spans="1:16188" x14ac:dyDescent="0.25">
      <c r="A298" s="74">
        <f t="shared" si="42"/>
        <v>283</v>
      </c>
      <c r="B298" s="75">
        <f t="shared" si="43"/>
        <v>98</v>
      </c>
      <c r="C298" s="65" t="s">
        <v>73</v>
      </c>
      <c r="D298" s="65" t="s">
        <v>369</v>
      </c>
      <c r="E298" s="98" t="s">
        <v>554</v>
      </c>
      <c r="F298" s="76">
        <f t="shared" si="44"/>
        <v>42606550.571844526</v>
      </c>
      <c r="G298" s="67"/>
      <c r="H298" s="67"/>
      <c r="I298" s="67"/>
      <c r="J298" s="67"/>
      <c r="K298" s="67"/>
      <c r="L298" s="67"/>
      <c r="M298" s="67"/>
      <c r="N298" s="67"/>
      <c r="O298" s="67"/>
      <c r="P298" s="67">
        <v>0</v>
      </c>
      <c r="Q298" s="67">
        <v>40209880.463046007</v>
      </c>
      <c r="R298" s="67"/>
      <c r="S298" s="67">
        <v>1148679.5084000002</v>
      </c>
      <c r="T298" s="77">
        <v>140944.40980000002</v>
      </c>
      <c r="U298" s="78">
        <v>1107046.1905985202</v>
      </c>
      <c r="V298" s="62">
        <f t="shared" si="45"/>
        <v>1</v>
      </c>
    </row>
    <row r="299" spans="1:16188" x14ac:dyDescent="0.25">
      <c r="A299" s="74">
        <f t="shared" si="42"/>
        <v>284</v>
      </c>
      <c r="B299" s="75">
        <f t="shared" si="43"/>
        <v>99</v>
      </c>
      <c r="C299" s="65"/>
      <c r="D299" s="65" t="s">
        <v>595</v>
      </c>
      <c r="E299" s="98"/>
      <c r="F299" s="76">
        <f t="shared" si="44"/>
        <v>54474244.048956797</v>
      </c>
      <c r="G299" s="67">
        <v>16034044.152180096</v>
      </c>
      <c r="H299" s="67">
        <v>5691851.8389192764</v>
      </c>
      <c r="I299" s="67">
        <v>6092197.7857524259</v>
      </c>
      <c r="J299" s="67">
        <v>3794974.5043992773</v>
      </c>
      <c r="K299" s="67">
        <v>2792950.7234944897</v>
      </c>
      <c r="L299" s="67"/>
      <c r="M299" s="67">
        <v>582245.94929312461</v>
      </c>
      <c r="N299" s="67"/>
      <c r="O299" s="67"/>
      <c r="P299" s="67"/>
      <c r="Q299" s="111"/>
      <c r="R299" s="67">
        <v>16788121.983090475</v>
      </c>
      <c r="S299" s="67">
        <v>1515314.3848925564</v>
      </c>
      <c r="T299" s="77">
        <v>50298.009527999995</v>
      </c>
      <c r="U299" s="78">
        <v>1132244.7174070757</v>
      </c>
      <c r="V299" s="62">
        <f t="shared" si="45"/>
        <v>7</v>
      </c>
    </row>
    <row r="300" spans="1:16188" x14ac:dyDescent="0.25">
      <c r="A300" s="74">
        <f t="shared" si="42"/>
        <v>285</v>
      </c>
      <c r="B300" s="75">
        <f t="shared" si="43"/>
        <v>100</v>
      </c>
      <c r="C300" s="65" t="s">
        <v>73</v>
      </c>
      <c r="D300" s="65" t="s">
        <v>205</v>
      </c>
      <c r="E300" s="98" t="s">
        <v>554</v>
      </c>
      <c r="F300" s="76">
        <f t="shared" si="44"/>
        <v>9055819.8075348493</v>
      </c>
      <c r="G300" s="67">
        <v>6939356.6437431425</v>
      </c>
      <c r="H300" s="67">
        <v>0</v>
      </c>
      <c r="I300" s="67">
        <v>0</v>
      </c>
      <c r="J300" s="67">
        <v>0</v>
      </c>
      <c r="K300" s="67">
        <v>818458.35</v>
      </c>
      <c r="L300" s="67"/>
      <c r="M300" s="67">
        <v>266268.26596902258</v>
      </c>
      <c r="N300" s="67">
        <v>0</v>
      </c>
      <c r="O300" s="67">
        <v>0</v>
      </c>
      <c r="P300" s="67">
        <v>0</v>
      </c>
      <c r="Q300" s="67">
        <v>0</v>
      </c>
      <c r="R300" s="67">
        <v>0</v>
      </c>
      <c r="S300" s="67">
        <v>787767.8210220841</v>
      </c>
      <c r="T300" s="77">
        <v>82922.904178308498</v>
      </c>
      <c r="U300" s="78">
        <v>161045.8226222918</v>
      </c>
      <c r="V300" s="62">
        <f t="shared" si="45"/>
        <v>3</v>
      </c>
    </row>
    <row r="301" spans="1:16188" x14ac:dyDescent="0.25">
      <c r="A301" s="74">
        <f t="shared" si="42"/>
        <v>286</v>
      </c>
      <c r="B301" s="75">
        <f t="shared" si="43"/>
        <v>101</v>
      </c>
      <c r="C301" s="65" t="s">
        <v>73</v>
      </c>
      <c r="D301" s="65" t="s">
        <v>207</v>
      </c>
      <c r="E301" s="98" t="s">
        <v>554</v>
      </c>
      <c r="F301" s="76">
        <f t="shared" si="44"/>
        <v>621466.44441200001</v>
      </c>
      <c r="G301" s="67">
        <v>0</v>
      </c>
      <c r="H301" s="67">
        <v>0</v>
      </c>
      <c r="I301" s="67">
        <v>0</v>
      </c>
      <c r="J301" s="67">
        <v>0</v>
      </c>
      <c r="K301" s="67">
        <v>491444.9</v>
      </c>
      <c r="L301" s="67"/>
      <c r="M301" s="67"/>
      <c r="N301" s="67">
        <v>0</v>
      </c>
      <c r="O301" s="67">
        <v>0</v>
      </c>
      <c r="P301" s="67">
        <v>0</v>
      </c>
      <c r="Q301" s="67"/>
      <c r="R301" s="67"/>
      <c r="S301" s="67">
        <v>125452.75</v>
      </c>
      <c r="T301" s="77">
        <v>1666.67</v>
      </c>
      <c r="U301" s="78">
        <v>2902.1244119999997</v>
      </c>
      <c r="V301" s="62">
        <f t="shared" si="45"/>
        <v>1</v>
      </c>
    </row>
    <row r="302" spans="1:16188" x14ac:dyDescent="0.25">
      <c r="A302" s="74">
        <f t="shared" si="42"/>
        <v>287</v>
      </c>
      <c r="B302" s="75">
        <f t="shared" si="43"/>
        <v>102</v>
      </c>
      <c r="C302" s="65" t="s">
        <v>73</v>
      </c>
      <c r="D302" s="65" t="s">
        <v>372</v>
      </c>
      <c r="E302" s="98" t="s">
        <v>554</v>
      </c>
      <c r="F302" s="76">
        <f t="shared" si="44"/>
        <v>16247767.73</v>
      </c>
      <c r="G302" s="67">
        <v>0</v>
      </c>
      <c r="H302" s="67">
        <v>0</v>
      </c>
      <c r="I302" s="67">
        <v>0</v>
      </c>
      <c r="J302" s="67">
        <v>0</v>
      </c>
      <c r="K302" s="67">
        <v>0</v>
      </c>
      <c r="L302" s="67"/>
      <c r="M302" s="67"/>
      <c r="N302" s="67">
        <v>0</v>
      </c>
      <c r="O302" s="67">
        <v>0</v>
      </c>
      <c r="P302" s="67">
        <v>0</v>
      </c>
      <c r="Q302" s="67">
        <v>0</v>
      </c>
      <c r="R302" s="67">
        <v>15672884.176026</v>
      </c>
      <c r="S302" s="67">
        <v>161650.76</v>
      </c>
      <c r="T302" s="77">
        <v>70498.559999999998</v>
      </c>
      <c r="U302" s="78">
        <v>342734.23397399997</v>
      </c>
      <c r="V302" s="62">
        <f t="shared" si="45"/>
        <v>1</v>
      </c>
    </row>
    <row r="303" spans="1:16188" x14ac:dyDescent="0.25">
      <c r="A303" s="74">
        <f t="shared" si="42"/>
        <v>288</v>
      </c>
      <c r="B303" s="75">
        <f t="shared" si="43"/>
        <v>103</v>
      </c>
      <c r="C303" s="65" t="s">
        <v>73</v>
      </c>
      <c r="D303" s="65" t="s">
        <v>479</v>
      </c>
      <c r="E303" s="98" t="s">
        <v>554</v>
      </c>
      <c r="F303" s="76">
        <f t="shared" si="44"/>
        <v>2592553.9700000002</v>
      </c>
      <c r="G303" s="67"/>
      <c r="H303" s="67"/>
      <c r="I303" s="67">
        <v>2257995.2503873804</v>
      </c>
      <c r="J303" s="67"/>
      <c r="K303" s="67"/>
      <c r="L303" s="67"/>
      <c r="M303" s="67"/>
      <c r="N303" s="67">
        <v>0</v>
      </c>
      <c r="O303" s="67">
        <v>0</v>
      </c>
      <c r="P303" s="67">
        <v>0</v>
      </c>
      <c r="Q303" s="67">
        <v>0</v>
      </c>
      <c r="R303" s="67">
        <v>0</v>
      </c>
      <c r="S303" s="67">
        <v>259255.39700000003</v>
      </c>
      <c r="T303" s="77">
        <v>25925.539700000001</v>
      </c>
      <c r="U303" s="78">
        <v>49377.782912620009</v>
      </c>
      <c r="V303" s="62">
        <f t="shared" si="45"/>
        <v>1</v>
      </c>
    </row>
    <row r="304" spans="1:16188" x14ac:dyDescent="0.25">
      <c r="A304" s="74">
        <f t="shared" si="42"/>
        <v>289</v>
      </c>
      <c r="B304" s="75">
        <f t="shared" si="43"/>
        <v>104</v>
      </c>
      <c r="C304" s="65" t="s">
        <v>73</v>
      </c>
      <c r="D304" s="65" t="s">
        <v>210</v>
      </c>
      <c r="E304" s="98" t="s">
        <v>554</v>
      </c>
      <c r="F304" s="76">
        <f t="shared" si="44"/>
        <v>1188668.0378940003</v>
      </c>
      <c r="G304" s="67"/>
      <c r="H304" s="67"/>
      <c r="I304" s="67"/>
      <c r="J304" s="67">
        <v>0</v>
      </c>
      <c r="K304" s="67">
        <v>1020388.92</v>
      </c>
      <c r="L304" s="67"/>
      <c r="M304" s="67"/>
      <c r="N304" s="67"/>
      <c r="O304" s="67"/>
      <c r="P304" s="67"/>
      <c r="Q304" s="67"/>
      <c r="R304" s="67"/>
      <c r="S304" s="67">
        <v>160835.46</v>
      </c>
      <c r="T304" s="77">
        <v>3333.33</v>
      </c>
      <c r="U304" s="78">
        <v>4110.327894</v>
      </c>
      <c r="V304" s="62">
        <f t="shared" si="45"/>
        <v>1</v>
      </c>
    </row>
    <row r="305" spans="1:16188" x14ac:dyDescent="0.25">
      <c r="A305" s="74">
        <f t="shared" si="42"/>
        <v>290</v>
      </c>
      <c r="B305" s="75">
        <f t="shared" si="43"/>
        <v>105</v>
      </c>
      <c r="C305" s="65"/>
      <c r="D305" s="65" t="s">
        <v>659</v>
      </c>
      <c r="E305" s="98"/>
      <c r="F305" s="76">
        <f t="shared" si="44"/>
        <v>11931064.43</v>
      </c>
      <c r="G305" s="67"/>
      <c r="H305" s="67"/>
      <c r="I305" s="67"/>
      <c r="J305" s="67"/>
      <c r="K305" s="67"/>
      <c r="L305" s="67"/>
      <c r="M305" s="67"/>
      <c r="N305" s="67"/>
      <c r="O305" s="67">
        <v>11429694.42415854</v>
      </c>
      <c r="P305" s="67"/>
      <c r="Q305" s="67"/>
      <c r="R305" s="67"/>
      <c r="S305" s="67">
        <v>227425.73782900031</v>
      </c>
      <c r="T305" s="77">
        <v>24000</v>
      </c>
      <c r="U305" s="78">
        <v>249944.26801245942</v>
      </c>
      <c r="V305" s="62">
        <f t="shared" si="45"/>
        <v>1</v>
      </c>
    </row>
    <row r="306" spans="1:16188" x14ac:dyDescent="0.25">
      <c r="A306" s="74">
        <f t="shared" si="42"/>
        <v>291</v>
      </c>
      <c r="B306" s="75">
        <f t="shared" si="43"/>
        <v>106</v>
      </c>
      <c r="C306" s="65" t="s">
        <v>73</v>
      </c>
      <c r="D306" s="65" t="s">
        <v>211</v>
      </c>
      <c r="E306" s="98" t="s">
        <v>554</v>
      </c>
      <c r="F306" s="76">
        <f t="shared" si="44"/>
        <v>1037361.247306</v>
      </c>
      <c r="G306" s="67"/>
      <c r="H306" s="67"/>
      <c r="I306" s="67"/>
      <c r="J306" s="67"/>
      <c r="K306" s="67">
        <v>1013323.25</v>
      </c>
      <c r="L306" s="67"/>
      <c r="M306" s="67"/>
      <c r="N306" s="67"/>
      <c r="O306" s="67"/>
      <c r="P306" s="67"/>
      <c r="Q306" s="67"/>
      <c r="R306" s="67"/>
      <c r="S306" s="67">
        <v>10125.709999999999</v>
      </c>
      <c r="T306" s="77">
        <v>3037.5</v>
      </c>
      <c r="U306" s="78">
        <v>10874.787306</v>
      </c>
      <c r="V306" s="62">
        <f t="shared" si="45"/>
        <v>1</v>
      </c>
    </row>
    <row r="307" spans="1:16188" x14ac:dyDescent="0.25">
      <c r="A307" s="74">
        <f t="shared" ref="A307:A370" si="46">+A306+1</f>
        <v>292</v>
      </c>
      <c r="B307" s="75">
        <f t="shared" ref="B307:B370" si="47">+B306+1</f>
        <v>107</v>
      </c>
      <c r="C307" s="65" t="s">
        <v>73</v>
      </c>
      <c r="D307" s="65" t="s">
        <v>85</v>
      </c>
      <c r="E307" s="98" t="s">
        <v>554</v>
      </c>
      <c r="F307" s="76">
        <f t="shared" si="44"/>
        <v>1407249.645028</v>
      </c>
      <c r="G307" s="67"/>
      <c r="H307" s="67"/>
      <c r="I307" s="67"/>
      <c r="J307" s="67"/>
      <c r="K307" s="67">
        <v>1240916.79</v>
      </c>
      <c r="L307" s="67"/>
      <c r="M307" s="67"/>
      <c r="N307" s="67"/>
      <c r="O307" s="67"/>
      <c r="P307" s="67"/>
      <c r="Q307" s="67"/>
      <c r="R307" s="67">
        <v>0</v>
      </c>
      <c r="S307" s="67">
        <v>159988.76</v>
      </c>
      <c r="T307" s="77">
        <v>2222.2199999999998</v>
      </c>
      <c r="U307" s="78">
        <v>4121.8750279999986</v>
      </c>
      <c r="V307" s="62">
        <f t="shared" si="45"/>
        <v>1</v>
      </c>
    </row>
    <row r="308" spans="1:16188" s="119" customFormat="1" x14ac:dyDescent="0.25">
      <c r="A308" s="74">
        <f t="shared" si="46"/>
        <v>293</v>
      </c>
      <c r="B308" s="75">
        <f t="shared" si="47"/>
        <v>108</v>
      </c>
      <c r="C308" s="117" t="s">
        <v>612</v>
      </c>
      <c r="D308" s="65" t="s">
        <v>480</v>
      </c>
      <c r="E308" s="118" t="s">
        <v>612</v>
      </c>
      <c r="F308" s="76">
        <f t="shared" si="44"/>
        <v>73380912.513798714</v>
      </c>
      <c r="G308" s="67">
        <v>8835258.7268668804</v>
      </c>
      <c r="H308" s="67">
        <v>5161965.2787407041</v>
      </c>
      <c r="I308" s="67">
        <v>5569271.4127483098</v>
      </c>
      <c r="J308" s="67">
        <v>4295867.3561627036</v>
      </c>
      <c r="K308" s="67">
        <v>2018239.6388054877</v>
      </c>
      <c r="L308" s="67"/>
      <c r="M308" s="67">
        <v>418101.46163142752</v>
      </c>
      <c r="N308" s="67"/>
      <c r="O308" s="67"/>
      <c r="P308" s="67"/>
      <c r="Q308" s="67">
        <v>31664608.563177813</v>
      </c>
      <c r="R308" s="67">
        <v>12348392.029822793</v>
      </c>
      <c r="S308" s="67">
        <v>1482907.8558986555</v>
      </c>
      <c r="T308" s="67">
        <v>48725.618500800003</v>
      </c>
      <c r="U308" s="72">
        <v>1537574.5714431447</v>
      </c>
      <c r="V308" s="62">
        <f t="shared" si="45"/>
        <v>8</v>
      </c>
      <c r="CX308" s="119" t="s">
        <v>612</v>
      </c>
      <c r="CY308" s="119" t="s">
        <v>612</v>
      </c>
      <c r="CZ308" s="119" t="s">
        <v>612</v>
      </c>
      <c r="DA308" s="119" t="s">
        <v>612</v>
      </c>
      <c r="DB308" s="119" t="s">
        <v>612</v>
      </c>
      <c r="DC308" s="119" t="s">
        <v>612</v>
      </c>
      <c r="DD308" s="119" t="s">
        <v>612</v>
      </c>
      <c r="DE308" s="119" t="s">
        <v>612</v>
      </c>
      <c r="DF308" s="119" t="s">
        <v>612</v>
      </c>
      <c r="DG308" s="119" t="s">
        <v>612</v>
      </c>
      <c r="DH308" s="119" t="s">
        <v>612</v>
      </c>
      <c r="DI308" s="119" t="s">
        <v>612</v>
      </c>
      <c r="DJ308" s="119" t="s">
        <v>612</v>
      </c>
      <c r="DK308" s="119" t="s">
        <v>612</v>
      </c>
      <c r="DL308" s="119" t="s">
        <v>612</v>
      </c>
      <c r="DM308" s="119" t="s">
        <v>612</v>
      </c>
      <c r="DN308" s="119" t="s">
        <v>612</v>
      </c>
      <c r="DO308" s="119" t="s">
        <v>612</v>
      </c>
      <c r="DP308" s="119" t="s">
        <v>612</v>
      </c>
      <c r="DQ308" s="119" t="s">
        <v>612</v>
      </c>
      <c r="DR308" s="119" t="s">
        <v>612</v>
      </c>
      <c r="DS308" s="119" t="s">
        <v>612</v>
      </c>
      <c r="DT308" s="119" t="s">
        <v>612</v>
      </c>
      <c r="DU308" s="119" t="s">
        <v>612</v>
      </c>
      <c r="DV308" s="119" t="s">
        <v>612</v>
      </c>
      <c r="DW308" s="119" t="s">
        <v>612</v>
      </c>
      <c r="DX308" s="119" t="s">
        <v>612</v>
      </c>
      <c r="DY308" s="119" t="s">
        <v>612</v>
      </c>
      <c r="DZ308" s="119" t="s">
        <v>612</v>
      </c>
      <c r="EA308" s="119" t="s">
        <v>612</v>
      </c>
      <c r="EB308" s="119" t="s">
        <v>612</v>
      </c>
      <c r="EC308" s="119" t="s">
        <v>612</v>
      </c>
      <c r="ED308" s="119" t="s">
        <v>612</v>
      </c>
      <c r="EE308" s="119" t="s">
        <v>612</v>
      </c>
      <c r="EF308" s="119" t="s">
        <v>612</v>
      </c>
      <c r="EG308" s="119" t="s">
        <v>612</v>
      </c>
      <c r="EH308" s="119" t="s">
        <v>612</v>
      </c>
      <c r="EI308" s="119" t="s">
        <v>612</v>
      </c>
      <c r="EJ308" s="119" t="s">
        <v>612</v>
      </c>
      <c r="EK308" s="119" t="s">
        <v>612</v>
      </c>
      <c r="EL308" s="119" t="s">
        <v>612</v>
      </c>
      <c r="EM308" s="119" t="s">
        <v>612</v>
      </c>
      <c r="EN308" s="119" t="s">
        <v>612</v>
      </c>
      <c r="EO308" s="119" t="s">
        <v>612</v>
      </c>
      <c r="EP308" s="119" t="s">
        <v>612</v>
      </c>
      <c r="EQ308" s="119" t="s">
        <v>612</v>
      </c>
      <c r="ER308" s="119" t="s">
        <v>612</v>
      </c>
      <c r="ES308" s="119" t="s">
        <v>612</v>
      </c>
      <c r="ET308" s="119" t="s">
        <v>612</v>
      </c>
      <c r="EU308" s="119" t="s">
        <v>612</v>
      </c>
      <c r="EV308" s="119" t="s">
        <v>612</v>
      </c>
      <c r="EW308" s="119" t="s">
        <v>612</v>
      </c>
      <c r="EX308" s="119" t="s">
        <v>612</v>
      </c>
      <c r="EY308" s="119" t="s">
        <v>612</v>
      </c>
      <c r="EZ308" s="119" t="s">
        <v>612</v>
      </c>
      <c r="FA308" s="119" t="s">
        <v>612</v>
      </c>
      <c r="FB308" s="119" t="s">
        <v>612</v>
      </c>
      <c r="FC308" s="119" t="s">
        <v>612</v>
      </c>
      <c r="FD308" s="119" t="s">
        <v>612</v>
      </c>
      <c r="FE308" s="119" t="s">
        <v>612</v>
      </c>
      <c r="FF308" s="119" t="s">
        <v>612</v>
      </c>
      <c r="FG308" s="119" t="s">
        <v>612</v>
      </c>
      <c r="FH308" s="119" t="s">
        <v>612</v>
      </c>
      <c r="FI308" s="119" t="s">
        <v>612</v>
      </c>
      <c r="FJ308" s="119" t="s">
        <v>612</v>
      </c>
      <c r="FK308" s="119" t="s">
        <v>612</v>
      </c>
      <c r="FL308" s="119" t="s">
        <v>612</v>
      </c>
      <c r="FM308" s="119" t="s">
        <v>612</v>
      </c>
      <c r="FN308" s="119" t="s">
        <v>612</v>
      </c>
      <c r="FO308" s="119" t="s">
        <v>612</v>
      </c>
      <c r="FP308" s="119" t="s">
        <v>612</v>
      </c>
      <c r="FQ308" s="119" t="s">
        <v>612</v>
      </c>
      <c r="FR308" s="119" t="s">
        <v>612</v>
      </c>
      <c r="FS308" s="119" t="s">
        <v>612</v>
      </c>
      <c r="FT308" s="119" t="s">
        <v>612</v>
      </c>
      <c r="FU308" s="119" t="s">
        <v>612</v>
      </c>
      <c r="FV308" s="119" t="s">
        <v>612</v>
      </c>
      <c r="FW308" s="119" t="s">
        <v>612</v>
      </c>
      <c r="FX308" s="119" t="s">
        <v>612</v>
      </c>
      <c r="FY308" s="119" t="s">
        <v>612</v>
      </c>
      <c r="FZ308" s="119" t="s">
        <v>612</v>
      </c>
      <c r="GA308" s="119" t="s">
        <v>612</v>
      </c>
      <c r="GB308" s="119" t="s">
        <v>612</v>
      </c>
      <c r="GC308" s="119" t="s">
        <v>612</v>
      </c>
      <c r="GD308" s="119" t="s">
        <v>612</v>
      </c>
      <c r="GE308" s="119" t="s">
        <v>612</v>
      </c>
      <c r="GF308" s="119" t="s">
        <v>612</v>
      </c>
      <c r="GG308" s="119" t="s">
        <v>612</v>
      </c>
      <c r="GH308" s="119" t="s">
        <v>612</v>
      </c>
      <c r="GI308" s="119" t="s">
        <v>612</v>
      </c>
      <c r="GJ308" s="119" t="s">
        <v>612</v>
      </c>
      <c r="GK308" s="119" t="s">
        <v>612</v>
      </c>
      <c r="GL308" s="119" t="s">
        <v>612</v>
      </c>
      <c r="GM308" s="119" t="s">
        <v>612</v>
      </c>
      <c r="GN308" s="119" t="s">
        <v>612</v>
      </c>
      <c r="GO308" s="119" t="s">
        <v>612</v>
      </c>
      <c r="GP308" s="119" t="s">
        <v>612</v>
      </c>
      <c r="GQ308" s="119" t="s">
        <v>612</v>
      </c>
      <c r="GR308" s="119" t="s">
        <v>612</v>
      </c>
      <c r="GS308" s="119" t="s">
        <v>612</v>
      </c>
      <c r="GT308" s="119" t="s">
        <v>612</v>
      </c>
      <c r="GU308" s="119" t="s">
        <v>612</v>
      </c>
      <c r="GV308" s="119" t="s">
        <v>612</v>
      </c>
      <c r="GW308" s="119" t="s">
        <v>612</v>
      </c>
      <c r="GX308" s="119" t="s">
        <v>612</v>
      </c>
      <c r="GY308" s="119" t="s">
        <v>612</v>
      </c>
      <c r="GZ308" s="119" t="s">
        <v>612</v>
      </c>
      <c r="HA308" s="119" t="s">
        <v>612</v>
      </c>
      <c r="HB308" s="119" t="s">
        <v>612</v>
      </c>
      <c r="HC308" s="119" t="s">
        <v>612</v>
      </c>
      <c r="HD308" s="119" t="s">
        <v>612</v>
      </c>
      <c r="HE308" s="119" t="s">
        <v>612</v>
      </c>
      <c r="HF308" s="119" t="s">
        <v>612</v>
      </c>
      <c r="HG308" s="119" t="s">
        <v>612</v>
      </c>
      <c r="HH308" s="119" t="s">
        <v>612</v>
      </c>
      <c r="HI308" s="119" t="s">
        <v>612</v>
      </c>
      <c r="HJ308" s="119" t="s">
        <v>612</v>
      </c>
      <c r="HK308" s="119" t="s">
        <v>612</v>
      </c>
      <c r="HL308" s="119" t="s">
        <v>612</v>
      </c>
      <c r="HM308" s="119" t="s">
        <v>612</v>
      </c>
      <c r="HN308" s="119" t="s">
        <v>612</v>
      </c>
      <c r="HO308" s="119" t="s">
        <v>612</v>
      </c>
      <c r="HP308" s="119" t="s">
        <v>612</v>
      </c>
      <c r="HQ308" s="119" t="s">
        <v>612</v>
      </c>
      <c r="HR308" s="119" t="s">
        <v>612</v>
      </c>
      <c r="HS308" s="119" t="s">
        <v>612</v>
      </c>
      <c r="HT308" s="119" t="s">
        <v>612</v>
      </c>
      <c r="HU308" s="119" t="s">
        <v>612</v>
      </c>
      <c r="HV308" s="119" t="s">
        <v>612</v>
      </c>
      <c r="HW308" s="119" t="s">
        <v>612</v>
      </c>
      <c r="HX308" s="119" t="s">
        <v>612</v>
      </c>
      <c r="HY308" s="119" t="s">
        <v>612</v>
      </c>
      <c r="HZ308" s="119" t="s">
        <v>612</v>
      </c>
      <c r="IA308" s="119" t="s">
        <v>612</v>
      </c>
      <c r="IB308" s="119" t="s">
        <v>612</v>
      </c>
      <c r="IC308" s="119" t="s">
        <v>612</v>
      </c>
      <c r="ID308" s="119" t="s">
        <v>612</v>
      </c>
      <c r="IE308" s="119" t="s">
        <v>612</v>
      </c>
      <c r="IF308" s="119" t="s">
        <v>612</v>
      </c>
      <c r="IG308" s="119" t="s">
        <v>612</v>
      </c>
      <c r="IH308" s="119" t="s">
        <v>612</v>
      </c>
      <c r="II308" s="119" t="s">
        <v>612</v>
      </c>
      <c r="IJ308" s="119" t="s">
        <v>612</v>
      </c>
      <c r="IK308" s="119" t="s">
        <v>612</v>
      </c>
      <c r="IL308" s="119" t="s">
        <v>612</v>
      </c>
      <c r="IM308" s="119" t="s">
        <v>612</v>
      </c>
      <c r="IN308" s="119" t="s">
        <v>612</v>
      </c>
      <c r="IO308" s="119" t="s">
        <v>612</v>
      </c>
      <c r="IP308" s="119" t="s">
        <v>612</v>
      </c>
      <c r="IQ308" s="119" t="s">
        <v>612</v>
      </c>
      <c r="IR308" s="119" t="s">
        <v>612</v>
      </c>
      <c r="IS308" s="119" t="s">
        <v>612</v>
      </c>
      <c r="IT308" s="119" t="s">
        <v>612</v>
      </c>
      <c r="IU308" s="119" t="s">
        <v>612</v>
      </c>
      <c r="IV308" s="119" t="s">
        <v>612</v>
      </c>
      <c r="IW308" s="119" t="s">
        <v>612</v>
      </c>
      <c r="IX308" s="119" t="s">
        <v>612</v>
      </c>
      <c r="IY308" s="119" t="s">
        <v>612</v>
      </c>
      <c r="IZ308" s="119" t="s">
        <v>612</v>
      </c>
      <c r="JA308" s="119" t="s">
        <v>612</v>
      </c>
      <c r="JB308" s="119" t="s">
        <v>612</v>
      </c>
      <c r="JC308" s="119" t="s">
        <v>612</v>
      </c>
      <c r="JD308" s="119" t="s">
        <v>612</v>
      </c>
      <c r="JE308" s="119" t="s">
        <v>612</v>
      </c>
      <c r="JF308" s="119" t="s">
        <v>612</v>
      </c>
      <c r="JG308" s="119" t="s">
        <v>612</v>
      </c>
      <c r="JH308" s="119" t="s">
        <v>612</v>
      </c>
      <c r="JI308" s="119" t="s">
        <v>612</v>
      </c>
      <c r="JJ308" s="119" t="s">
        <v>612</v>
      </c>
      <c r="JK308" s="119" t="s">
        <v>612</v>
      </c>
      <c r="JL308" s="119" t="s">
        <v>612</v>
      </c>
      <c r="JM308" s="119" t="s">
        <v>612</v>
      </c>
      <c r="JN308" s="119" t="s">
        <v>612</v>
      </c>
      <c r="JO308" s="119" t="s">
        <v>612</v>
      </c>
      <c r="JP308" s="119" t="s">
        <v>612</v>
      </c>
      <c r="JQ308" s="119" t="s">
        <v>612</v>
      </c>
      <c r="JR308" s="119" t="s">
        <v>612</v>
      </c>
      <c r="JS308" s="119" t="s">
        <v>612</v>
      </c>
      <c r="JT308" s="119" t="s">
        <v>612</v>
      </c>
      <c r="JU308" s="119" t="s">
        <v>612</v>
      </c>
      <c r="JV308" s="119" t="s">
        <v>612</v>
      </c>
      <c r="JW308" s="119" t="s">
        <v>612</v>
      </c>
      <c r="JX308" s="119" t="s">
        <v>612</v>
      </c>
      <c r="JY308" s="119" t="s">
        <v>612</v>
      </c>
      <c r="JZ308" s="119" t="s">
        <v>612</v>
      </c>
      <c r="KA308" s="119" t="s">
        <v>612</v>
      </c>
      <c r="KB308" s="119" t="s">
        <v>612</v>
      </c>
      <c r="KC308" s="119" t="s">
        <v>612</v>
      </c>
      <c r="KD308" s="119" t="s">
        <v>612</v>
      </c>
      <c r="KE308" s="119" t="s">
        <v>612</v>
      </c>
      <c r="KF308" s="119" t="s">
        <v>612</v>
      </c>
      <c r="KG308" s="119" t="s">
        <v>612</v>
      </c>
      <c r="KH308" s="119" t="s">
        <v>612</v>
      </c>
      <c r="KI308" s="119" t="s">
        <v>612</v>
      </c>
      <c r="KJ308" s="119" t="s">
        <v>612</v>
      </c>
      <c r="KK308" s="119" t="s">
        <v>612</v>
      </c>
      <c r="KL308" s="119" t="s">
        <v>612</v>
      </c>
      <c r="KM308" s="119" t="s">
        <v>612</v>
      </c>
      <c r="KN308" s="119" t="s">
        <v>612</v>
      </c>
      <c r="KO308" s="119" t="s">
        <v>612</v>
      </c>
      <c r="KP308" s="119" t="s">
        <v>612</v>
      </c>
      <c r="KQ308" s="119" t="s">
        <v>612</v>
      </c>
      <c r="KR308" s="119" t="s">
        <v>612</v>
      </c>
      <c r="KS308" s="119" t="s">
        <v>612</v>
      </c>
      <c r="KT308" s="119" t="s">
        <v>612</v>
      </c>
      <c r="KU308" s="119" t="s">
        <v>612</v>
      </c>
      <c r="KV308" s="119" t="s">
        <v>612</v>
      </c>
      <c r="KW308" s="119" t="s">
        <v>612</v>
      </c>
      <c r="KX308" s="119" t="s">
        <v>612</v>
      </c>
      <c r="KY308" s="119" t="s">
        <v>612</v>
      </c>
      <c r="KZ308" s="119" t="s">
        <v>612</v>
      </c>
      <c r="LA308" s="119" t="s">
        <v>612</v>
      </c>
      <c r="LB308" s="119" t="s">
        <v>612</v>
      </c>
      <c r="LC308" s="119" t="s">
        <v>612</v>
      </c>
      <c r="LD308" s="119" t="s">
        <v>612</v>
      </c>
      <c r="LE308" s="119" t="s">
        <v>612</v>
      </c>
      <c r="LF308" s="119" t="s">
        <v>612</v>
      </c>
      <c r="LG308" s="119" t="s">
        <v>612</v>
      </c>
      <c r="LH308" s="119" t="s">
        <v>612</v>
      </c>
      <c r="LI308" s="119" t="s">
        <v>612</v>
      </c>
      <c r="LJ308" s="119" t="s">
        <v>612</v>
      </c>
      <c r="LK308" s="119" t="s">
        <v>612</v>
      </c>
      <c r="LL308" s="119" t="s">
        <v>612</v>
      </c>
      <c r="LM308" s="119" t="s">
        <v>612</v>
      </c>
      <c r="LN308" s="119" t="s">
        <v>612</v>
      </c>
      <c r="LO308" s="119" t="s">
        <v>612</v>
      </c>
      <c r="LP308" s="119" t="s">
        <v>612</v>
      </c>
      <c r="LQ308" s="119" t="s">
        <v>612</v>
      </c>
      <c r="LR308" s="119" t="s">
        <v>612</v>
      </c>
      <c r="LS308" s="119" t="s">
        <v>612</v>
      </c>
      <c r="LT308" s="119" t="s">
        <v>612</v>
      </c>
      <c r="LU308" s="119" t="s">
        <v>612</v>
      </c>
      <c r="LV308" s="119" t="s">
        <v>612</v>
      </c>
      <c r="LW308" s="119" t="s">
        <v>612</v>
      </c>
      <c r="LX308" s="119" t="s">
        <v>612</v>
      </c>
      <c r="LY308" s="119" t="s">
        <v>612</v>
      </c>
      <c r="LZ308" s="119" t="s">
        <v>612</v>
      </c>
      <c r="MA308" s="119" t="s">
        <v>612</v>
      </c>
      <c r="MB308" s="119" t="s">
        <v>612</v>
      </c>
      <c r="MC308" s="119" t="s">
        <v>612</v>
      </c>
      <c r="MD308" s="119" t="s">
        <v>612</v>
      </c>
      <c r="ME308" s="119" t="s">
        <v>612</v>
      </c>
      <c r="MF308" s="119" t="s">
        <v>612</v>
      </c>
      <c r="MG308" s="119" t="s">
        <v>612</v>
      </c>
      <c r="MH308" s="119" t="s">
        <v>612</v>
      </c>
      <c r="MI308" s="119" t="s">
        <v>612</v>
      </c>
      <c r="MJ308" s="119" t="s">
        <v>612</v>
      </c>
      <c r="MK308" s="119" t="s">
        <v>612</v>
      </c>
      <c r="ML308" s="119" t="s">
        <v>612</v>
      </c>
      <c r="MM308" s="119" t="s">
        <v>612</v>
      </c>
      <c r="MN308" s="119" t="s">
        <v>612</v>
      </c>
      <c r="MO308" s="119" t="s">
        <v>612</v>
      </c>
      <c r="MP308" s="119" t="s">
        <v>612</v>
      </c>
      <c r="MQ308" s="119" t="s">
        <v>612</v>
      </c>
      <c r="MR308" s="119" t="s">
        <v>612</v>
      </c>
      <c r="MS308" s="119" t="s">
        <v>612</v>
      </c>
      <c r="MT308" s="119" t="s">
        <v>612</v>
      </c>
      <c r="MU308" s="119" t="s">
        <v>612</v>
      </c>
      <c r="MV308" s="119" t="s">
        <v>612</v>
      </c>
      <c r="MW308" s="119" t="s">
        <v>612</v>
      </c>
      <c r="MX308" s="119" t="s">
        <v>612</v>
      </c>
      <c r="MY308" s="119" t="s">
        <v>612</v>
      </c>
      <c r="MZ308" s="119" t="s">
        <v>612</v>
      </c>
      <c r="NA308" s="119" t="s">
        <v>612</v>
      </c>
      <c r="NB308" s="119" t="s">
        <v>612</v>
      </c>
      <c r="NC308" s="119" t="s">
        <v>612</v>
      </c>
      <c r="ND308" s="119" t="s">
        <v>612</v>
      </c>
      <c r="NE308" s="119" t="s">
        <v>612</v>
      </c>
      <c r="NF308" s="119" t="s">
        <v>612</v>
      </c>
      <c r="NG308" s="119" t="s">
        <v>612</v>
      </c>
      <c r="NH308" s="119" t="s">
        <v>612</v>
      </c>
      <c r="NI308" s="119" t="s">
        <v>612</v>
      </c>
      <c r="NJ308" s="119" t="s">
        <v>612</v>
      </c>
      <c r="NK308" s="119" t="s">
        <v>612</v>
      </c>
      <c r="NL308" s="119" t="s">
        <v>612</v>
      </c>
      <c r="NM308" s="119" t="s">
        <v>612</v>
      </c>
      <c r="NN308" s="119" t="s">
        <v>612</v>
      </c>
      <c r="NO308" s="119" t="s">
        <v>612</v>
      </c>
      <c r="NP308" s="119" t="s">
        <v>612</v>
      </c>
      <c r="NQ308" s="119" t="s">
        <v>612</v>
      </c>
      <c r="NR308" s="119" t="s">
        <v>612</v>
      </c>
      <c r="NS308" s="119" t="s">
        <v>612</v>
      </c>
      <c r="NT308" s="119" t="s">
        <v>612</v>
      </c>
      <c r="NU308" s="119" t="s">
        <v>612</v>
      </c>
      <c r="NV308" s="119" t="s">
        <v>612</v>
      </c>
      <c r="NW308" s="119" t="s">
        <v>612</v>
      </c>
      <c r="NX308" s="119" t="s">
        <v>612</v>
      </c>
      <c r="NY308" s="119" t="s">
        <v>612</v>
      </c>
      <c r="NZ308" s="119" t="s">
        <v>612</v>
      </c>
      <c r="OA308" s="119" t="s">
        <v>612</v>
      </c>
      <c r="OB308" s="119" t="s">
        <v>612</v>
      </c>
      <c r="OC308" s="119" t="s">
        <v>612</v>
      </c>
      <c r="OD308" s="119" t="s">
        <v>612</v>
      </c>
      <c r="OE308" s="119" t="s">
        <v>612</v>
      </c>
      <c r="OF308" s="119" t="s">
        <v>612</v>
      </c>
      <c r="OG308" s="119" t="s">
        <v>612</v>
      </c>
      <c r="OH308" s="119" t="s">
        <v>612</v>
      </c>
      <c r="OI308" s="119" t="s">
        <v>612</v>
      </c>
      <c r="OJ308" s="119" t="s">
        <v>612</v>
      </c>
      <c r="OK308" s="119" t="s">
        <v>612</v>
      </c>
      <c r="OL308" s="119" t="s">
        <v>612</v>
      </c>
      <c r="OM308" s="119" t="s">
        <v>612</v>
      </c>
      <c r="ON308" s="119" t="s">
        <v>612</v>
      </c>
      <c r="OO308" s="119" t="s">
        <v>612</v>
      </c>
      <c r="OP308" s="119" t="s">
        <v>612</v>
      </c>
      <c r="OQ308" s="119" t="s">
        <v>612</v>
      </c>
      <c r="OR308" s="119" t="s">
        <v>612</v>
      </c>
      <c r="OS308" s="119" t="s">
        <v>612</v>
      </c>
      <c r="OT308" s="119" t="s">
        <v>612</v>
      </c>
      <c r="OU308" s="119" t="s">
        <v>612</v>
      </c>
      <c r="OV308" s="119" t="s">
        <v>612</v>
      </c>
      <c r="OW308" s="119" t="s">
        <v>612</v>
      </c>
      <c r="OX308" s="119" t="s">
        <v>612</v>
      </c>
      <c r="OY308" s="119" t="s">
        <v>612</v>
      </c>
      <c r="OZ308" s="119" t="s">
        <v>612</v>
      </c>
      <c r="PA308" s="119" t="s">
        <v>612</v>
      </c>
      <c r="PB308" s="119" t="s">
        <v>612</v>
      </c>
      <c r="PC308" s="119" t="s">
        <v>612</v>
      </c>
      <c r="PD308" s="119" t="s">
        <v>612</v>
      </c>
      <c r="PE308" s="119" t="s">
        <v>612</v>
      </c>
      <c r="PF308" s="119" t="s">
        <v>612</v>
      </c>
      <c r="PG308" s="119" t="s">
        <v>612</v>
      </c>
      <c r="PH308" s="119" t="s">
        <v>612</v>
      </c>
      <c r="PI308" s="119" t="s">
        <v>612</v>
      </c>
      <c r="PJ308" s="119" t="s">
        <v>612</v>
      </c>
      <c r="PK308" s="119" t="s">
        <v>612</v>
      </c>
      <c r="PL308" s="119" t="s">
        <v>612</v>
      </c>
      <c r="PM308" s="119" t="s">
        <v>612</v>
      </c>
      <c r="PN308" s="119" t="s">
        <v>612</v>
      </c>
      <c r="PO308" s="119" t="s">
        <v>612</v>
      </c>
      <c r="PP308" s="119" t="s">
        <v>612</v>
      </c>
      <c r="PQ308" s="119" t="s">
        <v>612</v>
      </c>
      <c r="PR308" s="119" t="s">
        <v>612</v>
      </c>
      <c r="PS308" s="119" t="s">
        <v>612</v>
      </c>
      <c r="PT308" s="119" t="s">
        <v>612</v>
      </c>
      <c r="PU308" s="119" t="s">
        <v>612</v>
      </c>
      <c r="PV308" s="119" t="s">
        <v>612</v>
      </c>
      <c r="PW308" s="119" t="s">
        <v>612</v>
      </c>
      <c r="PX308" s="119" t="s">
        <v>612</v>
      </c>
      <c r="PY308" s="119" t="s">
        <v>612</v>
      </c>
      <c r="PZ308" s="119" t="s">
        <v>612</v>
      </c>
      <c r="QA308" s="119" t="s">
        <v>612</v>
      </c>
      <c r="QB308" s="119" t="s">
        <v>612</v>
      </c>
      <c r="QC308" s="119" t="s">
        <v>612</v>
      </c>
      <c r="QD308" s="119" t="s">
        <v>612</v>
      </c>
      <c r="QE308" s="119" t="s">
        <v>612</v>
      </c>
      <c r="QF308" s="119" t="s">
        <v>612</v>
      </c>
      <c r="QG308" s="119" t="s">
        <v>612</v>
      </c>
      <c r="QH308" s="119" t="s">
        <v>612</v>
      </c>
      <c r="QI308" s="119" t="s">
        <v>612</v>
      </c>
      <c r="QJ308" s="119" t="s">
        <v>612</v>
      </c>
      <c r="QK308" s="119" t="s">
        <v>612</v>
      </c>
      <c r="QL308" s="119" t="s">
        <v>612</v>
      </c>
      <c r="QM308" s="119" t="s">
        <v>612</v>
      </c>
      <c r="QN308" s="119" t="s">
        <v>612</v>
      </c>
      <c r="QO308" s="119" t="s">
        <v>612</v>
      </c>
      <c r="QP308" s="119" t="s">
        <v>612</v>
      </c>
      <c r="QQ308" s="119" t="s">
        <v>612</v>
      </c>
      <c r="QR308" s="119" t="s">
        <v>612</v>
      </c>
      <c r="QS308" s="119" t="s">
        <v>612</v>
      </c>
      <c r="QT308" s="119" t="s">
        <v>612</v>
      </c>
      <c r="QU308" s="119" t="s">
        <v>612</v>
      </c>
      <c r="QV308" s="119" t="s">
        <v>612</v>
      </c>
      <c r="QW308" s="119" t="s">
        <v>612</v>
      </c>
      <c r="QX308" s="119" t="s">
        <v>612</v>
      </c>
      <c r="QY308" s="119" t="s">
        <v>612</v>
      </c>
      <c r="QZ308" s="119" t="s">
        <v>612</v>
      </c>
      <c r="RA308" s="119" t="s">
        <v>612</v>
      </c>
      <c r="RB308" s="119" t="s">
        <v>612</v>
      </c>
      <c r="RC308" s="119" t="s">
        <v>612</v>
      </c>
      <c r="RD308" s="119" t="s">
        <v>612</v>
      </c>
      <c r="RE308" s="119" t="s">
        <v>612</v>
      </c>
      <c r="RF308" s="119" t="s">
        <v>612</v>
      </c>
      <c r="RG308" s="119" t="s">
        <v>612</v>
      </c>
      <c r="RH308" s="119" t="s">
        <v>612</v>
      </c>
      <c r="RI308" s="119" t="s">
        <v>612</v>
      </c>
      <c r="RJ308" s="119" t="s">
        <v>612</v>
      </c>
      <c r="RK308" s="119" t="s">
        <v>612</v>
      </c>
      <c r="RL308" s="119" t="s">
        <v>612</v>
      </c>
      <c r="RM308" s="119" t="s">
        <v>612</v>
      </c>
      <c r="RN308" s="119" t="s">
        <v>612</v>
      </c>
      <c r="RO308" s="119" t="s">
        <v>612</v>
      </c>
      <c r="RP308" s="119" t="s">
        <v>612</v>
      </c>
      <c r="RQ308" s="119" t="s">
        <v>612</v>
      </c>
      <c r="RR308" s="119" t="s">
        <v>612</v>
      </c>
      <c r="RS308" s="119" t="s">
        <v>612</v>
      </c>
      <c r="RT308" s="119" t="s">
        <v>612</v>
      </c>
      <c r="RU308" s="119" t="s">
        <v>612</v>
      </c>
      <c r="RV308" s="119" t="s">
        <v>612</v>
      </c>
      <c r="RW308" s="119" t="s">
        <v>612</v>
      </c>
      <c r="RX308" s="119" t="s">
        <v>612</v>
      </c>
      <c r="RY308" s="119" t="s">
        <v>612</v>
      </c>
      <c r="RZ308" s="119" t="s">
        <v>612</v>
      </c>
      <c r="SA308" s="119" t="s">
        <v>612</v>
      </c>
      <c r="SB308" s="119" t="s">
        <v>612</v>
      </c>
      <c r="SC308" s="119" t="s">
        <v>612</v>
      </c>
      <c r="SD308" s="119" t="s">
        <v>612</v>
      </c>
      <c r="SE308" s="119" t="s">
        <v>612</v>
      </c>
      <c r="SF308" s="119" t="s">
        <v>612</v>
      </c>
      <c r="SG308" s="119" t="s">
        <v>612</v>
      </c>
      <c r="SH308" s="119" t="s">
        <v>612</v>
      </c>
      <c r="SI308" s="119" t="s">
        <v>612</v>
      </c>
      <c r="SJ308" s="119" t="s">
        <v>612</v>
      </c>
      <c r="SK308" s="119" t="s">
        <v>612</v>
      </c>
      <c r="SL308" s="119" t="s">
        <v>612</v>
      </c>
      <c r="SM308" s="119" t="s">
        <v>612</v>
      </c>
      <c r="SN308" s="119" t="s">
        <v>612</v>
      </c>
      <c r="SO308" s="119" t="s">
        <v>612</v>
      </c>
      <c r="SP308" s="119" t="s">
        <v>612</v>
      </c>
      <c r="SQ308" s="119" t="s">
        <v>612</v>
      </c>
      <c r="SR308" s="119" t="s">
        <v>612</v>
      </c>
      <c r="SS308" s="119" t="s">
        <v>612</v>
      </c>
      <c r="ST308" s="119" t="s">
        <v>612</v>
      </c>
      <c r="SU308" s="119" t="s">
        <v>612</v>
      </c>
      <c r="SV308" s="119" t="s">
        <v>612</v>
      </c>
      <c r="SW308" s="119" t="s">
        <v>612</v>
      </c>
      <c r="SX308" s="119" t="s">
        <v>612</v>
      </c>
      <c r="SY308" s="119" t="s">
        <v>612</v>
      </c>
      <c r="SZ308" s="119" t="s">
        <v>612</v>
      </c>
      <c r="TA308" s="119" t="s">
        <v>612</v>
      </c>
      <c r="TB308" s="119" t="s">
        <v>612</v>
      </c>
      <c r="TC308" s="119" t="s">
        <v>612</v>
      </c>
      <c r="TD308" s="119" t="s">
        <v>612</v>
      </c>
      <c r="TE308" s="119" t="s">
        <v>612</v>
      </c>
      <c r="TF308" s="119" t="s">
        <v>612</v>
      </c>
      <c r="TG308" s="119" t="s">
        <v>612</v>
      </c>
      <c r="TH308" s="119" t="s">
        <v>612</v>
      </c>
      <c r="TI308" s="119" t="s">
        <v>612</v>
      </c>
      <c r="TJ308" s="119" t="s">
        <v>612</v>
      </c>
      <c r="TK308" s="119" t="s">
        <v>612</v>
      </c>
      <c r="TL308" s="119" t="s">
        <v>612</v>
      </c>
      <c r="TM308" s="119" t="s">
        <v>612</v>
      </c>
      <c r="TN308" s="119" t="s">
        <v>612</v>
      </c>
      <c r="TO308" s="119" t="s">
        <v>612</v>
      </c>
      <c r="TP308" s="119" t="s">
        <v>612</v>
      </c>
      <c r="TQ308" s="119" t="s">
        <v>612</v>
      </c>
      <c r="TR308" s="119" t="s">
        <v>612</v>
      </c>
      <c r="TS308" s="119" t="s">
        <v>612</v>
      </c>
      <c r="TT308" s="119" t="s">
        <v>612</v>
      </c>
      <c r="TU308" s="119" t="s">
        <v>612</v>
      </c>
      <c r="TV308" s="119" t="s">
        <v>612</v>
      </c>
      <c r="TW308" s="119" t="s">
        <v>612</v>
      </c>
      <c r="TX308" s="119" t="s">
        <v>612</v>
      </c>
      <c r="TY308" s="119" t="s">
        <v>612</v>
      </c>
      <c r="TZ308" s="119" t="s">
        <v>612</v>
      </c>
      <c r="UA308" s="119" t="s">
        <v>612</v>
      </c>
      <c r="UB308" s="119" t="s">
        <v>612</v>
      </c>
      <c r="UC308" s="119" t="s">
        <v>612</v>
      </c>
      <c r="UD308" s="119" t="s">
        <v>612</v>
      </c>
      <c r="UE308" s="119" t="s">
        <v>612</v>
      </c>
      <c r="UF308" s="119" t="s">
        <v>612</v>
      </c>
      <c r="UG308" s="119" t="s">
        <v>612</v>
      </c>
      <c r="UH308" s="119" t="s">
        <v>612</v>
      </c>
      <c r="UI308" s="119" t="s">
        <v>612</v>
      </c>
      <c r="UJ308" s="119" t="s">
        <v>612</v>
      </c>
      <c r="UK308" s="119" t="s">
        <v>612</v>
      </c>
      <c r="UL308" s="119" t="s">
        <v>612</v>
      </c>
      <c r="UM308" s="119" t="s">
        <v>612</v>
      </c>
      <c r="UN308" s="119" t="s">
        <v>612</v>
      </c>
      <c r="UO308" s="119" t="s">
        <v>612</v>
      </c>
      <c r="UP308" s="119" t="s">
        <v>612</v>
      </c>
      <c r="UQ308" s="119" t="s">
        <v>612</v>
      </c>
      <c r="UR308" s="119" t="s">
        <v>612</v>
      </c>
      <c r="US308" s="119" t="s">
        <v>612</v>
      </c>
      <c r="UT308" s="119" t="s">
        <v>612</v>
      </c>
      <c r="UU308" s="119" t="s">
        <v>612</v>
      </c>
      <c r="UV308" s="119" t="s">
        <v>612</v>
      </c>
      <c r="UW308" s="119" t="s">
        <v>612</v>
      </c>
      <c r="UX308" s="119" t="s">
        <v>612</v>
      </c>
      <c r="UY308" s="119" t="s">
        <v>612</v>
      </c>
      <c r="UZ308" s="119" t="s">
        <v>612</v>
      </c>
      <c r="VA308" s="119" t="s">
        <v>612</v>
      </c>
      <c r="VB308" s="119" t="s">
        <v>612</v>
      </c>
      <c r="VC308" s="119" t="s">
        <v>612</v>
      </c>
      <c r="VD308" s="119" t="s">
        <v>612</v>
      </c>
      <c r="VE308" s="119" t="s">
        <v>612</v>
      </c>
      <c r="VF308" s="119" t="s">
        <v>612</v>
      </c>
      <c r="VG308" s="119" t="s">
        <v>612</v>
      </c>
      <c r="VH308" s="119" t="s">
        <v>612</v>
      </c>
      <c r="VI308" s="119" t="s">
        <v>612</v>
      </c>
      <c r="VJ308" s="119" t="s">
        <v>612</v>
      </c>
      <c r="VK308" s="119" t="s">
        <v>612</v>
      </c>
      <c r="VL308" s="119" t="s">
        <v>612</v>
      </c>
      <c r="VM308" s="119" t="s">
        <v>612</v>
      </c>
      <c r="VN308" s="119" t="s">
        <v>612</v>
      </c>
      <c r="VO308" s="119" t="s">
        <v>612</v>
      </c>
      <c r="VP308" s="119" t="s">
        <v>612</v>
      </c>
      <c r="VQ308" s="119" t="s">
        <v>612</v>
      </c>
      <c r="VR308" s="119" t="s">
        <v>612</v>
      </c>
      <c r="VS308" s="119" t="s">
        <v>612</v>
      </c>
      <c r="VT308" s="119" t="s">
        <v>612</v>
      </c>
      <c r="VU308" s="119" t="s">
        <v>612</v>
      </c>
      <c r="VV308" s="119" t="s">
        <v>612</v>
      </c>
      <c r="VW308" s="119" t="s">
        <v>612</v>
      </c>
      <c r="VX308" s="119" t="s">
        <v>612</v>
      </c>
      <c r="VY308" s="119" t="s">
        <v>612</v>
      </c>
      <c r="VZ308" s="119" t="s">
        <v>612</v>
      </c>
      <c r="WA308" s="119" t="s">
        <v>612</v>
      </c>
      <c r="WB308" s="119" t="s">
        <v>612</v>
      </c>
      <c r="WC308" s="119" t="s">
        <v>612</v>
      </c>
      <c r="WD308" s="119" t="s">
        <v>612</v>
      </c>
      <c r="WE308" s="119" t="s">
        <v>612</v>
      </c>
      <c r="WF308" s="119" t="s">
        <v>612</v>
      </c>
      <c r="WG308" s="119" t="s">
        <v>612</v>
      </c>
      <c r="WH308" s="119" t="s">
        <v>612</v>
      </c>
      <c r="WI308" s="119" t="s">
        <v>612</v>
      </c>
      <c r="WJ308" s="119" t="s">
        <v>612</v>
      </c>
      <c r="WK308" s="119" t="s">
        <v>612</v>
      </c>
      <c r="WL308" s="119" t="s">
        <v>612</v>
      </c>
      <c r="WM308" s="119" t="s">
        <v>612</v>
      </c>
      <c r="WN308" s="119" t="s">
        <v>612</v>
      </c>
      <c r="WO308" s="119" t="s">
        <v>612</v>
      </c>
      <c r="WP308" s="119" t="s">
        <v>612</v>
      </c>
      <c r="WQ308" s="119" t="s">
        <v>612</v>
      </c>
      <c r="WR308" s="119" t="s">
        <v>612</v>
      </c>
      <c r="WS308" s="119" t="s">
        <v>612</v>
      </c>
      <c r="WT308" s="119" t="s">
        <v>612</v>
      </c>
      <c r="WU308" s="119" t="s">
        <v>612</v>
      </c>
      <c r="WV308" s="119" t="s">
        <v>612</v>
      </c>
      <c r="WW308" s="119" t="s">
        <v>612</v>
      </c>
      <c r="WX308" s="119" t="s">
        <v>612</v>
      </c>
      <c r="WY308" s="119" t="s">
        <v>612</v>
      </c>
      <c r="WZ308" s="119" t="s">
        <v>612</v>
      </c>
      <c r="XA308" s="119" t="s">
        <v>612</v>
      </c>
      <c r="XB308" s="119" t="s">
        <v>612</v>
      </c>
      <c r="XC308" s="119" t="s">
        <v>612</v>
      </c>
      <c r="XD308" s="119" t="s">
        <v>612</v>
      </c>
      <c r="XE308" s="119" t="s">
        <v>612</v>
      </c>
      <c r="XF308" s="119" t="s">
        <v>612</v>
      </c>
      <c r="XG308" s="119" t="s">
        <v>612</v>
      </c>
      <c r="XH308" s="119" t="s">
        <v>612</v>
      </c>
      <c r="XI308" s="119" t="s">
        <v>612</v>
      </c>
      <c r="XJ308" s="119" t="s">
        <v>612</v>
      </c>
      <c r="XK308" s="119" t="s">
        <v>612</v>
      </c>
      <c r="XL308" s="119" t="s">
        <v>612</v>
      </c>
      <c r="XM308" s="119" t="s">
        <v>612</v>
      </c>
      <c r="XN308" s="119" t="s">
        <v>612</v>
      </c>
      <c r="XO308" s="119" t="s">
        <v>612</v>
      </c>
      <c r="XP308" s="119" t="s">
        <v>612</v>
      </c>
      <c r="XQ308" s="119" t="s">
        <v>612</v>
      </c>
      <c r="XR308" s="119" t="s">
        <v>612</v>
      </c>
      <c r="XS308" s="119" t="s">
        <v>612</v>
      </c>
      <c r="XT308" s="119" t="s">
        <v>612</v>
      </c>
      <c r="XU308" s="119" t="s">
        <v>612</v>
      </c>
      <c r="XV308" s="119" t="s">
        <v>612</v>
      </c>
      <c r="XW308" s="119" t="s">
        <v>612</v>
      </c>
      <c r="XX308" s="119" t="s">
        <v>612</v>
      </c>
      <c r="XY308" s="119" t="s">
        <v>612</v>
      </c>
      <c r="XZ308" s="119" t="s">
        <v>612</v>
      </c>
      <c r="YA308" s="119" t="s">
        <v>612</v>
      </c>
      <c r="YB308" s="119" t="s">
        <v>612</v>
      </c>
      <c r="YC308" s="119" t="s">
        <v>612</v>
      </c>
      <c r="YD308" s="119" t="s">
        <v>612</v>
      </c>
      <c r="YE308" s="119" t="s">
        <v>612</v>
      </c>
      <c r="YF308" s="119" t="s">
        <v>612</v>
      </c>
      <c r="YG308" s="119" t="s">
        <v>612</v>
      </c>
      <c r="YH308" s="119" t="s">
        <v>612</v>
      </c>
      <c r="YI308" s="119" t="s">
        <v>612</v>
      </c>
      <c r="YJ308" s="119" t="s">
        <v>612</v>
      </c>
      <c r="YK308" s="119" t="s">
        <v>612</v>
      </c>
      <c r="YL308" s="119" t="s">
        <v>612</v>
      </c>
      <c r="YM308" s="119" t="s">
        <v>612</v>
      </c>
      <c r="YN308" s="119" t="s">
        <v>612</v>
      </c>
      <c r="YO308" s="119" t="s">
        <v>612</v>
      </c>
      <c r="YP308" s="119" t="s">
        <v>612</v>
      </c>
      <c r="YQ308" s="119" t="s">
        <v>612</v>
      </c>
      <c r="YR308" s="119" t="s">
        <v>612</v>
      </c>
      <c r="YS308" s="119" t="s">
        <v>612</v>
      </c>
      <c r="YT308" s="119" t="s">
        <v>612</v>
      </c>
      <c r="YU308" s="119" t="s">
        <v>612</v>
      </c>
      <c r="YV308" s="119" t="s">
        <v>612</v>
      </c>
      <c r="YW308" s="119" t="s">
        <v>612</v>
      </c>
      <c r="YX308" s="119" t="s">
        <v>612</v>
      </c>
      <c r="YY308" s="119" t="s">
        <v>612</v>
      </c>
      <c r="YZ308" s="119" t="s">
        <v>612</v>
      </c>
      <c r="ZA308" s="119" t="s">
        <v>612</v>
      </c>
      <c r="ZB308" s="119" t="s">
        <v>612</v>
      </c>
      <c r="ZC308" s="119" t="s">
        <v>612</v>
      </c>
      <c r="ZD308" s="119" t="s">
        <v>612</v>
      </c>
      <c r="ZE308" s="119" t="s">
        <v>612</v>
      </c>
      <c r="ZF308" s="119" t="s">
        <v>612</v>
      </c>
      <c r="ZG308" s="119" t="s">
        <v>612</v>
      </c>
      <c r="ZH308" s="119" t="s">
        <v>612</v>
      </c>
      <c r="ZI308" s="119" t="s">
        <v>612</v>
      </c>
      <c r="ZJ308" s="119" t="s">
        <v>612</v>
      </c>
      <c r="ZK308" s="119" t="s">
        <v>612</v>
      </c>
      <c r="ZL308" s="119" t="s">
        <v>612</v>
      </c>
      <c r="ZM308" s="119" t="s">
        <v>612</v>
      </c>
      <c r="ZN308" s="119" t="s">
        <v>612</v>
      </c>
      <c r="ZO308" s="119" t="s">
        <v>612</v>
      </c>
      <c r="ZP308" s="119" t="s">
        <v>612</v>
      </c>
      <c r="ZQ308" s="119" t="s">
        <v>612</v>
      </c>
      <c r="ZR308" s="119" t="s">
        <v>612</v>
      </c>
      <c r="ZS308" s="119" t="s">
        <v>612</v>
      </c>
      <c r="ZT308" s="119" t="s">
        <v>612</v>
      </c>
      <c r="ZU308" s="119" t="s">
        <v>612</v>
      </c>
      <c r="ZV308" s="119" t="s">
        <v>612</v>
      </c>
      <c r="ZW308" s="119" t="s">
        <v>612</v>
      </c>
      <c r="ZX308" s="119" t="s">
        <v>612</v>
      </c>
      <c r="ZY308" s="119" t="s">
        <v>612</v>
      </c>
      <c r="ZZ308" s="119" t="s">
        <v>612</v>
      </c>
      <c r="AAA308" s="119" t="s">
        <v>612</v>
      </c>
      <c r="AAB308" s="119" t="s">
        <v>612</v>
      </c>
      <c r="AAC308" s="119" t="s">
        <v>612</v>
      </c>
      <c r="AAD308" s="119" t="s">
        <v>612</v>
      </c>
      <c r="AAE308" s="119" t="s">
        <v>612</v>
      </c>
      <c r="AAF308" s="119" t="s">
        <v>612</v>
      </c>
      <c r="AAG308" s="119" t="s">
        <v>612</v>
      </c>
      <c r="AAH308" s="119" t="s">
        <v>612</v>
      </c>
      <c r="AAI308" s="119" t="s">
        <v>612</v>
      </c>
      <c r="AAJ308" s="119" t="s">
        <v>612</v>
      </c>
      <c r="AAK308" s="119" t="s">
        <v>612</v>
      </c>
      <c r="AAL308" s="119" t="s">
        <v>612</v>
      </c>
      <c r="AAM308" s="119" t="s">
        <v>612</v>
      </c>
      <c r="AAN308" s="119" t="s">
        <v>612</v>
      </c>
      <c r="AAO308" s="119" t="s">
        <v>612</v>
      </c>
      <c r="AAP308" s="119" t="s">
        <v>612</v>
      </c>
      <c r="AAQ308" s="119" t="s">
        <v>612</v>
      </c>
      <c r="AAR308" s="119" t="s">
        <v>612</v>
      </c>
      <c r="AAS308" s="119" t="s">
        <v>612</v>
      </c>
      <c r="AAT308" s="119" t="s">
        <v>612</v>
      </c>
      <c r="AAU308" s="119" t="s">
        <v>612</v>
      </c>
      <c r="AAV308" s="119" t="s">
        <v>612</v>
      </c>
      <c r="AAW308" s="119" t="s">
        <v>612</v>
      </c>
      <c r="AAX308" s="119" t="s">
        <v>612</v>
      </c>
      <c r="AAY308" s="119" t="s">
        <v>612</v>
      </c>
      <c r="AAZ308" s="119" t="s">
        <v>612</v>
      </c>
      <c r="ABA308" s="119" t="s">
        <v>612</v>
      </c>
      <c r="ABB308" s="119" t="s">
        <v>612</v>
      </c>
      <c r="ABC308" s="119" t="s">
        <v>612</v>
      </c>
      <c r="ABD308" s="119" t="s">
        <v>612</v>
      </c>
      <c r="ABE308" s="119" t="s">
        <v>612</v>
      </c>
      <c r="ABF308" s="119" t="s">
        <v>612</v>
      </c>
      <c r="ABG308" s="119" t="s">
        <v>612</v>
      </c>
      <c r="ABH308" s="119" t="s">
        <v>612</v>
      </c>
      <c r="ABI308" s="119" t="s">
        <v>612</v>
      </c>
      <c r="ABJ308" s="119" t="s">
        <v>612</v>
      </c>
      <c r="ABK308" s="119" t="s">
        <v>612</v>
      </c>
      <c r="ABL308" s="119" t="s">
        <v>612</v>
      </c>
      <c r="ABM308" s="119" t="s">
        <v>612</v>
      </c>
      <c r="ABN308" s="119" t="s">
        <v>612</v>
      </c>
      <c r="ABO308" s="119" t="s">
        <v>612</v>
      </c>
      <c r="ABP308" s="119" t="s">
        <v>612</v>
      </c>
      <c r="ABQ308" s="119" t="s">
        <v>612</v>
      </c>
      <c r="ABR308" s="119" t="s">
        <v>612</v>
      </c>
      <c r="ABS308" s="119" t="s">
        <v>612</v>
      </c>
      <c r="ABT308" s="119" t="s">
        <v>612</v>
      </c>
      <c r="ABU308" s="119" t="s">
        <v>612</v>
      </c>
      <c r="ABV308" s="119" t="s">
        <v>612</v>
      </c>
      <c r="ABW308" s="119" t="s">
        <v>612</v>
      </c>
      <c r="ABX308" s="119" t="s">
        <v>612</v>
      </c>
      <c r="ABY308" s="119" t="s">
        <v>612</v>
      </c>
      <c r="ABZ308" s="119" t="s">
        <v>612</v>
      </c>
      <c r="ACA308" s="119" t="s">
        <v>612</v>
      </c>
      <c r="ACB308" s="119" t="s">
        <v>612</v>
      </c>
      <c r="ACC308" s="119" t="s">
        <v>612</v>
      </c>
      <c r="ACD308" s="119" t="s">
        <v>612</v>
      </c>
      <c r="ACE308" s="119" t="s">
        <v>612</v>
      </c>
      <c r="ACF308" s="119" t="s">
        <v>612</v>
      </c>
      <c r="ACG308" s="119" t="s">
        <v>612</v>
      </c>
      <c r="ACH308" s="119" t="s">
        <v>612</v>
      </c>
      <c r="ACI308" s="119" t="s">
        <v>612</v>
      </c>
      <c r="ACJ308" s="119" t="s">
        <v>612</v>
      </c>
      <c r="ACK308" s="119" t="s">
        <v>612</v>
      </c>
      <c r="ACL308" s="119" t="s">
        <v>612</v>
      </c>
      <c r="ACM308" s="119" t="s">
        <v>612</v>
      </c>
      <c r="ACN308" s="119" t="s">
        <v>612</v>
      </c>
      <c r="ACO308" s="119" t="s">
        <v>612</v>
      </c>
      <c r="ACP308" s="119" t="s">
        <v>612</v>
      </c>
      <c r="ACQ308" s="119" t="s">
        <v>612</v>
      </c>
      <c r="ACR308" s="119" t="s">
        <v>612</v>
      </c>
      <c r="ACS308" s="119" t="s">
        <v>612</v>
      </c>
      <c r="ACT308" s="119" t="s">
        <v>612</v>
      </c>
      <c r="ACU308" s="119" t="s">
        <v>612</v>
      </c>
      <c r="ACV308" s="119" t="s">
        <v>612</v>
      </c>
      <c r="ACW308" s="119" t="s">
        <v>612</v>
      </c>
      <c r="ACX308" s="119" t="s">
        <v>612</v>
      </c>
      <c r="ACY308" s="119" t="s">
        <v>612</v>
      </c>
      <c r="ACZ308" s="119" t="s">
        <v>612</v>
      </c>
      <c r="ADA308" s="119" t="s">
        <v>612</v>
      </c>
      <c r="ADB308" s="119" t="s">
        <v>612</v>
      </c>
      <c r="ADC308" s="119" t="s">
        <v>612</v>
      </c>
      <c r="ADD308" s="119" t="s">
        <v>612</v>
      </c>
      <c r="ADE308" s="119" t="s">
        <v>612</v>
      </c>
      <c r="ADF308" s="119" t="s">
        <v>612</v>
      </c>
      <c r="ADG308" s="119" t="s">
        <v>612</v>
      </c>
      <c r="ADH308" s="119" t="s">
        <v>612</v>
      </c>
      <c r="ADI308" s="119" t="s">
        <v>612</v>
      </c>
      <c r="ADJ308" s="119" t="s">
        <v>612</v>
      </c>
      <c r="ADK308" s="119" t="s">
        <v>612</v>
      </c>
      <c r="ADL308" s="119" t="s">
        <v>612</v>
      </c>
      <c r="ADM308" s="119" t="s">
        <v>612</v>
      </c>
      <c r="ADN308" s="119" t="s">
        <v>612</v>
      </c>
      <c r="ADO308" s="119" t="s">
        <v>612</v>
      </c>
      <c r="ADP308" s="119" t="s">
        <v>612</v>
      </c>
      <c r="ADQ308" s="119" t="s">
        <v>612</v>
      </c>
      <c r="ADR308" s="119" t="s">
        <v>612</v>
      </c>
      <c r="ADS308" s="119" t="s">
        <v>612</v>
      </c>
      <c r="ADT308" s="119" t="s">
        <v>612</v>
      </c>
      <c r="ADU308" s="119" t="s">
        <v>612</v>
      </c>
      <c r="ADV308" s="119" t="s">
        <v>612</v>
      </c>
      <c r="ADW308" s="119" t="s">
        <v>612</v>
      </c>
      <c r="ADX308" s="119" t="s">
        <v>612</v>
      </c>
      <c r="ADY308" s="119" t="s">
        <v>612</v>
      </c>
      <c r="ADZ308" s="119" t="s">
        <v>612</v>
      </c>
      <c r="AEA308" s="119" t="s">
        <v>612</v>
      </c>
      <c r="AEB308" s="119" t="s">
        <v>612</v>
      </c>
      <c r="AEC308" s="119" t="s">
        <v>612</v>
      </c>
      <c r="AED308" s="119" t="s">
        <v>612</v>
      </c>
      <c r="AEE308" s="119" t="s">
        <v>612</v>
      </c>
      <c r="AEF308" s="119" t="s">
        <v>612</v>
      </c>
      <c r="AEG308" s="119" t="s">
        <v>612</v>
      </c>
      <c r="AEH308" s="119" t="s">
        <v>612</v>
      </c>
      <c r="AEI308" s="119" t="s">
        <v>612</v>
      </c>
      <c r="AEJ308" s="119" t="s">
        <v>612</v>
      </c>
      <c r="AEK308" s="119" t="s">
        <v>612</v>
      </c>
      <c r="AEL308" s="119" t="s">
        <v>612</v>
      </c>
      <c r="AEM308" s="119" t="s">
        <v>612</v>
      </c>
      <c r="AEN308" s="119" t="s">
        <v>612</v>
      </c>
      <c r="AEO308" s="119" t="s">
        <v>612</v>
      </c>
      <c r="AEP308" s="119" t="s">
        <v>612</v>
      </c>
      <c r="AEQ308" s="119" t="s">
        <v>612</v>
      </c>
      <c r="AER308" s="119" t="s">
        <v>612</v>
      </c>
      <c r="AES308" s="119" t="s">
        <v>612</v>
      </c>
      <c r="AET308" s="119" t="s">
        <v>612</v>
      </c>
      <c r="AEU308" s="119" t="s">
        <v>612</v>
      </c>
      <c r="AEV308" s="119" t="s">
        <v>612</v>
      </c>
      <c r="AEW308" s="119" t="s">
        <v>612</v>
      </c>
      <c r="AEX308" s="119" t="s">
        <v>612</v>
      </c>
      <c r="AEY308" s="119" t="s">
        <v>612</v>
      </c>
      <c r="AEZ308" s="119" t="s">
        <v>612</v>
      </c>
      <c r="AFA308" s="119" t="s">
        <v>612</v>
      </c>
      <c r="AFB308" s="119" t="s">
        <v>612</v>
      </c>
      <c r="AFC308" s="119" t="s">
        <v>612</v>
      </c>
      <c r="AFD308" s="119" t="s">
        <v>612</v>
      </c>
      <c r="AFE308" s="119" t="s">
        <v>612</v>
      </c>
      <c r="AFF308" s="119" t="s">
        <v>612</v>
      </c>
      <c r="AFG308" s="119" t="s">
        <v>612</v>
      </c>
      <c r="AFH308" s="119" t="s">
        <v>612</v>
      </c>
      <c r="AFI308" s="119" t="s">
        <v>612</v>
      </c>
      <c r="AFJ308" s="119" t="s">
        <v>612</v>
      </c>
      <c r="AFK308" s="119" t="s">
        <v>612</v>
      </c>
      <c r="AFL308" s="119" t="s">
        <v>612</v>
      </c>
      <c r="AFM308" s="119" t="s">
        <v>612</v>
      </c>
      <c r="AFN308" s="119" t="s">
        <v>612</v>
      </c>
      <c r="AFO308" s="119" t="s">
        <v>612</v>
      </c>
      <c r="AFP308" s="119" t="s">
        <v>612</v>
      </c>
      <c r="AFQ308" s="119" t="s">
        <v>612</v>
      </c>
      <c r="AFR308" s="119" t="s">
        <v>612</v>
      </c>
      <c r="AFS308" s="119" t="s">
        <v>612</v>
      </c>
      <c r="AFT308" s="119" t="s">
        <v>612</v>
      </c>
      <c r="AFU308" s="119" t="s">
        <v>612</v>
      </c>
      <c r="AFV308" s="119" t="s">
        <v>612</v>
      </c>
      <c r="AFW308" s="119" t="s">
        <v>612</v>
      </c>
      <c r="AFX308" s="119" t="s">
        <v>612</v>
      </c>
      <c r="AFY308" s="119" t="s">
        <v>612</v>
      </c>
      <c r="AFZ308" s="119" t="s">
        <v>612</v>
      </c>
      <c r="AGA308" s="119" t="s">
        <v>612</v>
      </c>
      <c r="AGB308" s="119" t="s">
        <v>612</v>
      </c>
      <c r="AGC308" s="119" t="s">
        <v>612</v>
      </c>
      <c r="AGD308" s="119" t="s">
        <v>612</v>
      </c>
      <c r="AGE308" s="119" t="s">
        <v>612</v>
      </c>
      <c r="AGF308" s="119" t="s">
        <v>612</v>
      </c>
      <c r="AGG308" s="119" t="s">
        <v>612</v>
      </c>
      <c r="AGH308" s="119" t="s">
        <v>612</v>
      </c>
      <c r="AGI308" s="119" t="s">
        <v>612</v>
      </c>
      <c r="AGJ308" s="119" t="s">
        <v>612</v>
      </c>
      <c r="AGK308" s="119" t="s">
        <v>612</v>
      </c>
      <c r="AGL308" s="119" t="s">
        <v>612</v>
      </c>
      <c r="AGM308" s="119" t="s">
        <v>612</v>
      </c>
      <c r="AGN308" s="119" t="s">
        <v>612</v>
      </c>
      <c r="AGO308" s="119" t="s">
        <v>612</v>
      </c>
      <c r="AGP308" s="119" t="s">
        <v>612</v>
      </c>
      <c r="AGQ308" s="119" t="s">
        <v>612</v>
      </c>
      <c r="AGR308" s="119" t="s">
        <v>612</v>
      </c>
      <c r="AGS308" s="119" t="s">
        <v>612</v>
      </c>
      <c r="AGT308" s="119" t="s">
        <v>612</v>
      </c>
      <c r="AGU308" s="119" t="s">
        <v>612</v>
      </c>
      <c r="AGV308" s="119" t="s">
        <v>612</v>
      </c>
      <c r="AGW308" s="119" t="s">
        <v>612</v>
      </c>
      <c r="AGX308" s="119" t="s">
        <v>612</v>
      </c>
      <c r="AGY308" s="119" t="s">
        <v>612</v>
      </c>
      <c r="AGZ308" s="119" t="s">
        <v>612</v>
      </c>
      <c r="AHA308" s="119" t="s">
        <v>612</v>
      </c>
      <c r="AHB308" s="119" t="s">
        <v>612</v>
      </c>
      <c r="AHC308" s="119" t="s">
        <v>612</v>
      </c>
      <c r="AHD308" s="119" t="s">
        <v>612</v>
      </c>
      <c r="AHE308" s="119" t="s">
        <v>612</v>
      </c>
      <c r="AHF308" s="119" t="s">
        <v>612</v>
      </c>
      <c r="AHG308" s="119" t="s">
        <v>612</v>
      </c>
      <c r="AHH308" s="119" t="s">
        <v>612</v>
      </c>
      <c r="AHI308" s="119" t="s">
        <v>612</v>
      </c>
      <c r="AHJ308" s="119" t="s">
        <v>612</v>
      </c>
      <c r="AHK308" s="119" t="s">
        <v>612</v>
      </c>
      <c r="AHL308" s="119" t="s">
        <v>612</v>
      </c>
      <c r="AHM308" s="119" t="s">
        <v>612</v>
      </c>
      <c r="AHN308" s="119" t="s">
        <v>612</v>
      </c>
      <c r="AHO308" s="119" t="s">
        <v>612</v>
      </c>
      <c r="AHP308" s="119" t="s">
        <v>612</v>
      </c>
      <c r="AHQ308" s="119" t="s">
        <v>612</v>
      </c>
      <c r="AHR308" s="119" t="s">
        <v>612</v>
      </c>
      <c r="AHS308" s="119" t="s">
        <v>612</v>
      </c>
      <c r="AHT308" s="119" t="s">
        <v>612</v>
      </c>
      <c r="AHU308" s="119" t="s">
        <v>612</v>
      </c>
      <c r="AHV308" s="119" t="s">
        <v>612</v>
      </c>
      <c r="AHW308" s="119" t="s">
        <v>612</v>
      </c>
      <c r="AHX308" s="119" t="s">
        <v>612</v>
      </c>
      <c r="AHY308" s="119" t="s">
        <v>612</v>
      </c>
      <c r="AHZ308" s="119" t="s">
        <v>612</v>
      </c>
      <c r="AIA308" s="119" t="s">
        <v>612</v>
      </c>
      <c r="AIB308" s="119" t="s">
        <v>612</v>
      </c>
      <c r="AIC308" s="119" t="s">
        <v>612</v>
      </c>
      <c r="AID308" s="119" t="s">
        <v>612</v>
      </c>
      <c r="AIE308" s="119" t="s">
        <v>612</v>
      </c>
      <c r="AIF308" s="119" t="s">
        <v>612</v>
      </c>
      <c r="AIG308" s="119" t="s">
        <v>612</v>
      </c>
      <c r="AIH308" s="119" t="s">
        <v>612</v>
      </c>
      <c r="AII308" s="119" t="s">
        <v>612</v>
      </c>
      <c r="AIJ308" s="119" t="s">
        <v>612</v>
      </c>
      <c r="AIK308" s="119" t="s">
        <v>612</v>
      </c>
      <c r="AIL308" s="119" t="s">
        <v>612</v>
      </c>
      <c r="AIM308" s="119" t="s">
        <v>612</v>
      </c>
      <c r="AIN308" s="119" t="s">
        <v>612</v>
      </c>
      <c r="AIO308" s="119" t="s">
        <v>612</v>
      </c>
      <c r="AIP308" s="119" t="s">
        <v>612</v>
      </c>
      <c r="AIQ308" s="119" t="s">
        <v>612</v>
      </c>
      <c r="AIR308" s="119" t="s">
        <v>612</v>
      </c>
      <c r="AIS308" s="119" t="s">
        <v>612</v>
      </c>
      <c r="AIT308" s="119" t="s">
        <v>612</v>
      </c>
      <c r="AIU308" s="119" t="s">
        <v>612</v>
      </c>
      <c r="AIV308" s="119" t="s">
        <v>612</v>
      </c>
      <c r="AIW308" s="119" t="s">
        <v>612</v>
      </c>
      <c r="AIX308" s="119" t="s">
        <v>612</v>
      </c>
      <c r="AIY308" s="119" t="s">
        <v>612</v>
      </c>
      <c r="AIZ308" s="119" t="s">
        <v>612</v>
      </c>
      <c r="AJA308" s="119" t="s">
        <v>612</v>
      </c>
      <c r="AJB308" s="119" t="s">
        <v>612</v>
      </c>
      <c r="AJC308" s="119" t="s">
        <v>612</v>
      </c>
      <c r="AJD308" s="119" t="s">
        <v>612</v>
      </c>
      <c r="AJE308" s="119" t="s">
        <v>612</v>
      </c>
      <c r="AJF308" s="119" t="s">
        <v>612</v>
      </c>
      <c r="AJG308" s="119" t="s">
        <v>612</v>
      </c>
      <c r="AJH308" s="119" t="s">
        <v>612</v>
      </c>
      <c r="AJI308" s="119" t="s">
        <v>612</v>
      </c>
      <c r="AJJ308" s="119" t="s">
        <v>612</v>
      </c>
      <c r="AJK308" s="119" t="s">
        <v>612</v>
      </c>
      <c r="AJL308" s="119" t="s">
        <v>612</v>
      </c>
      <c r="AJM308" s="119" t="s">
        <v>612</v>
      </c>
      <c r="AJN308" s="119" t="s">
        <v>612</v>
      </c>
      <c r="AJO308" s="119" t="s">
        <v>612</v>
      </c>
      <c r="AJP308" s="119" t="s">
        <v>612</v>
      </c>
      <c r="AJQ308" s="119" t="s">
        <v>612</v>
      </c>
      <c r="AJR308" s="119" t="s">
        <v>612</v>
      </c>
      <c r="AJS308" s="119" t="s">
        <v>612</v>
      </c>
      <c r="AJT308" s="119" t="s">
        <v>612</v>
      </c>
      <c r="AJU308" s="119" t="s">
        <v>612</v>
      </c>
      <c r="AJV308" s="119" t="s">
        <v>612</v>
      </c>
      <c r="AJW308" s="119" t="s">
        <v>612</v>
      </c>
      <c r="AJX308" s="119" t="s">
        <v>612</v>
      </c>
      <c r="AJY308" s="119" t="s">
        <v>612</v>
      </c>
      <c r="AJZ308" s="119" t="s">
        <v>612</v>
      </c>
      <c r="AKA308" s="119" t="s">
        <v>612</v>
      </c>
      <c r="AKB308" s="119" t="s">
        <v>612</v>
      </c>
      <c r="AKC308" s="119" t="s">
        <v>612</v>
      </c>
      <c r="AKD308" s="119" t="s">
        <v>612</v>
      </c>
      <c r="AKE308" s="119" t="s">
        <v>612</v>
      </c>
      <c r="AKF308" s="119" t="s">
        <v>612</v>
      </c>
      <c r="AKG308" s="119" t="s">
        <v>612</v>
      </c>
      <c r="AKH308" s="119" t="s">
        <v>612</v>
      </c>
      <c r="AKI308" s="119" t="s">
        <v>612</v>
      </c>
      <c r="AKJ308" s="119" t="s">
        <v>612</v>
      </c>
      <c r="AKK308" s="119" t="s">
        <v>612</v>
      </c>
      <c r="AKL308" s="119" t="s">
        <v>612</v>
      </c>
      <c r="AKM308" s="119" t="s">
        <v>612</v>
      </c>
      <c r="AKN308" s="119" t="s">
        <v>612</v>
      </c>
      <c r="AKO308" s="119" t="s">
        <v>612</v>
      </c>
      <c r="AKP308" s="119" t="s">
        <v>612</v>
      </c>
      <c r="AKQ308" s="119" t="s">
        <v>612</v>
      </c>
      <c r="AKR308" s="119" t="s">
        <v>612</v>
      </c>
      <c r="AKS308" s="119" t="s">
        <v>612</v>
      </c>
      <c r="AKT308" s="119" t="s">
        <v>612</v>
      </c>
      <c r="AKU308" s="119" t="s">
        <v>612</v>
      </c>
      <c r="AKV308" s="119" t="s">
        <v>612</v>
      </c>
      <c r="AKW308" s="119" t="s">
        <v>612</v>
      </c>
      <c r="AKX308" s="119" t="s">
        <v>612</v>
      </c>
      <c r="AKY308" s="119" t="s">
        <v>612</v>
      </c>
      <c r="AKZ308" s="119" t="s">
        <v>612</v>
      </c>
      <c r="ALA308" s="119" t="s">
        <v>612</v>
      </c>
      <c r="ALB308" s="119" t="s">
        <v>612</v>
      </c>
      <c r="ALC308" s="119" t="s">
        <v>612</v>
      </c>
      <c r="ALD308" s="119" t="s">
        <v>612</v>
      </c>
      <c r="ALE308" s="119" t="s">
        <v>612</v>
      </c>
      <c r="ALF308" s="119" t="s">
        <v>612</v>
      </c>
      <c r="ALG308" s="119" t="s">
        <v>612</v>
      </c>
      <c r="ALH308" s="119" t="s">
        <v>612</v>
      </c>
      <c r="ALI308" s="119" t="s">
        <v>612</v>
      </c>
      <c r="ALJ308" s="119" t="s">
        <v>612</v>
      </c>
      <c r="ALK308" s="119" t="s">
        <v>612</v>
      </c>
      <c r="ALL308" s="119" t="s">
        <v>612</v>
      </c>
      <c r="ALM308" s="119" t="s">
        <v>612</v>
      </c>
      <c r="ALN308" s="119" t="s">
        <v>612</v>
      </c>
      <c r="ALO308" s="119" t="s">
        <v>612</v>
      </c>
      <c r="ALP308" s="119" t="s">
        <v>612</v>
      </c>
      <c r="ALQ308" s="119" t="s">
        <v>612</v>
      </c>
      <c r="ALR308" s="119" t="s">
        <v>612</v>
      </c>
      <c r="ALS308" s="119" t="s">
        <v>612</v>
      </c>
      <c r="ALT308" s="119" t="s">
        <v>612</v>
      </c>
      <c r="ALU308" s="119" t="s">
        <v>612</v>
      </c>
      <c r="ALV308" s="119" t="s">
        <v>612</v>
      </c>
      <c r="ALW308" s="119" t="s">
        <v>612</v>
      </c>
      <c r="ALX308" s="119" t="s">
        <v>612</v>
      </c>
      <c r="ALY308" s="119" t="s">
        <v>612</v>
      </c>
      <c r="ALZ308" s="119" t="s">
        <v>612</v>
      </c>
      <c r="AMA308" s="119" t="s">
        <v>612</v>
      </c>
      <c r="AMB308" s="119" t="s">
        <v>612</v>
      </c>
      <c r="AMC308" s="119" t="s">
        <v>612</v>
      </c>
      <c r="AMD308" s="119" t="s">
        <v>612</v>
      </c>
      <c r="AME308" s="119" t="s">
        <v>612</v>
      </c>
      <c r="AMF308" s="119" t="s">
        <v>612</v>
      </c>
      <c r="AMG308" s="119" t="s">
        <v>612</v>
      </c>
      <c r="AMH308" s="119" t="s">
        <v>612</v>
      </c>
      <c r="AMI308" s="119" t="s">
        <v>612</v>
      </c>
      <c r="AMJ308" s="119" t="s">
        <v>612</v>
      </c>
      <c r="AMK308" s="119" t="s">
        <v>612</v>
      </c>
      <c r="AML308" s="119" t="s">
        <v>612</v>
      </c>
      <c r="AMM308" s="119" t="s">
        <v>612</v>
      </c>
      <c r="AMN308" s="119" t="s">
        <v>612</v>
      </c>
      <c r="AMO308" s="119" t="s">
        <v>612</v>
      </c>
      <c r="AMP308" s="119" t="s">
        <v>612</v>
      </c>
      <c r="AMQ308" s="119" t="s">
        <v>612</v>
      </c>
      <c r="AMR308" s="119" t="s">
        <v>612</v>
      </c>
      <c r="AMS308" s="119" t="s">
        <v>612</v>
      </c>
      <c r="AMT308" s="119" t="s">
        <v>612</v>
      </c>
      <c r="AMU308" s="119" t="s">
        <v>612</v>
      </c>
      <c r="AMV308" s="119" t="s">
        <v>612</v>
      </c>
      <c r="AMW308" s="119" t="s">
        <v>612</v>
      </c>
      <c r="AMX308" s="119" t="s">
        <v>612</v>
      </c>
      <c r="AMY308" s="119" t="s">
        <v>612</v>
      </c>
      <c r="AMZ308" s="119" t="s">
        <v>612</v>
      </c>
      <c r="ANA308" s="119" t="s">
        <v>612</v>
      </c>
      <c r="ANB308" s="119" t="s">
        <v>612</v>
      </c>
      <c r="ANC308" s="119" t="s">
        <v>612</v>
      </c>
      <c r="AND308" s="119" t="s">
        <v>612</v>
      </c>
      <c r="ANE308" s="119" t="s">
        <v>612</v>
      </c>
      <c r="ANF308" s="119" t="s">
        <v>612</v>
      </c>
      <c r="ANG308" s="119" t="s">
        <v>612</v>
      </c>
      <c r="ANH308" s="119" t="s">
        <v>612</v>
      </c>
      <c r="ANI308" s="119" t="s">
        <v>612</v>
      </c>
      <c r="ANJ308" s="119" t="s">
        <v>612</v>
      </c>
      <c r="ANK308" s="119" t="s">
        <v>612</v>
      </c>
      <c r="ANL308" s="119" t="s">
        <v>612</v>
      </c>
      <c r="ANM308" s="119" t="s">
        <v>612</v>
      </c>
      <c r="ANN308" s="119" t="s">
        <v>612</v>
      </c>
      <c r="ANO308" s="119" t="s">
        <v>612</v>
      </c>
      <c r="ANP308" s="119" t="s">
        <v>612</v>
      </c>
      <c r="ANQ308" s="119" t="s">
        <v>612</v>
      </c>
      <c r="ANR308" s="119" t="s">
        <v>612</v>
      </c>
      <c r="ANS308" s="119" t="s">
        <v>612</v>
      </c>
      <c r="ANT308" s="119" t="s">
        <v>612</v>
      </c>
      <c r="ANU308" s="119" t="s">
        <v>612</v>
      </c>
      <c r="ANV308" s="119" t="s">
        <v>612</v>
      </c>
      <c r="ANW308" s="119" t="s">
        <v>612</v>
      </c>
      <c r="ANX308" s="119" t="s">
        <v>612</v>
      </c>
      <c r="ANY308" s="119" t="s">
        <v>612</v>
      </c>
      <c r="ANZ308" s="119" t="s">
        <v>612</v>
      </c>
      <c r="AOA308" s="119" t="s">
        <v>612</v>
      </c>
      <c r="AOB308" s="119" t="s">
        <v>612</v>
      </c>
      <c r="AOC308" s="119" t="s">
        <v>612</v>
      </c>
      <c r="AOD308" s="119" t="s">
        <v>612</v>
      </c>
      <c r="AOE308" s="119" t="s">
        <v>612</v>
      </c>
      <c r="AOF308" s="119" t="s">
        <v>612</v>
      </c>
      <c r="AOG308" s="119" t="s">
        <v>612</v>
      </c>
      <c r="AOH308" s="119" t="s">
        <v>612</v>
      </c>
      <c r="AOI308" s="119" t="s">
        <v>612</v>
      </c>
      <c r="AOJ308" s="119" t="s">
        <v>612</v>
      </c>
      <c r="AOK308" s="119" t="s">
        <v>612</v>
      </c>
      <c r="AOL308" s="119" t="s">
        <v>612</v>
      </c>
      <c r="AOM308" s="119" t="s">
        <v>612</v>
      </c>
      <c r="AON308" s="119" t="s">
        <v>612</v>
      </c>
      <c r="AOO308" s="119" t="s">
        <v>612</v>
      </c>
      <c r="AOP308" s="119" t="s">
        <v>612</v>
      </c>
      <c r="AOQ308" s="119" t="s">
        <v>612</v>
      </c>
      <c r="AOR308" s="119" t="s">
        <v>612</v>
      </c>
      <c r="AOS308" s="119" t="s">
        <v>612</v>
      </c>
      <c r="AOT308" s="119" t="s">
        <v>612</v>
      </c>
      <c r="AOU308" s="119" t="s">
        <v>612</v>
      </c>
      <c r="AOV308" s="119" t="s">
        <v>612</v>
      </c>
      <c r="AOW308" s="119" t="s">
        <v>612</v>
      </c>
      <c r="AOX308" s="119" t="s">
        <v>612</v>
      </c>
      <c r="AOY308" s="119" t="s">
        <v>612</v>
      </c>
      <c r="AOZ308" s="119" t="s">
        <v>612</v>
      </c>
      <c r="APA308" s="119" t="s">
        <v>612</v>
      </c>
      <c r="APB308" s="119" t="s">
        <v>612</v>
      </c>
      <c r="APC308" s="119" t="s">
        <v>612</v>
      </c>
      <c r="APD308" s="119" t="s">
        <v>612</v>
      </c>
      <c r="APE308" s="119" t="s">
        <v>612</v>
      </c>
      <c r="APF308" s="119" t="s">
        <v>612</v>
      </c>
      <c r="APG308" s="119" t="s">
        <v>612</v>
      </c>
      <c r="APH308" s="119" t="s">
        <v>612</v>
      </c>
      <c r="API308" s="119" t="s">
        <v>612</v>
      </c>
      <c r="APJ308" s="119" t="s">
        <v>612</v>
      </c>
      <c r="APK308" s="119" t="s">
        <v>612</v>
      </c>
      <c r="APL308" s="119" t="s">
        <v>612</v>
      </c>
      <c r="APM308" s="119" t="s">
        <v>612</v>
      </c>
      <c r="APN308" s="119" t="s">
        <v>612</v>
      </c>
      <c r="APO308" s="119" t="s">
        <v>612</v>
      </c>
      <c r="APP308" s="119" t="s">
        <v>612</v>
      </c>
      <c r="APQ308" s="119" t="s">
        <v>612</v>
      </c>
      <c r="APR308" s="119" t="s">
        <v>612</v>
      </c>
      <c r="APS308" s="119" t="s">
        <v>612</v>
      </c>
      <c r="APT308" s="119" t="s">
        <v>612</v>
      </c>
      <c r="APU308" s="119" t="s">
        <v>612</v>
      </c>
      <c r="APV308" s="119" t="s">
        <v>612</v>
      </c>
      <c r="APW308" s="119" t="s">
        <v>612</v>
      </c>
      <c r="APX308" s="119" t="s">
        <v>612</v>
      </c>
      <c r="APY308" s="119" t="s">
        <v>612</v>
      </c>
      <c r="APZ308" s="119" t="s">
        <v>612</v>
      </c>
      <c r="AQA308" s="119" t="s">
        <v>612</v>
      </c>
      <c r="AQB308" s="119" t="s">
        <v>612</v>
      </c>
      <c r="AQC308" s="119" t="s">
        <v>612</v>
      </c>
      <c r="AQD308" s="119" t="s">
        <v>612</v>
      </c>
      <c r="AQE308" s="119" t="s">
        <v>612</v>
      </c>
      <c r="AQF308" s="119" t="s">
        <v>612</v>
      </c>
      <c r="AQG308" s="119" t="s">
        <v>612</v>
      </c>
      <c r="AQH308" s="119" t="s">
        <v>612</v>
      </c>
      <c r="AQI308" s="119" t="s">
        <v>612</v>
      </c>
      <c r="AQJ308" s="119" t="s">
        <v>612</v>
      </c>
      <c r="AQK308" s="119" t="s">
        <v>612</v>
      </c>
      <c r="AQL308" s="119" t="s">
        <v>612</v>
      </c>
      <c r="AQM308" s="119" t="s">
        <v>612</v>
      </c>
      <c r="AQN308" s="119" t="s">
        <v>612</v>
      </c>
      <c r="AQO308" s="119" t="s">
        <v>612</v>
      </c>
      <c r="AQP308" s="119" t="s">
        <v>612</v>
      </c>
      <c r="AQQ308" s="119" t="s">
        <v>612</v>
      </c>
      <c r="AQR308" s="119" t="s">
        <v>612</v>
      </c>
      <c r="AQS308" s="119" t="s">
        <v>612</v>
      </c>
      <c r="AQT308" s="119" t="s">
        <v>612</v>
      </c>
      <c r="AQU308" s="119" t="s">
        <v>612</v>
      </c>
      <c r="AQV308" s="119" t="s">
        <v>612</v>
      </c>
      <c r="AQW308" s="119" t="s">
        <v>612</v>
      </c>
      <c r="AQX308" s="119" t="s">
        <v>612</v>
      </c>
      <c r="AQY308" s="119" t="s">
        <v>612</v>
      </c>
      <c r="AQZ308" s="119" t="s">
        <v>612</v>
      </c>
      <c r="ARA308" s="119" t="s">
        <v>612</v>
      </c>
      <c r="ARB308" s="119" t="s">
        <v>612</v>
      </c>
      <c r="ARC308" s="119" t="s">
        <v>612</v>
      </c>
      <c r="ARD308" s="119" t="s">
        <v>612</v>
      </c>
      <c r="ARE308" s="119" t="s">
        <v>612</v>
      </c>
      <c r="ARF308" s="119" t="s">
        <v>612</v>
      </c>
      <c r="ARG308" s="119" t="s">
        <v>612</v>
      </c>
      <c r="ARH308" s="119" t="s">
        <v>612</v>
      </c>
      <c r="ARI308" s="119" t="s">
        <v>612</v>
      </c>
      <c r="ARJ308" s="119" t="s">
        <v>612</v>
      </c>
      <c r="ARK308" s="119" t="s">
        <v>612</v>
      </c>
      <c r="ARL308" s="119" t="s">
        <v>612</v>
      </c>
      <c r="ARM308" s="119" t="s">
        <v>612</v>
      </c>
      <c r="ARN308" s="119" t="s">
        <v>612</v>
      </c>
      <c r="ARO308" s="119" t="s">
        <v>612</v>
      </c>
      <c r="ARP308" s="119" t="s">
        <v>612</v>
      </c>
      <c r="ARQ308" s="119" t="s">
        <v>612</v>
      </c>
      <c r="ARR308" s="119" t="s">
        <v>612</v>
      </c>
      <c r="ARS308" s="119" t="s">
        <v>612</v>
      </c>
      <c r="ART308" s="119" t="s">
        <v>612</v>
      </c>
      <c r="ARU308" s="119" t="s">
        <v>612</v>
      </c>
      <c r="ARV308" s="119" t="s">
        <v>612</v>
      </c>
      <c r="ARW308" s="119" t="s">
        <v>612</v>
      </c>
      <c r="ARX308" s="119" t="s">
        <v>612</v>
      </c>
      <c r="ARY308" s="119" t="s">
        <v>612</v>
      </c>
      <c r="ARZ308" s="119" t="s">
        <v>612</v>
      </c>
      <c r="ASA308" s="119" t="s">
        <v>612</v>
      </c>
      <c r="ASB308" s="119" t="s">
        <v>612</v>
      </c>
      <c r="ASC308" s="119" t="s">
        <v>612</v>
      </c>
      <c r="ASD308" s="119" t="s">
        <v>612</v>
      </c>
      <c r="ASE308" s="119" t="s">
        <v>612</v>
      </c>
      <c r="ASF308" s="119" t="s">
        <v>612</v>
      </c>
      <c r="ASG308" s="119" t="s">
        <v>612</v>
      </c>
      <c r="ASH308" s="119" t="s">
        <v>612</v>
      </c>
      <c r="ASI308" s="119" t="s">
        <v>612</v>
      </c>
      <c r="ASJ308" s="119" t="s">
        <v>612</v>
      </c>
      <c r="ASK308" s="119" t="s">
        <v>612</v>
      </c>
      <c r="ASL308" s="119" t="s">
        <v>612</v>
      </c>
      <c r="ASM308" s="119" t="s">
        <v>612</v>
      </c>
      <c r="ASN308" s="119" t="s">
        <v>612</v>
      </c>
      <c r="ASO308" s="119" t="s">
        <v>612</v>
      </c>
      <c r="ASP308" s="119" t="s">
        <v>612</v>
      </c>
      <c r="ASQ308" s="119" t="s">
        <v>612</v>
      </c>
      <c r="ASR308" s="119" t="s">
        <v>612</v>
      </c>
      <c r="ASS308" s="119" t="s">
        <v>612</v>
      </c>
      <c r="AST308" s="119" t="s">
        <v>612</v>
      </c>
      <c r="ASU308" s="119" t="s">
        <v>612</v>
      </c>
      <c r="ASV308" s="119" t="s">
        <v>612</v>
      </c>
      <c r="ASW308" s="119" t="s">
        <v>612</v>
      </c>
      <c r="ASX308" s="119" t="s">
        <v>612</v>
      </c>
      <c r="ASY308" s="119" t="s">
        <v>612</v>
      </c>
      <c r="ASZ308" s="119" t="s">
        <v>612</v>
      </c>
      <c r="ATA308" s="119" t="s">
        <v>612</v>
      </c>
      <c r="ATB308" s="119" t="s">
        <v>612</v>
      </c>
      <c r="ATC308" s="119" t="s">
        <v>612</v>
      </c>
      <c r="ATD308" s="119" t="s">
        <v>612</v>
      </c>
      <c r="ATE308" s="119" t="s">
        <v>612</v>
      </c>
      <c r="ATF308" s="119" t="s">
        <v>612</v>
      </c>
      <c r="ATG308" s="119" t="s">
        <v>612</v>
      </c>
      <c r="ATH308" s="119" t="s">
        <v>612</v>
      </c>
      <c r="ATI308" s="119" t="s">
        <v>612</v>
      </c>
      <c r="ATJ308" s="119" t="s">
        <v>612</v>
      </c>
      <c r="ATK308" s="119" t="s">
        <v>612</v>
      </c>
      <c r="ATL308" s="119" t="s">
        <v>612</v>
      </c>
      <c r="ATM308" s="119" t="s">
        <v>612</v>
      </c>
      <c r="ATN308" s="119" t="s">
        <v>612</v>
      </c>
      <c r="ATO308" s="119" t="s">
        <v>612</v>
      </c>
      <c r="ATP308" s="119" t="s">
        <v>612</v>
      </c>
      <c r="ATQ308" s="119" t="s">
        <v>612</v>
      </c>
      <c r="ATR308" s="119" t="s">
        <v>612</v>
      </c>
      <c r="ATS308" s="119" t="s">
        <v>612</v>
      </c>
      <c r="ATT308" s="119" t="s">
        <v>612</v>
      </c>
      <c r="ATU308" s="119" t="s">
        <v>612</v>
      </c>
      <c r="ATV308" s="119" t="s">
        <v>612</v>
      </c>
      <c r="ATW308" s="119" t="s">
        <v>612</v>
      </c>
      <c r="ATX308" s="119" t="s">
        <v>612</v>
      </c>
      <c r="ATY308" s="119" t="s">
        <v>612</v>
      </c>
      <c r="ATZ308" s="119" t="s">
        <v>612</v>
      </c>
      <c r="AUA308" s="119" t="s">
        <v>612</v>
      </c>
      <c r="AUB308" s="119" t="s">
        <v>612</v>
      </c>
      <c r="AUC308" s="119" t="s">
        <v>612</v>
      </c>
      <c r="AUD308" s="119" t="s">
        <v>612</v>
      </c>
      <c r="AUE308" s="119" t="s">
        <v>612</v>
      </c>
      <c r="AUF308" s="119" t="s">
        <v>612</v>
      </c>
      <c r="AUG308" s="119" t="s">
        <v>612</v>
      </c>
      <c r="AUH308" s="119" t="s">
        <v>612</v>
      </c>
      <c r="AUI308" s="119" t="s">
        <v>612</v>
      </c>
      <c r="AUJ308" s="119" t="s">
        <v>612</v>
      </c>
      <c r="AUK308" s="119" t="s">
        <v>612</v>
      </c>
      <c r="AUL308" s="119" t="s">
        <v>612</v>
      </c>
      <c r="AUM308" s="119" t="s">
        <v>612</v>
      </c>
      <c r="AUN308" s="119" t="s">
        <v>612</v>
      </c>
      <c r="AUO308" s="119" t="s">
        <v>612</v>
      </c>
      <c r="AUP308" s="119" t="s">
        <v>612</v>
      </c>
      <c r="AUQ308" s="119" t="s">
        <v>612</v>
      </c>
      <c r="AUR308" s="119" t="s">
        <v>612</v>
      </c>
      <c r="AUS308" s="119" t="s">
        <v>612</v>
      </c>
      <c r="AUT308" s="119" t="s">
        <v>612</v>
      </c>
      <c r="AUU308" s="119" t="s">
        <v>612</v>
      </c>
      <c r="AUV308" s="119" t="s">
        <v>612</v>
      </c>
      <c r="AUW308" s="119" t="s">
        <v>612</v>
      </c>
      <c r="AUX308" s="119" t="s">
        <v>612</v>
      </c>
      <c r="AUY308" s="119" t="s">
        <v>612</v>
      </c>
      <c r="AUZ308" s="119" t="s">
        <v>612</v>
      </c>
      <c r="AVA308" s="119" t="s">
        <v>612</v>
      </c>
      <c r="AVB308" s="119" t="s">
        <v>612</v>
      </c>
      <c r="AVC308" s="119" t="s">
        <v>612</v>
      </c>
      <c r="AVD308" s="119" t="s">
        <v>612</v>
      </c>
      <c r="AVE308" s="119" t="s">
        <v>612</v>
      </c>
      <c r="AVF308" s="119" t="s">
        <v>612</v>
      </c>
      <c r="AVG308" s="119" t="s">
        <v>612</v>
      </c>
      <c r="AVH308" s="119" t="s">
        <v>612</v>
      </c>
      <c r="AVI308" s="119" t="s">
        <v>612</v>
      </c>
      <c r="AVJ308" s="119" t="s">
        <v>612</v>
      </c>
      <c r="AVK308" s="119" t="s">
        <v>612</v>
      </c>
      <c r="AVL308" s="119" t="s">
        <v>612</v>
      </c>
      <c r="AVM308" s="119" t="s">
        <v>612</v>
      </c>
      <c r="AVN308" s="119" t="s">
        <v>612</v>
      </c>
      <c r="AVO308" s="119" t="s">
        <v>612</v>
      </c>
      <c r="AVP308" s="119" t="s">
        <v>612</v>
      </c>
      <c r="AVQ308" s="119" t="s">
        <v>612</v>
      </c>
      <c r="AVR308" s="119" t="s">
        <v>612</v>
      </c>
      <c r="AVS308" s="119" t="s">
        <v>612</v>
      </c>
      <c r="AVT308" s="119" t="s">
        <v>612</v>
      </c>
      <c r="AVU308" s="119" t="s">
        <v>612</v>
      </c>
      <c r="AVV308" s="119" t="s">
        <v>612</v>
      </c>
      <c r="AVW308" s="119" t="s">
        <v>612</v>
      </c>
      <c r="AVX308" s="119" t="s">
        <v>612</v>
      </c>
      <c r="AVY308" s="119" t="s">
        <v>612</v>
      </c>
      <c r="AVZ308" s="119" t="s">
        <v>612</v>
      </c>
      <c r="AWA308" s="119" t="s">
        <v>612</v>
      </c>
      <c r="AWB308" s="119" t="s">
        <v>612</v>
      </c>
      <c r="AWC308" s="119" t="s">
        <v>612</v>
      </c>
      <c r="AWD308" s="119" t="s">
        <v>612</v>
      </c>
      <c r="AWE308" s="119" t="s">
        <v>612</v>
      </c>
      <c r="AWF308" s="119" t="s">
        <v>612</v>
      </c>
      <c r="AWG308" s="119" t="s">
        <v>612</v>
      </c>
      <c r="AWH308" s="119" t="s">
        <v>612</v>
      </c>
      <c r="AWI308" s="119" t="s">
        <v>612</v>
      </c>
      <c r="AWJ308" s="119" t="s">
        <v>612</v>
      </c>
      <c r="AWK308" s="119" t="s">
        <v>612</v>
      </c>
      <c r="AWL308" s="119" t="s">
        <v>612</v>
      </c>
      <c r="AWM308" s="119" t="s">
        <v>612</v>
      </c>
      <c r="AWN308" s="119" t="s">
        <v>612</v>
      </c>
      <c r="AWO308" s="119" t="s">
        <v>612</v>
      </c>
      <c r="AWP308" s="119" t="s">
        <v>612</v>
      </c>
      <c r="AWQ308" s="119" t="s">
        <v>612</v>
      </c>
      <c r="AWR308" s="119" t="s">
        <v>612</v>
      </c>
      <c r="AWS308" s="119" t="s">
        <v>612</v>
      </c>
      <c r="AWT308" s="119" t="s">
        <v>612</v>
      </c>
      <c r="AWU308" s="119" t="s">
        <v>612</v>
      </c>
      <c r="AWV308" s="119" t="s">
        <v>612</v>
      </c>
      <c r="AWW308" s="119" t="s">
        <v>612</v>
      </c>
      <c r="AWX308" s="119" t="s">
        <v>612</v>
      </c>
      <c r="AWY308" s="119" t="s">
        <v>612</v>
      </c>
      <c r="AWZ308" s="119" t="s">
        <v>612</v>
      </c>
      <c r="AXA308" s="119" t="s">
        <v>612</v>
      </c>
      <c r="AXB308" s="119" t="s">
        <v>612</v>
      </c>
      <c r="AXC308" s="119" t="s">
        <v>612</v>
      </c>
      <c r="AXD308" s="119" t="s">
        <v>612</v>
      </c>
      <c r="AXE308" s="119" t="s">
        <v>612</v>
      </c>
      <c r="AXF308" s="119" t="s">
        <v>612</v>
      </c>
      <c r="AXG308" s="119" t="s">
        <v>612</v>
      </c>
      <c r="AXH308" s="119" t="s">
        <v>612</v>
      </c>
      <c r="AXI308" s="119" t="s">
        <v>612</v>
      </c>
      <c r="AXJ308" s="119" t="s">
        <v>612</v>
      </c>
      <c r="AXK308" s="119" t="s">
        <v>612</v>
      </c>
      <c r="AXL308" s="119" t="s">
        <v>612</v>
      </c>
      <c r="AXM308" s="119" t="s">
        <v>612</v>
      </c>
      <c r="AXN308" s="119" t="s">
        <v>612</v>
      </c>
      <c r="AXO308" s="119" t="s">
        <v>612</v>
      </c>
      <c r="AXP308" s="119" t="s">
        <v>612</v>
      </c>
      <c r="AXQ308" s="119" t="s">
        <v>612</v>
      </c>
      <c r="AXR308" s="119" t="s">
        <v>612</v>
      </c>
      <c r="AXS308" s="119" t="s">
        <v>612</v>
      </c>
      <c r="AXT308" s="119" t="s">
        <v>612</v>
      </c>
      <c r="AXU308" s="119" t="s">
        <v>612</v>
      </c>
      <c r="AXV308" s="119" t="s">
        <v>612</v>
      </c>
      <c r="AXW308" s="119" t="s">
        <v>612</v>
      </c>
      <c r="AXX308" s="119" t="s">
        <v>612</v>
      </c>
      <c r="AXY308" s="119" t="s">
        <v>612</v>
      </c>
      <c r="AXZ308" s="119" t="s">
        <v>612</v>
      </c>
      <c r="AYA308" s="119" t="s">
        <v>612</v>
      </c>
      <c r="AYB308" s="119" t="s">
        <v>612</v>
      </c>
      <c r="AYC308" s="119" t="s">
        <v>612</v>
      </c>
      <c r="AYD308" s="119" t="s">
        <v>612</v>
      </c>
      <c r="AYE308" s="119" t="s">
        <v>612</v>
      </c>
      <c r="AYF308" s="119" t="s">
        <v>612</v>
      </c>
      <c r="AYG308" s="119" t="s">
        <v>612</v>
      </c>
      <c r="AYH308" s="119" t="s">
        <v>612</v>
      </c>
      <c r="AYI308" s="119" t="s">
        <v>612</v>
      </c>
      <c r="AYJ308" s="119" t="s">
        <v>612</v>
      </c>
      <c r="AYK308" s="119" t="s">
        <v>612</v>
      </c>
      <c r="AYL308" s="119" t="s">
        <v>612</v>
      </c>
      <c r="AYM308" s="119" t="s">
        <v>612</v>
      </c>
      <c r="AYN308" s="119" t="s">
        <v>612</v>
      </c>
      <c r="AYO308" s="119" t="s">
        <v>612</v>
      </c>
      <c r="AYP308" s="119" t="s">
        <v>612</v>
      </c>
      <c r="AYQ308" s="119" t="s">
        <v>612</v>
      </c>
      <c r="AYR308" s="119" t="s">
        <v>612</v>
      </c>
      <c r="AYS308" s="119" t="s">
        <v>612</v>
      </c>
      <c r="AYT308" s="119" t="s">
        <v>612</v>
      </c>
      <c r="AYU308" s="119" t="s">
        <v>612</v>
      </c>
      <c r="AYV308" s="119" t="s">
        <v>612</v>
      </c>
      <c r="AYW308" s="119" t="s">
        <v>612</v>
      </c>
      <c r="AYX308" s="119" t="s">
        <v>612</v>
      </c>
      <c r="AYY308" s="119" t="s">
        <v>612</v>
      </c>
      <c r="AYZ308" s="119" t="s">
        <v>612</v>
      </c>
      <c r="AZA308" s="119" t="s">
        <v>612</v>
      </c>
      <c r="AZB308" s="119" t="s">
        <v>612</v>
      </c>
      <c r="AZC308" s="119" t="s">
        <v>612</v>
      </c>
      <c r="AZD308" s="119" t="s">
        <v>612</v>
      </c>
      <c r="AZE308" s="119" t="s">
        <v>612</v>
      </c>
      <c r="AZF308" s="119" t="s">
        <v>612</v>
      </c>
      <c r="AZG308" s="119" t="s">
        <v>612</v>
      </c>
      <c r="AZH308" s="119" t="s">
        <v>612</v>
      </c>
      <c r="AZI308" s="119" t="s">
        <v>612</v>
      </c>
      <c r="AZJ308" s="119" t="s">
        <v>612</v>
      </c>
      <c r="AZK308" s="119" t="s">
        <v>612</v>
      </c>
      <c r="AZL308" s="119" t="s">
        <v>612</v>
      </c>
      <c r="AZM308" s="119" t="s">
        <v>612</v>
      </c>
      <c r="AZN308" s="119" t="s">
        <v>612</v>
      </c>
      <c r="AZO308" s="119" t="s">
        <v>612</v>
      </c>
      <c r="AZP308" s="119" t="s">
        <v>612</v>
      </c>
      <c r="AZQ308" s="119" t="s">
        <v>612</v>
      </c>
      <c r="AZR308" s="119" t="s">
        <v>612</v>
      </c>
      <c r="AZS308" s="119" t="s">
        <v>612</v>
      </c>
      <c r="AZT308" s="119" t="s">
        <v>612</v>
      </c>
      <c r="AZU308" s="119" t="s">
        <v>612</v>
      </c>
      <c r="AZV308" s="119" t="s">
        <v>612</v>
      </c>
      <c r="AZW308" s="119" t="s">
        <v>612</v>
      </c>
      <c r="AZX308" s="119" t="s">
        <v>612</v>
      </c>
      <c r="AZY308" s="119" t="s">
        <v>612</v>
      </c>
      <c r="AZZ308" s="119" t="s">
        <v>612</v>
      </c>
      <c r="BAA308" s="119" t="s">
        <v>612</v>
      </c>
      <c r="BAB308" s="119" t="s">
        <v>612</v>
      </c>
      <c r="BAC308" s="119" t="s">
        <v>612</v>
      </c>
      <c r="BAD308" s="119" t="s">
        <v>612</v>
      </c>
      <c r="BAE308" s="119" t="s">
        <v>612</v>
      </c>
      <c r="BAF308" s="119" t="s">
        <v>612</v>
      </c>
      <c r="BAG308" s="119" t="s">
        <v>612</v>
      </c>
      <c r="BAH308" s="119" t="s">
        <v>612</v>
      </c>
      <c r="BAI308" s="119" t="s">
        <v>612</v>
      </c>
      <c r="BAJ308" s="119" t="s">
        <v>612</v>
      </c>
      <c r="BAK308" s="119" t="s">
        <v>612</v>
      </c>
      <c r="BAL308" s="119" t="s">
        <v>612</v>
      </c>
      <c r="BAM308" s="119" t="s">
        <v>612</v>
      </c>
      <c r="BAN308" s="119" t="s">
        <v>612</v>
      </c>
      <c r="BAO308" s="119" t="s">
        <v>612</v>
      </c>
      <c r="BAP308" s="119" t="s">
        <v>612</v>
      </c>
      <c r="BAQ308" s="119" t="s">
        <v>612</v>
      </c>
      <c r="BAR308" s="119" t="s">
        <v>612</v>
      </c>
      <c r="BAS308" s="119" t="s">
        <v>612</v>
      </c>
      <c r="BAT308" s="119" t="s">
        <v>612</v>
      </c>
      <c r="BAU308" s="119" t="s">
        <v>612</v>
      </c>
      <c r="BAV308" s="119" t="s">
        <v>612</v>
      </c>
      <c r="BAW308" s="119" t="s">
        <v>612</v>
      </c>
      <c r="BAX308" s="119" t="s">
        <v>612</v>
      </c>
      <c r="BAY308" s="119" t="s">
        <v>612</v>
      </c>
      <c r="BAZ308" s="119" t="s">
        <v>612</v>
      </c>
      <c r="BBA308" s="119" t="s">
        <v>612</v>
      </c>
      <c r="BBB308" s="119" t="s">
        <v>612</v>
      </c>
      <c r="BBC308" s="119" t="s">
        <v>612</v>
      </c>
      <c r="BBD308" s="119" t="s">
        <v>612</v>
      </c>
      <c r="BBE308" s="119" t="s">
        <v>612</v>
      </c>
      <c r="BBF308" s="119" t="s">
        <v>612</v>
      </c>
      <c r="BBG308" s="119" t="s">
        <v>612</v>
      </c>
      <c r="BBH308" s="119" t="s">
        <v>612</v>
      </c>
      <c r="BBI308" s="119" t="s">
        <v>612</v>
      </c>
      <c r="BBJ308" s="119" t="s">
        <v>612</v>
      </c>
      <c r="BBK308" s="119" t="s">
        <v>612</v>
      </c>
      <c r="BBL308" s="119" t="s">
        <v>612</v>
      </c>
      <c r="BBM308" s="119" t="s">
        <v>612</v>
      </c>
      <c r="BBN308" s="119" t="s">
        <v>612</v>
      </c>
      <c r="BBO308" s="119" t="s">
        <v>612</v>
      </c>
      <c r="BBP308" s="119" t="s">
        <v>612</v>
      </c>
      <c r="BBQ308" s="119" t="s">
        <v>612</v>
      </c>
      <c r="BBR308" s="119" t="s">
        <v>612</v>
      </c>
      <c r="BBS308" s="119" t="s">
        <v>612</v>
      </c>
      <c r="BBT308" s="119" t="s">
        <v>612</v>
      </c>
      <c r="BBU308" s="119" t="s">
        <v>612</v>
      </c>
      <c r="BBV308" s="119" t="s">
        <v>612</v>
      </c>
      <c r="BBW308" s="119" t="s">
        <v>612</v>
      </c>
      <c r="BBX308" s="119" t="s">
        <v>612</v>
      </c>
      <c r="BBY308" s="119" t="s">
        <v>612</v>
      </c>
      <c r="BBZ308" s="119" t="s">
        <v>612</v>
      </c>
      <c r="BCA308" s="119" t="s">
        <v>612</v>
      </c>
      <c r="BCB308" s="119" t="s">
        <v>612</v>
      </c>
      <c r="BCC308" s="119" t="s">
        <v>612</v>
      </c>
      <c r="BCD308" s="119" t="s">
        <v>612</v>
      </c>
      <c r="BCE308" s="119" t="s">
        <v>612</v>
      </c>
      <c r="BCF308" s="119" t="s">
        <v>612</v>
      </c>
      <c r="BCG308" s="119" t="s">
        <v>612</v>
      </c>
      <c r="BCH308" s="119" t="s">
        <v>612</v>
      </c>
      <c r="BCI308" s="119" t="s">
        <v>612</v>
      </c>
      <c r="BCJ308" s="119" t="s">
        <v>612</v>
      </c>
      <c r="BCK308" s="119" t="s">
        <v>612</v>
      </c>
      <c r="BCL308" s="119" t="s">
        <v>612</v>
      </c>
      <c r="BCM308" s="119" t="s">
        <v>612</v>
      </c>
      <c r="BCN308" s="119" t="s">
        <v>612</v>
      </c>
      <c r="BCO308" s="119" t="s">
        <v>612</v>
      </c>
      <c r="BCP308" s="119" t="s">
        <v>612</v>
      </c>
      <c r="BCQ308" s="119" t="s">
        <v>612</v>
      </c>
      <c r="BCR308" s="119" t="s">
        <v>612</v>
      </c>
      <c r="BCS308" s="119" t="s">
        <v>612</v>
      </c>
      <c r="BCT308" s="119" t="s">
        <v>612</v>
      </c>
      <c r="BCU308" s="119" t="s">
        <v>612</v>
      </c>
      <c r="BCV308" s="119" t="s">
        <v>612</v>
      </c>
      <c r="BCW308" s="119" t="s">
        <v>612</v>
      </c>
      <c r="BCX308" s="119" t="s">
        <v>612</v>
      </c>
      <c r="BCY308" s="119" t="s">
        <v>612</v>
      </c>
      <c r="BCZ308" s="119" t="s">
        <v>612</v>
      </c>
      <c r="BDA308" s="119" t="s">
        <v>612</v>
      </c>
      <c r="BDB308" s="119" t="s">
        <v>612</v>
      </c>
      <c r="BDC308" s="119" t="s">
        <v>612</v>
      </c>
      <c r="BDD308" s="119" t="s">
        <v>612</v>
      </c>
      <c r="BDE308" s="119" t="s">
        <v>612</v>
      </c>
      <c r="BDF308" s="119" t="s">
        <v>612</v>
      </c>
      <c r="BDG308" s="119" t="s">
        <v>612</v>
      </c>
      <c r="BDH308" s="119" t="s">
        <v>612</v>
      </c>
      <c r="BDI308" s="119" t="s">
        <v>612</v>
      </c>
      <c r="BDJ308" s="119" t="s">
        <v>612</v>
      </c>
      <c r="BDK308" s="119" t="s">
        <v>612</v>
      </c>
      <c r="BDL308" s="119" t="s">
        <v>612</v>
      </c>
      <c r="BDM308" s="119" t="s">
        <v>612</v>
      </c>
      <c r="BDN308" s="119" t="s">
        <v>612</v>
      </c>
      <c r="BDO308" s="119" t="s">
        <v>612</v>
      </c>
      <c r="BDP308" s="119" t="s">
        <v>612</v>
      </c>
      <c r="BDQ308" s="119" t="s">
        <v>612</v>
      </c>
      <c r="BDR308" s="119" t="s">
        <v>612</v>
      </c>
      <c r="BDS308" s="119" t="s">
        <v>612</v>
      </c>
      <c r="BDT308" s="119" t="s">
        <v>612</v>
      </c>
      <c r="BDU308" s="119" t="s">
        <v>612</v>
      </c>
      <c r="BDV308" s="119" t="s">
        <v>612</v>
      </c>
      <c r="BDW308" s="119" t="s">
        <v>612</v>
      </c>
      <c r="BDX308" s="119" t="s">
        <v>612</v>
      </c>
      <c r="BDY308" s="119" t="s">
        <v>612</v>
      </c>
      <c r="BDZ308" s="119" t="s">
        <v>612</v>
      </c>
      <c r="BEA308" s="119" t="s">
        <v>612</v>
      </c>
      <c r="BEB308" s="119" t="s">
        <v>612</v>
      </c>
      <c r="BEC308" s="119" t="s">
        <v>612</v>
      </c>
      <c r="BED308" s="119" t="s">
        <v>612</v>
      </c>
      <c r="BEE308" s="119" t="s">
        <v>612</v>
      </c>
      <c r="BEF308" s="119" t="s">
        <v>612</v>
      </c>
      <c r="BEG308" s="119" t="s">
        <v>612</v>
      </c>
      <c r="BEH308" s="119" t="s">
        <v>612</v>
      </c>
      <c r="BEI308" s="119" t="s">
        <v>612</v>
      </c>
      <c r="BEJ308" s="119" t="s">
        <v>612</v>
      </c>
      <c r="BEK308" s="119" t="s">
        <v>612</v>
      </c>
      <c r="BEL308" s="119" t="s">
        <v>612</v>
      </c>
      <c r="BEM308" s="119" t="s">
        <v>612</v>
      </c>
      <c r="BEN308" s="119" t="s">
        <v>612</v>
      </c>
      <c r="BEO308" s="119" t="s">
        <v>612</v>
      </c>
      <c r="BEP308" s="119" t="s">
        <v>612</v>
      </c>
      <c r="BEQ308" s="119" t="s">
        <v>612</v>
      </c>
      <c r="BER308" s="119" t="s">
        <v>612</v>
      </c>
      <c r="BES308" s="119" t="s">
        <v>612</v>
      </c>
      <c r="BET308" s="119" t="s">
        <v>612</v>
      </c>
      <c r="BEU308" s="119" t="s">
        <v>612</v>
      </c>
      <c r="BEV308" s="119" t="s">
        <v>612</v>
      </c>
      <c r="BEW308" s="119" t="s">
        <v>612</v>
      </c>
      <c r="BEX308" s="119" t="s">
        <v>612</v>
      </c>
      <c r="BEY308" s="119" t="s">
        <v>612</v>
      </c>
      <c r="BEZ308" s="119" t="s">
        <v>612</v>
      </c>
      <c r="BFA308" s="119" t="s">
        <v>612</v>
      </c>
      <c r="BFB308" s="119" t="s">
        <v>612</v>
      </c>
      <c r="BFC308" s="119" t="s">
        <v>612</v>
      </c>
      <c r="BFD308" s="119" t="s">
        <v>612</v>
      </c>
      <c r="BFE308" s="119" t="s">
        <v>612</v>
      </c>
      <c r="BFF308" s="119" t="s">
        <v>612</v>
      </c>
      <c r="BFG308" s="119" t="s">
        <v>612</v>
      </c>
      <c r="BFH308" s="119" t="s">
        <v>612</v>
      </c>
      <c r="BFI308" s="119" t="s">
        <v>612</v>
      </c>
      <c r="BFJ308" s="119" t="s">
        <v>612</v>
      </c>
      <c r="BFK308" s="119" t="s">
        <v>612</v>
      </c>
      <c r="BFL308" s="119" t="s">
        <v>612</v>
      </c>
      <c r="BFM308" s="119" t="s">
        <v>612</v>
      </c>
      <c r="BFN308" s="119" t="s">
        <v>612</v>
      </c>
      <c r="BFO308" s="119" t="s">
        <v>612</v>
      </c>
      <c r="BFP308" s="119" t="s">
        <v>612</v>
      </c>
      <c r="BFQ308" s="119" t="s">
        <v>612</v>
      </c>
      <c r="BFR308" s="119" t="s">
        <v>612</v>
      </c>
      <c r="BFS308" s="119" t="s">
        <v>612</v>
      </c>
      <c r="BFT308" s="119" t="s">
        <v>612</v>
      </c>
      <c r="BFU308" s="119" t="s">
        <v>612</v>
      </c>
      <c r="BFV308" s="119" t="s">
        <v>612</v>
      </c>
      <c r="BFW308" s="119" t="s">
        <v>612</v>
      </c>
      <c r="BFX308" s="119" t="s">
        <v>612</v>
      </c>
      <c r="BFY308" s="119" t="s">
        <v>612</v>
      </c>
      <c r="BFZ308" s="119" t="s">
        <v>612</v>
      </c>
      <c r="BGA308" s="119" t="s">
        <v>612</v>
      </c>
      <c r="BGB308" s="119" t="s">
        <v>612</v>
      </c>
      <c r="BGC308" s="119" t="s">
        <v>612</v>
      </c>
      <c r="BGD308" s="119" t="s">
        <v>612</v>
      </c>
      <c r="BGE308" s="119" t="s">
        <v>612</v>
      </c>
      <c r="BGF308" s="119" t="s">
        <v>612</v>
      </c>
      <c r="BGG308" s="119" t="s">
        <v>612</v>
      </c>
      <c r="BGH308" s="119" t="s">
        <v>612</v>
      </c>
      <c r="BGI308" s="119" t="s">
        <v>612</v>
      </c>
      <c r="BGJ308" s="119" t="s">
        <v>612</v>
      </c>
      <c r="BGK308" s="119" t="s">
        <v>612</v>
      </c>
      <c r="BGL308" s="119" t="s">
        <v>612</v>
      </c>
      <c r="BGM308" s="119" t="s">
        <v>612</v>
      </c>
      <c r="BGN308" s="119" t="s">
        <v>612</v>
      </c>
      <c r="BGO308" s="119" t="s">
        <v>612</v>
      </c>
      <c r="BGP308" s="119" t="s">
        <v>612</v>
      </c>
      <c r="BGQ308" s="119" t="s">
        <v>612</v>
      </c>
      <c r="BGR308" s="119" t="s">
        <v>612</v>
      </c>
      <c r="BGS308" s="119" t="s">
        <v>612</v>
      </c>
      <c r="BGT308" s="119" t="s">
        <v>612</v>
      </c>
      <c r="BGU308" s="119" t="s">
        <v>612</v>
      </c>
      <c r="BGV308" s="119" t="s">
        <v>612</v>
      </c>
      <c r="BGW308" s="119" t="s">
        <v>612</v>
      </c>
      <c r="BGX308" s="119" t="s">
        <v>612</v>
      </c>
      <c r="BGY308" s="119" t="s">
        <v>612</v>
      </c>
      <c r="BGZ308" s="119" t="s">
        <v>612</v>
      </c>
      <c r="BHA308" s="119" t="s">
        <v>612</v>
      </c>
      <c r="BHB308" s="119" t="s">
        <v>612</v>
      </c>
      <c r="BHC308" s="119" t="s">
        <v>612</v>
      </c>
      <c r="BHD308" s="119" t="s">
        <v>612</v>
      </c>
      <c r="BHE308" s="119" t="s">
        <v>612</v>
      </c>
      <c r="BHF308" s="119" t="s">
        <v>612</v>
      </c>
      <c r="BHG308" s="119" t="s">
        <v>612</v>
      </c>
      <c r="BHH308" s="119" t="s">
        <v>612</v>
      </c>
      <c r="BHI308" s="119" t="s">
        <v>612</v>
      </c>
      <c r="BHJ308" s="119" t="s">
        <v>612</v>
      </c>
      <c r="BHK308" s="119" t="s">
        <v>612</v>
      </c>
      <c r="BHL308" s="119" t="s">
        <v>612</v>
      </c>
      <c r="BHM308" s="119" t="s">
        <v>612</v>
      </c>
      <c r="BHN308" s="119" t="s">
        <v>612</v>
      </c>
      <c r="BHO308" s="119" t="s">
        <v>612</v>
      </c>
      <c r="BHP308" s="119" t="s">
        <v>612</v>
      </c>
      <c r="BHQ308" s="119" t="s">
        <v>612</v>
      </c>
      <c r="BHR308" s="119" t="s">
        <v>612</v>
      </c>
      <c r="BHS308" s="119" t="s">
        <v>612</v>
      </c>
      <c r="BHT308" s="119" t="s">
        <v>612</v>
      </c>
      <c r="BHU308" s="119" t="s">
        <v>612</v>
      </c>
      <c r="BHV308" s="119" t="s">
        <v>612</v>
      </c>
      <c r="BHW308" s="119" t="s">
        <v>612</v>
      </c>
      <c r="BHX308" s="119" t="s">
        <v>612</v>
      </c>
      <c r="BHY308" s="119" t="s">
        <v>612</v>
      </c>
      <c r="BHZ308" s="119" t="s">
        <v>612</v>
      </c>
      <c r="BIA308" s="119" t="s">
        <v>612</v>
      </c>
      <c r="BIB308" s="119" t="s">
        <v>612</v>
      </c>
      <c r="BIC308" s="119" t="s">
        <v>612</v>
      </c>
      <c r="BID308" s="119" t="s">
        <v>612</v>
      </c>
      <c r="BIE308" s="119" t="s">
        <v>612</v>
      </c>
      <c r="BIF308" s="119" t="s">
        <v>612</v>
      </c>
      <c r="BIG308" s="119" t="s">
        <v>612</v>
      </c>
      <c r="BIH308" s="119" t="s">
        <v>612</v>
      </c>
      <c r="BII308" s="119" t="s">
        <v>612</v>
      </c>
      <c r="BIJ308" s="119" t="s">
        <v>612</v>
      </c>
      <c r="BIK308" s="119" t="s">
        <v>612</v>
      </c>
      <c r="BIL308" s="119" t="s">
        <v>612</v>
      </c>
      <c r="BIM308" s="119" t="s">
        <v>612</v>
      </c>
      <c r="BIN308" s="119" t="s">
        <v>612</v>
      </c>
      <c r="BIO308" s="119" t="s">
        <v>612</v>
      </c>
      <c r="BIP308" s="119" t="s">
        <v>612</v>
      </c>
      <c r="BIQ308" s="119" t="s">
        <v>612</v>
      </c>
      <c r="BIR308" s="119" t="s">
        <v>612</v>
      </c>
      <c r="BIS308" s="119" t="s">
        <v>612</v>
      </c>
      <c r="BIT308" s="119" t="s">
        <v>612</v>
      </c>
      <c r="BIU308" s="119" t="s">
        <v>612</v>
      </c>
      <c r="BIV308" s="119" t="s">
        <v>612</v>
      </c>
      <c r="BIW308" s="119" t="s">
        <v>612</v>
      </c>
      <c r="BIX308" s="119" t="s">
        <v>612</v>
      </c>
      <c r="BIY308" s="119" t="s">
        <v>612</v>
      </c>
      <c r="BIZ308" s="119" t="s">
        <v>612</v>
      </c>
      <c r="BJA308" s="119" t="s">
        <v>612</v>
      </c>
      <c r="BJB308" s="119" t="s">
        <v>612</v>
      </c>
      <c r="BJC308" s="119" t="s">
        <v>612</v>
      </c>
      <c r="BJD308" s="119" t="s">
        <v>612</v>
      </c>
      <c r="BJE308" s="119" t="s">
        <v>612</v>
      </c>
      <c r="BJF308" s="119" t="s">
        <v>612</v>
      </c>
      <c r="BJG308" s="119" t="s">
        <v>612</v>
      </c>
      <c r="BJH308" s="119" t="s">
        <v>612</v>
      </c>
      <c r="BJI308" s="119" t="s">
        <v>612</v>
      </c>
      <c r="BJJ308" s="119" t="s">
        <v>612</v>
      </c>
      <c r="BJK308" s="119" t="s">
        <v>612</v>
      </c>
      <c r="BJL308" s="119" t="s">
        <v>612</v>
      </c>
      <c r="BJM308" s="119" t="s">
        <v>612</v>
      </c>
      <c r="BJN308" s="119" t="s">
        <v>612</v>
      </c>
      <c r="BJO308" s="119" t="s">
        <v>612</v>
      </c>
      <c r="BJP308" s="119" t="s">
        <v>612</v>
      </c>
      <c r="BJQ308" s="119" t="s">
        <v>612</v>
      </c>
      <c r="BJR308" s="119" t="s">
        <v>612</v>
      </c>
      <c r="BJS308" s="119" t="s">
        <v>612</v>
      </c>
      <c r="BJT308" s="119" t="s">
        <v>612</v>
      </c>
      <c r="BJU308" s="119" t="s">
        <v>612</v>
      </c>
      <c r="BJV308" s="119" t="s">
        <v>612</v>
      </c>
      <c r="BJW308" s="119" t="s">
        <v>612</v>
      </c>
      <c r="BJX308" s="119" t="s">
        <v>612</v>
      </c>
      <c r="BJY308" s="119" t="s">
        <v>612</v>
      </c>
      <c r="BJZ308" s="119" t="s">
        <v>612</v>
      </c>
      <c r="BKA308" s="119" t="s">
        <v>612</v>
      </c>
      <c r="BKB308" s="119" t="s">
        <v>612</v>
      </c>
      <c r="BKC308" s="119" t="s">
        <v>612</v>
      </c>
      <c r="BKD308" s="119" t="s">
        <v>612</v>
      </c>
      <c r="BKE308" s="119" t="s">
        <v>612</v>
      </c>
      <c r="BKF308" s="119" t="s">
        <v>612</v>
      </c>
      <c r="BKG308" s="119" t="s">
        <v>612</v>
      </c>
      <c r="BKH308" s="119" t="s">
        <v>612</v>
      </c>
      <c r="BKI308" s="119" t="s">
        <v>612</v>
      </c>
      <c r="BKJ308" s="119" t="s">
        <v>612</v>
      </c>
      <c r="BKK308" s="119" t="s">
        <v>612</v>
      </c>
      <c r="BKL308" s="119" t="s">
        <v>612</v>
      </c>
      <c r="BKM308" s="119" t="s">
        <v>612</v>
      </c>
      <c r="BKN308" s="119" t="s">
        <v>612</v>
      </c>
      <c r="BKO308" s="119" t="s">
        <v>612</v>
      </c>
      <c r="BKP308" s="119" t="s">
        <v>612</v>
      </c>
      <c r="BKQ308" s="119" t="s">
        <v>612</v>
      </c>
      <c r="BKR308" s="119" t="s">
        <v>612</v>
      </c>
      <c r="BKS308" s="119" t="s">
        <v>612</v>
      </c>
      <c r="BKT308" s="119" t="s">
        <v>612</v>
      </c>
      <c r="BKU308" s="119" t="s">
        <v>612</v>
      </c>
      <c r="BKV308" s="119" t="s">
        <v>612</v>
      </c>
      <c r="BKW308" s="119" t="s">
        <v>612</v>
      </c>
      <c r="BKX308" s="119" t="s">
        <v>612</v>
      </c>
      <c r="BKY308" s="119" t="s">
        <v>612</v>
      </c>
      <c r="BKZ308" s="119" t="s">
        <v>612</v>
      </c>
      <c r="BLA308" s="119" t="s">
        <v>612</v>
      </c>
      <c r="BLB308" s="119" t="s">
        <v>612</v>
      </c>
      <c r="BLC308" s="119" t="s">
        <v>612</v>
      </c>
      <c r="BLD308" s="119" t="s">
        <v>612</v>
      </c>
      <c r="BLE308" s="119" t="s">
        <v>612</v>
      </c>
      <c r="BLF308" s="119" t="s">
        <v>612</v>
      </c>
      <c r="BLG308" s="119" t="s">
        <v>612</v>
      </c>
      <c r="BLH308" s="119" t="s">
        <v>612</v>
      </c>
      <c r="BLI308" s="119" t="s">
        <v>612</v>
      </c>
      <c r="BLJ308" s="119" t="s">
        <v>612</v>
      </c>
      <c r="BLK308" s="119" t="s">
        <v>612</v>
      </c>
      <c r="BLL308" s="119" t="s">
        <v>612</v>
      </c>
      <c r="BLM308" s="119" t="s">
        <v>612</v>
      </c>
      <c r="BLN308" s="119" t="s">
        <v>612</v>
      </c>
      <c r="BLO308" s="119" t="s">
        <v>612</v>
      </c>
      <c r="BLP308" s="119" t="s">
        <v>612</v>
      </c>
      <c r="BLQ308" s="119" t="s">
        <v>612</v>
      </c>
      <c r="BLR308" s="119" t="s">
        <v>612</v>
      </c>
      <c r="BLS308" s="119" t="s">
        <v>612</v>
      </c>
      <c r="BLT308" s="119" t="s">
        <v>612</v>
      </c>
      <c r="BLU308" s="119" t="s">
        <v>612</v>
      </c>
      <c r="BLV308" s="119" t="s">
        <v>612</v>
      </c>
      <c r="BLW308" s="119" t="s">
        <v>612</v>
      </c>
      <c r="BLX308" s="119" t="s">
        <v>612</v>
      </c>
      <c r="BLY308" s="119" t="s">
        <v>612</v>
      </c>
      <c r="BLZ308" s="119" t="s">
        <v>612</v>
      </c>
      <c r="BMA308" s="119" t="s">
        <v>612</v>
      </c>
      <c r="BMB308" s="119" t="s">
        <v>612</v>
      </c>
      <c r="BMC308" s="119" t="s">
        <v>612</v>
      </c>
      <c r="BMD308" s="119" t="s">
        <v>612</v>
      </c>
      <c r="BME308" s="119" t="s">
        <v>612</v>
      </c>
      <c r="BMF308" s="119" t="s">
        <v>612</v>
      </c>
      <c r="BMG308" s="119" t="s">
        <v>612</v>
      </c>
      <c r="BMH308" s="119" t="s">
        <v>612</v>
      </c>
      <c r="BMI308" s="119" t="s">
        <v>612</v>
      </c>
      <c r="BMJ308" s="119" t="s">
        <v>612</v>
      </c>
      <c r="BMK308" s="119" t="s">
        <v>612</v>
      </c>
      <c r="BML308" s="119" t="s">
        <v>612</v>
      </c>
      <c r="BMM308" s="119" t="s">
        <v>612</v>
      </c>
      <c r="BMN308" s="119" t="s">
        <v>612</v>
      </c>
      <c r="BMO308" s="119" t="s">
        <v>612</v>
      </c>
      <c r="BMP308" s="119" t="s">
        <v>612</v>
      </c>
      <c r="BMQ308" s="119" t="s">
        <v>612</v>
      </c>
      <c r="BMR308" s="119" t="s">
        <v>612</v>
      </c>
      <c r="BMS308" s="119" t="s">
        <v>612</v>
      </c>
      <c r="BMT308" s="119" t="s">
        <v>612</v>
      </c>
      <c r="BMU308" s="119" t="s">
        <v>612</v>
      </c>
      <c r="BMV308" s="119" t="s">
        <v>612</v>
      </c>
      <c r="BMW308" s="119" t="s">
        <v>612</v>
      </c>
      <c r="BMX308" s="119" t="s">
        <v>612</v>
      </c>
      <c r="BMY308" s="119" t="s">
        <v>612</v>
      </c>
      <c r="BMZ308" s="119" t="s">
        <v>612</v>
      </c>
      <c r="BNA308" s="119" t="s">
        <v>612</v>
      </c>
      <c r="BNB308" s="119" t="s">
        <v>612</v>
      </c>
      <c r="BNC308" s="119" t="s">
        <v>612</v>
      </c>
      <c r="BND308" s="119" t="s">
        <v>612</v>
      </c>
      <c r="BNE308" s="119" t="s">
        <v>612</v>
      </c>
      <c r="BNF308" s="119" t="s">
        <v>612</v>
      </c>
      <c r="BNG308" s="119" t="s">
        <v>612</v>
      </c>
      <c r="BNH308" s="119" t="s">
        <v>612</v>
      </c>
      <c r="BNI308" s="119" t="s">
        <v>612</v>
      </c>
      <c r="BNJ308" s="119" t="s">
        <v>612</v>
      </c>
      <c r="BNK308" s="119" t="s">
        <v>612</v>
      </c>
      <c r="BNL308" s="119" t="s">
        <v>612</v>
      </c>
      <c r="BNM308" s="119" t="s">
        <v>612</v>
      </c>
      <c r="BNN308" s="119" t="s">
        <v>612</v>
      </c>
      <c r="BNO308" s="119" t="s">
        <v>612</v>
      </c>
      <c r="BNP308" s="119" t="s">
        <v>612</v>
      </c>
      <c r="BNQ308" s="119" t="s">
        <v>612</v>
      </c>
      <c r="BNR308" s="119" t="s">
        <v>612</v>
      </c>
      <c r="BNS308" s="119" t="s">
        <v>612</v>
      </c>
      <c r="BNT308" s="119" t="s">
        <v>612</v>
      </c>
      <c r="BNU308" s="119" t="s">
        <v>612</v>
      </c>
      <c r="BNV308" s="119" t="s">
        <v>612</v>
      </c>
      <c r="BNW308" s="119" t="s">
        <v>612</v>
      </c>
      <c r="BNX308" s="119" t="s">
        <v>612</v>
      </c>
      <c r="BNY308" s="119" t="s">
        <v>612</v>
      </c>
      <c r="BNZ308" s="119" t="s">
        <v>612</v>
      </c>
      <c r="BOA308" s="119" t="s">
        <v>612</v>
      </c>
      <c r="BOB308" s="119" t="s">
        <v>612</v>
      </c>
      <c r="BOC308" s="119" t="s">
        <v>612</v>
      </c>
      <c r="BOD308" s="119" t="s">
        <v>612</v>
      </c>
      <c r="BOE308" s="119" t="s">
        <v>612</v>
      </c>
      <c r="BOF308" s="119" t="s">
        <v>612</v>
      </c>
      <c r="BOG308" s="119" t="s">
        <v>612</v>
      </c>
      <c r="BOH308" s="119" t="s">
        <v>612</v>
      </c>
      <c r="BOI308" s="119" t="s">
        <v>612</v>
      </c>
      <c r="BOJ308" s="119" t="s">
        <v>612</v>
      </c>
      <c r="BOK308" s="119" t="s">
        <v>612</v>
      </c>
      <c r="BOL308" s="119" t="s">
        <v>612</v>
      </c>
      <c r="BOM308" s="119" t="s">
        <v>612</v>
      </c>
      <c r="BON308" s="119" t="s">
        <v>612</v>
      </c>
      <c r="BOO308" s="119" t="s">
        <v>612</v>
      </c>
      <c r="BOP308" s="119" t="s">
        <v>612</v>
      </c>
      <c r="BOQ308" s="119" t="s">
        <v>612</v>
      </c>
      <c r="BOR308" s="119" t="s">
        <v>612</v>
      </c>
      <c r="BOS308" s="119" t="s">
        <v>612</v>
      </c>
      <c r="BOT308" s="119" t="s">
        <v>612</v>
      </c>
      <c r="BOU308" s="119" t="s">
        <v>612</v>
      </c>
      <c r="BOV308" s="119" t="s">
        <v>612</v>
      </c>
      <c r="BOW308" s="119" t="s">
        <v>612</v>
      </c>
      <c r="BOX308" s="119" t="s">
        <v>612</v>
      </c>
      <c r="BOY308" s="119" t="s">
        <v>612</v>
      </c>
      <c r="BOZ308" s="119" t="s">
        <v>612</v>
      </c>
      <c r="BPA308" s="119" t="s">
        <v>612</v>
      </c>
      <c r="BPB308" s="119" t="s">
        <v>612</v>
      </c>
      <c r="BPC308" s="119" t="s">
        <v>612</v>
      </c>
      <c r="BPD308" s="119" t="s">
        <v>612</v>
      </c>
      <c r="BPE308" s="119" t="s">
        <v>612</v>
      </c>
      <c r="BPF308" s="119" t="s">
        <v>612</v>
      </c>
      <c r="BPG308" s="119" t="s">
        <v>612</v>
      </c>
      <c r="BPH308" s="119" t="s">
        <v>612</v>
      </c>
      <c r="BPI308" s="119" t="s">
        <v>612</v>
      </c>
      <c r="BPJ308" s="119" t="s">
        <v>612</v>
      </c>
      <c r="BPK308" s="119" t="s">
        <v>612</v>
      </c>
      <c r="BPL308" s="119" t="s">
        <v>612</v>
      </c>
      <c r="BPM308" s="119" t="s">
        <v>612</v>
      </c>
      <c r="BPN308" s="119" t="s">
        <v>612</v>
      </c>
      <c r="BPO308" s="119" t="s">
        <v>612</v>
      </c>
      <c r="BPP308" s="119" t="s">
        <v>612</v>
      </c>
      <c r="BPQ308" s="119" t="s">
        <v>612</v>
      </c>
      <c r="BPR308" s="119" t="s">
        <v>612</v>
      </c>
      <c r="BPS308" s="119" t="s">
        <v>612</v>
      </c>
      <c r="BPT308" s="119" t="s">
        <v>612</v>
      </c>
      <c r="BPU308" s="119" t="s">
        <v>612</v>
      </c>
      <c r="BPV308" s="119" t="s">
        <v>612</v>
      </c>
      <c r="BPW308" s="119" t="s">
        <v>612</v>
      </c>
      <c r="BPX308" s="119" t="s">
        <v>612</v>
      </c>
      <c r="BPY308" s="119" t="s">
        <v>612</v>
      </c>
      <c r="BPZ308" s="119" t="s">
        <v>612</v>
      </c>
      <c r="BQA308" s="119" t="s">
        <v>612</v>
      </c>
      <c r="BQB308" s="119" t="s">
        <v>612</v>
      </c>
      <c r="BQC308" s="119" t="s">
        <v>612</v>
      </c>
      <c r="BQD308" s="119" t="s">
        <v>612</v>
      </c>
      <c r="BQE308" s="119" t="s">
        <v>612</v>
      </c>
      <c r="BQF308" s="119" t="s">
        <v>612</v>
      </c>
      <c r="BQG308" s="119" t="s">
        <v>612</v>
      </c>
      <c r="BQH308" s="119" t="s">
        <v>612</v>
      </c>
      <c r="BQI308" s="119" t="s">
        <v>612</v>
      </c>
      <c r="BQJ308" s="119" t="s">
        <v>612</v>
      </c>
      <c r="BQK308" s="119" t="s">
        <v>612</v>
      </c>
      <c r="BQL308" s="119" t="s">
        <v>612</v>
      </c>
      <c r="BQM308" s="119" t="s">
        <v>612</v>
      </c>
      <c r="BQN308" s="119" t="s">
        <v>612</v>
      </c>
      <c r="BQO308" s="119" t="s">
        <v>612</v>
      </c>
      <c r="BQP308" s="119" t="s">
        <v>612</v>
      </c>
      <c r="BQQ308" s="119" t="s">
        <v>612</v>
      </c>
      <c r="BQR308" s="119" t="s">
        <v>612</v>
      </c>
      <c r="BQS308" s="119" t="s">
        <v>612</v>
      </c>
      <c r="BQT308" s="119" t="s">
        <v>612</v>
      </c>
      <c r="BQU308" s="119" t="s">
        <v>612</v>
      </c>
      <c r="BQV308" s="119" t="s">
        <v>612</v>
      </c>
      <c r="BQW308" s="119" t="s">
        <v>612</v>
      </c>
      <c r="BQX308" s="119" t="s">
        <v>612</v>
      </c>
      <c r="BQY308" s="119" t="s">
        <v>612</v>
      </c>
      <c r="BQZ308" s="119" t="s">
        <v>612</v>
      </c>
      <c r="BRA308" s="119" t="s">
        <v>612</v>
      </c>
      <c r="BRB308" s="119" t="s">
        <v>612</v>
      </c>
      <c r="BRC308" s="119" t="s">
        <v>612</v>
      </c>
      <c r="BRD308" s="119" t="s">
        <v>612</v>
      </c>
      <c r="BRE308" s="119" t="s">
        <v>612</v>
      </c>
      <c r="BRF308" s="119" t="s">
        <v>612</v>
      </c>
      <c r="BRG308" s="119" t="s">
        <v>612</v>
      </c>
      <c r="BRH308" s="119" t="s">
        <v>612</v>
      </c>
      <c r="BRI308" s="119" t="s">
        <v>612</v>
      </c>
      <c r="BRJ308" s="119" t="s">
        <v>612</v>
      </c>
      <c r="BRK308" s="119" t="s">
        <v>612</v>
      </c>
      <c r="BRL308" s="119" t="s">
        <v>612</v>
      </c>
      <c r="BRM308" s="119" t="s">
        <v>612</v>
      </c>
      <c r="BRN308" s="119" t="s">
        <v>612</v>
      </c>
      <c r="BRO308" s="119" t="s">
        <v>612</v>
      </c>
      <c r="BRP308" s="119" t="s">
        <v>612</v>
      </c>
      <c r="BRQ308" s="119" t="s">
        <v>612</v>
      </c>
      <c r="BRR308" s="119" t="s">
        <v>612</v>
      </c>
      <c r="BRS308" s="119" t="s">
        <v>612</v>
      </c>
      <c r="BRT308" s="119" t="s">
        <v>612</v>
      </c>
      <c r="BRU308" s="119" t="s">
        <v>612</v>
      </c>
      <c r="BRV308" s="119" t="s">
        <v>612</v>
      </c>
      <c r="BRW308" s="119" t="s">
        <v>612</v>
      </c>
      <c r="BRX308" s="119" t="s">
        <v>612</v>
      </c>
      <c r="BRY308" s="119" t="s">
        <v>612</v>
      </c>
      <c r="BRZ308" s="119" t="s">
        <v>612</v>
      </c>
      <c r="BSA308" s="119" t="s">
        <v>612</v>
      </c>
      <c r="BSB308" s="119" t="s">
        <v>612</v>
      </c>
      <c r="BSC308" s="119" t="s">
        <v>612</v>
      </c>
      <c r="BSD308" s="119" t="s">
        <v>612</v>
      </c>
      <c r="BSE308" s="119" t="s">
        <v>612</v>
      </c>
      <c r="BSF308" s="119" t="s">
        <v>612</v>
      </c>
      <c r="BSG308" s="119" t="s">
        <v>612</v>
      </c>
      <c r="BSH308" s="119" t="s">
        <v>612</v>
      </c>
      <c r="BSI308" s="119" t="s">
        <v>612</v>
      </c>
      <c r="BSJ308" s="119" t="s">
        <v>612</v>
      </c>
      <c r="BSK308" s="119" t="s">
        <v>612</v>
      </c>
      <c r="BSL308" s="119" t="s">
        <v>612</v>
      </c>
      <c r="BSM308" s="119" t="s">
        <v>612</v>
      </c>
      <c r="BSN308" s="119" t="s">
        <v>612</v>
      </c>
      <c r="BSO308" s="119" t="s">
        <v>612</v>
      </c>
      <c r="BSP308" s="119" t="s">
        <v>612</v>
      </c>
      <c r="BSQ308" s="119" t="s">
        <v>612</v>
      </c>
      <c r="BSR308" s="119" t="s">
        <v>612</v>
      </c>
      <c r="BSS308" s="119" t="s">
        <v>612</v>
      </c>
      <c r="BST308" s="119" t="s">
        <v>612</v>
      </c>
      <c r="BSU308" s="119" t="s">
        <v>612</v>
      </c>
      <c r="BSV308" s="119" t="s">
        <v>612</v>
      </c>
      <c r="BSW308" s="119" t="s">
        <v>612</v>
      </c>
      <c r="BSX308" s="119" t="s">
        <v>612</v>
      </c>
      <c r="BSY308" s="119" t="s">
        <v>612</v>
      </c>
      <c r="BSZ308" s="119" t="s">
        <v>612</v>
      </c>
      <c r="BTA308" s="119" t="s">
        <v>612</v>
      </c>
      <c r="BTB308" s="119" t="s">
        <v>612</v>
      </c>
      <c r="BTC308" s="119" t="s">
        <v>612</v>
      </c>
      <c r="BTD308" s="119" t="s">
        <v>612</v>
      </c>
      <c r="BTE308" s="119" t="s">
        <v>612</v>
      </c>
      <c r="BTF308" s="119" t="s">
        <v>612</v>
      </c>
      <c r="BTG308" s="119" t="s">
        <v>612</v>
      </c>
      <c r="BTH308" s="119" t="s">
        <v>612</v>
      </c>
      <c r="BTI308" s="119" t="s">
        <v>612</v>
      </c>
      <c r="BTJ308" s="119" t="s">
        <v>612</v>
      </c>
      <c r="BTK308" s="119" t="s">
        <v>612</v>
      </c>
      <c r="BTL308" s="119" t="s">
        <v>612</v>
      </c>
      <c r="BTM308" s="119" t="s">
        <v>612</v>
      </c>
      <c r="BTN308" s="119" t="s">
        <v>612</v>
      </c>
      <c r="BTO308" s="119" t="s">
        <v>612</v>
      </c>
      <c r="BTP308" s="119" t="s">
        <v>612</v>
      </c>
      <c r="BTQ308" s="119" t="s">
        <v>612</v>
      </c>
      <c r="BTR308" s="119" t="s">
        <v>612</v>
      </c>
      <c r="BTS308" s="119" t="s">
        <v>612</v>
      </c>
      <c r="BTT308" s="119" t="s">
        <v>612</v>
      </c>
      <c r="BTU308" s="119" t="s">
        <v>612</v>
      </c>
      <c r="BTV308" s="119" t="s">
        <v>612</v>
      </c>
      <c r="BTW308" s="119" t="s">
        <v>612</v>
      </c>
      <c r="BTX308" s="119" t="s">
        <v>612</v>
      </c>
      <c r="BTY308" s="119" t="s">
        <v>612</v>
      </c>
      <c r="BTZ308" s="119" t="s">
        <v>612</v>
      </c>
      <c r="BUA308" s="119" t="s">
        <v>612</v>
      </c>
      <c r="BUB308" s="119" t="s">
        <v>612</v>
      </c>
      <c r="BUC308" s="119" t="s">
        <v>612</v>
      </c>
      <c r="BUD308" s="119" t="s">
        <v>612</v>
      </c>
      <c r="BUE308" s="119" t="s">
        <v>612</v>
      </c>
      <c r="BUF308" s="119" t="s">
        <v>612</v>
      </c>
      <c r="BUG308" s="119" t="s">
        <v>612</v>
      </c>
      <c r="BUH308" s="119" t="s">
        <v>612</v>
      </c>
      <c r="BUI308" s="119" t="s">
        <v>612</v>
      </c>
      <c r="BUJ308" s="119" t="s">
        <v>612</v>
      </c>
      <c r="BUK308" s="119" t="s">
        <v>612</v>
      </c>
      <c r="BUL308" s="119" t="s">
        <v>612</v>
      </c>
      <c r="BUM308" s="119" t="s">
        <v>612</v>
      </c>
      <c r="BUN308" s="119" t="s">
        <v>612</v>
      </c>
      <c r="BUO308" s="119" t="s">
        <v>612</v>
      </c>
      <c r="BUP308" s="119" t="s">
        <v>612</v>
      </c>
      <c r="BUQ308" s="119" t="s">
        <v>612</v>
      </c>
      <c r="BUR308" s="119" t="s">
        <v>612</v>
      </c>
      <c r="BUS308" s="119" t="s">
        <v>612</v>
      </c>
      <c r="BUT308" s="119" t="s">
        <v>612</v>
      </c>
      <c r="BUU308" s="119" t="s">
        <v>612</v>
      </c>
      <c r="BUV308" s="119" t="s">
        <v>612</v>
      </c>
      <c r="BUW308" s="119" t="s">
        <v>612</v>
      </c>
      <c r="BUX308" s="119" t="s">
        <v>612</v>
      </c>
      <c r="BUY308" s="119" t="s">
        <v>612</v>
      </c>
      <c r="BUZ308" s="119" t="s">
        <v>612</v>
      </c>
      <c r="BVA308" s="119" t="s">
        <v>612</v>
      </c>
      <c r="BVB308" s="119" t="s">
        <v>612</v>
      </c>
      <c r="BVC308" s="119" t="s">
        <v>612</v>
      </c>
      <c r="BVD308" s="119" t="s">
        <v>612</v>
      </c>
      <c r="BVE308" s="119" t="s">
        <v>612</v>
      </c>
      <c r="BVF308" s="119" t="s">
        <v>612</v>
      </c>
      <c r="BVG308" s="119" t="s">
        <v>612</v>
      </c>
      <c r="BVH308" s="119" t="s">
        <v>612</v>
      </c>
      <c r="BVI308" s="119" t="s">
        <v>612</v>
      </c>
      <c r="BVJ308" s="119" t="s">
        <v>612</v>
      </c>
      <c r="BVK308" s="119" t="s">
        <v>612</v>
      </c>
      <c r="BVL308" s="119" t="s">
        <v>612</v>
      </c>
      <c r="BVM308" s="119" t="s">
        <v>612</v>
      </c>
      <c r="BVN308" s="119" t="s">
        <v>612</v>
      </c>
      <c r="BVO308" s="119" t="s">
        <v>612</v>
      </c>
      <c r="BVP308" s="119" t="s">
        <v>612</v>
      </c>
      <c r="BVQ308" s="119" t="s">
        <v>612</v>
      </c>
      <c r="BVR308" s="119" t="s">
        <v>612</v>
      </c>
      <c r="BVS308" s="119" t="s">
        <v>612</v>
      </c>
      <c r="BVT308" s="119" t="s">
        <v>612</v>
      </c>
      <c r="BVU308" s="119" t="s">
        <v>612</v>
      </c>
      <c r="BVV308" s="119" t="s">
        <v>612</v>
      </c>
      <c r="BVW308" s="119" t="s">
        <v>612</v>
      </c>
      <c r="BVX308" s="119" t="s">
        <v>612</v>
      </c>
      <c r="BVY308" s="119" t="s">
        <v>612</v>
      </c>
      <c r="BVZ308" s="119" t="s">
        <v>612</v>
      </c>
      <c r="BWA308" s="119" t="s">
        <v>612</v>
      </c>
      <c r="BWB308" s="119" t="s">
        <v>612</v>
      </c>
      <c r="BWC308" s="119" t="s">
        <v>612</v>
      </c>
      <c r="BWD308" s="119" t="s">
        <v>612</v>
      </c>
      <c r="BWE308" s="119" t="s">
        <v>612</v>
      </c>
      <c r="BWF308" s="119" t="s">
        <v>612</v>
      </c>
      <c r="BWG308" s="119" t="s">
        <v>612</v>
      </c>
      <c r="BWH308" s="119" t="s">
        <v>612</v>
      </c>
      <c r="BWI308" s="119" t="s">
        <v>612</v>
      </c>
      <c r="BWJ308" s="119" t="s">
        <v>612</v>
      </c>
      <c r="BWK308" s="119" t="s">
        <v>612</v>
      </c>
      <c r="BWL308" s="119" t="s">
        <v>612</v>
      </c>
      <c r="BWM308" s="119" t="s">
        <v>612</v>
      </c>
      <c r="BWN308" s="119" t="s">
        <v>612</v>
      </c>
      <c r="BWO308" s="119" t="s">
        <v>612</v>
      </c>
      <c r="BWP308" s="119" t="s">
        <v>612</v>
      </c>
      <c r="BWQ308" s="119" t="s">
        <v>612</v>
      </c>
      <c r="BWR308" s="119" t="s">
        <v>612</v>
      </c>
      <c r="BWS308" s="119" t="s">
        <v>612</v>
      </c>
      <c r="BWT308" s="119" t="s">
        <v>612</v>
      </c>
      <c r="BWU308" s="119" t="s">
        <v>612</v>
      </c>
      <c r="BWV308" s="119" t="s">
        <v>612</v>
      </c>
      <c r="BWW308" s="119" t="s">
        <v>612</v>
      </c>
      <c r="BWX308" s="119" t="s">
        <v>612</v>
      </c>
      <c r="BWY308" s="119" t="s">
        <v>612</v>
      </c>
      <c r="BWZ308" s="119" t="s">
        <v>612</v>
      </c>
      <c r="BXA308" s="119" t="s">
        <v>612</v>
      </c>
      <c r="BXB308" s="119" t="s">
        <v>612</v>
      </c>
      <c r="BXC308" s="119" t="s">
        <v>612</v>
      </c>
      <c r="BXD308" s="119" t="s">
        <v>612</v>
      </c>
      <c r="BXE308" s="119" t="s">
        <v>612</v>
      </c>
      <c r="BXF308" s="119" t="s">
        <v>612</v>
      </c>
      <c r="BXG308" s="119" t="s">
        <v>612</v>
      </c>
      <c r="BXH308" s="119" t="s">
        <v>612</v>
      </c>
      <c r="BXI308" s="119" t="s">
        <v>612</v>
      </c>
      <c r="BXJ308" s="119" t="s">
        <v>612</v>
      </c>
      <c r="BXK308" s="119" t="s">
        <v>612</v>
      </c>
      <c r="BXL308" s="119" t="s">
        <v>612</v>
      </c>
      <c r="BXM308" s="119" t="s">
        <v>612</v>
      </c>
      <c r="BXN308" s="119" t="s">
        <v>612</v>
      </c>
      <c r="BXO308" s="119" t="s">
        <v>612</v>
      </c>
      <c r="BXP308" s="119" t="s">
        <v>612</v>
      </c>
      <c r="BXQ308" s="119" t="s">
        <v>612</v>
      </c>
      <c r="BXR308" s="119" t="s">
        <v>612</v>
      </c>
      <c r="BXS308" s="119" t="s">
        <v>612</v>
      </c>
      <c r="BXT308" s="119" t="s">
        <v>612</v>
      </c>
      <c r="BXU308" s="119" t="s">
        <v>612</v>
      </c>
      <c r="BXV308" s="119" t="s">
        <v>612</v>
      </c>
      <c r="BXW308" s="119" t="s">
        <v>612</v>
      </c>
      <c r="BXX308" s="119" t="s">
        <v>612</v>
      </c>
      <c r="BXY308" s="119" t="s">
        <v>612</v>
      </c>
      <c r="BXZ308" s="119" t="s">
        <v>612</v>
      </c>
      <c r="BYA308" s="119" t="s">
        <v>612</v>
      </c>
      <c r="BYB308" s="119" t="s">
        <v>612</v>
      </c>
      <c r="BYC308" s="119" t="s">
        <v>612</v>
      </c>
      <c r="BYD308" s="119" t="s">
        <v>612</v>
      </c>
      <c r="BYE308" s="119" t="s">
        <v>612</v>
      </c>
      <c r="BYF308" s="119" t="s">
        <v>612</v>
      </c>
      <c r="BYG308" s="119" t="s">
        <v>612</v>
      </c>
      <c r="BYH308" s="119" t="s">
        <v>612</v>
      </c>
      <c r="BYI308" s="119" t="s">
        <v>612</v>
      </c>
      <c r="BYJ308" s="119" t="s">
        <v>612</v>
      </c>
      <c r="BYK308" s="119" t="s">
        <v>612</v>
      </c>
      <c r="BYL308" s="119" t="s">
        <v>612</v>
      </c>
      <c r="BYM308" s="119" t="s">
        <v>612</v>
      </c>
      <c r="BYN308" s="119" t="s">
        <v>612</v>
      </c>
      <c r="BYO308" s="119" t="s">
        <v>612</v>
      </c>
      <c r="BYP308" s="119" t="s">
        <v>612</v>
      </c>
      <c r="BYQ308" s="119" t="s">
        <v>612</v>
      </c>
      <c r="BYR308" s="119" t="s">
        <v>612</v>
      </c>
      <c r="BYS308" s="119" t="s">
        <v>612</v>
      </c>
      <c r="BYT308" s="119" t="s">
        <v>612</v>
      </c>
      <c r="BYU308" s="119" t="s">
        <v>612</v>
      </c>
      <c r="BYV308" s="119" t="s">
        <v>612</v>
      </c>
      <c r="BYW308" s="119" t="s">
        <v>612</v>
      </c>
      <c r="BYX308" s="119" t="s">
        <v>612</v>
      </c>
      <c r="BYY308" s="119" t="s">
        <v>612</v>
      </c>
      <c r="BYZ308" s="119" t="s">
        <v>612</v>
      </c>
      <c r="BZA308" s="119" t="s">
        <v>612</v>
      </c>
      <c r="BZB308" s="119" t="s">
        <v>612</v>
      </c>
      <c r="BZC308" s="119" t="s">
        <v>612</v>
      </c>
      <c r="BZD308" s="119" t="s">
        <v>612</v>
      </c>
      <c r="BZE308" s="119" t="s">
        <v>612</v>
      </c>
      <c r="BZF308" s="119" t="s">
        <v>612</v>
      </c>
      <c r="BZG308" s="119" t="s">
        <v>612</v>
      </c>
      <c r="BZH308" s="119" t="s">
        <v>612</v>
      </c>
      <c r="BZI308" s="119" t="s">
        <v>612</v>
      </c>
      <c r="BZJ308" s="119" t="s">
        <v>612</v>
      </c>
      <c r="BZK308" s="119" t="s">
        <v>612</v>
      </c>
      <c r="BZL308" s="119" t="s">
        <v>612</v>
      </c>
      <c r="BZM308" s="119" t="s">
        <v>612</v>
      </c>
      <c r="BZN308" s="119" t="s">
        <v>612</v>
      </c>
      <c r="BZO308" s="119" t="s">
        <v>612</v>
      </c>
      <c r="BZP308" s="119" t="s">
        <v>612</v>
      </c>
      <c r="BZQ308" s="119" t="s">
        <v>612</v>
      </c>
      <c r="BZR308" s="119" t="s">
        <v>612</v>
      </c>
      <c r="BZS308" s="119" t="s">
        <v>612</v>
      </c>
      <c r="BZT308" s="119" t="s">
        <v>612</v>
      </c>
      <c r="BZU308" s="119" t="s">
        <v>612</v>
      </c>
      <c r="BZV308" s="119" t="s">
        <v>612</v>
      </c>
      <c r="BZW308" s="119" t="s">
        <v>612</v>
      </c>
      <c r="BZX308" s="119" t="s">
        <v>612</v>
      </c>
      <c r="BZY308" s="119" t="s">
        <v>612</v>
      </c>
      <c r="BZZ308" s="119" t="s">
        <v>612</v>
      </c>
      <c r="CAA308" s="119" t="s">
        <v>612</v>
      </c>
      <c r="CAB308" s="119" t="s">
        <v>612</v>
      </c>
      <c r="CAC308" s="119" t="s">
        <v>612</v>
      </c>
      <c r="CAD308" s="119" t="s">
        <v>612</v>
      </c>
      <c r="CAE308" s="119" t="s">
        <v>612</v>
      </c>
      <c r="CAF308" s="119" t="s">
        <v>612</v>
      </c>
      <c r="CAG308" s="119" t="s">
        <v>612</v>
      </c>
      <c r="CAH308" s="119" t="s">
        <v>612</v>
      </c>
      <c r="CAI308" s="119" t="s">
        <v>612</v>
      </c>
      <c r="CAJ308" s="119" t="s">
        <v>612</v>
      </c>
      <c r="CAK308" s="119" t="s">
        <v>612</v>
      </c>
      <c r="CAL308" s="119" t="s">
        <v>612</v>
      </c>
      <c r="CAM308" s="119" t="s">
        <v>612</v>
      </c>
      <c r="CAN308" s="119" t="s">
        <v>612</v>
      </c>
      <c r="CAO308" s="119" t="s">
        <v>612</v>
      </c>
      <c r="CAP308" s="119" t="s">
        <v>612</v>
      </c>
      <c r="CAQ308" s="119" t="s">
        <v>612</v>
      </c>
      <c r="CAR308" s="119" t="s">
        <v>612</v>
      </c>
      <c r="CAS308" s="119" t="s">
        <v>612</v>
      </c>
      <c r="CAT308" s="119" t="s">
        <v>612</v>
      </c>
      <c r="CAU308" s="119" t="s">
        <v>612</v>
      </c>
      <c r="CAV308" s="119" t="s">
        <v>612</v>
      </c>
      <c r="CAW308" s="119" t="s">
        <v>612</v>
      </c>
      <c r="CAX308" s="119" t="s">
        <v>612</v>
      </c>
      <c r="CAY308" s="119" t="s">
        <v>612</v>
      </c>
      <c r="CAZ308" s="119" t="s">
        <v>612</v>
      </c>
      <c r="CBA308" s="119" t="s">
        <v>612</v>
      </c>
      <c r="CBB308" s="119" t="s">
        <v>612</v>
      </c>
      <c r="CBC308" s="119" t="s">
        <v>612</v>
      </c>
      <c r="CBD308" s="119" t="s">
        <v>612</v>
      </c>
      <c r="CBE308" s="119" t="s">
        <v>612</v>
      </c>
      <c r="CBF308" s="119" t="s">
        <v>612</v>
      </c>
      <c r="CBG308" s="119" t="s">
        <v>612</v>
      </c>
      <c r="CBH308" s="119" t="s">
        <v>612</v>
      </c>
      <c r="CBI308" s="119" t="s">
        <v>612</v>
      </c>
      <c r="CBJ308" s="119" t="s">
        <v>612</v>
      </c>
      <c r="CBK308" s="119" t="s">
        <v>612</v>
      </c>
      <c r="CBL308" s="119" t="s">
        <v>612</v>
      </c>
      <c r="CBM308" s="119" t="s">
        <v>612</v>
      </c>
      <c r="CBN308" s="119" t="s">
        <v>612</v>
      </c>
      <c r="CBO308" s="119" t="s">
        <v>612</v>
      </c>
      <c r="CBP308" s="119" t="s">
        <v>612</v>
      </c>
      <c r="CBQ308" s="119" t="s">
        <v>612</v>
      </c>
      <c r="CBR308" s="119" t="s">
        <v>612</v>
      </c>
      <c r="CBS308" s="119" t="s">
        <v>612</v>
      </c>
      <c r="CBT308" s="119" t="s">
        <v>612</v>
      </c>
      <c r="CBU308" s="119" t="s">
        <v>612</v>
      </c>
      <c r="CBV308" s="119" t="s">
        <v>612</v>
      </c>
      <c r="CBW308" s="119" t="s">
        <v>612</v>
      </c>
      <c r="CBX308" s="119" t="s">
        <v>612</v>
      </c>
      <c r="CBY308" s="119" t="s">
        <v>612</v>
      </c>
      <c r="CBZ308" s="119" t="s">
        <v>612</v>
      </c>
      <c r="CCA308" s="119" t="s">
        <v>612</v>
      </c>
      <c r="CCB308" s="119" t="s">
        <v>612</v>
      </c>
      <c r="CCC308" s="119" t="s">
        <v>612</v>
      </c>
      <c r="CCD308" s="119" t="s">
        <v>612</v>
      </c>
      <c r="CCE308" s="119" t="s">
        <v>612</v>
      </c>
      <c r="CCF308" s="119" t="s">
        <v>612</v>
      </c>
      <c r="CCG308" s="119" t="s">
        <v>612</v>
      </c>
      <c r="CCH308" s="119" t="s">
        <v>612</v>
      </c>
      <c r="CCI308" s="119" t="s">
        <v>612</v>
      </c>
      <c r="CCJ308" s="119" t="s">
        <v>612</v>
      </c>
      <c r="CCK308" s="119" t="s">
        <v>612</v>
      </c>
      <c r="CCL308" s="119" t="s">
        <v>612</v>
      </c>
      <c r="CCM308" s="119" t="s">
        <v>612</v>
      </c>
      <c r="CCN308" s="119" t="s">
        <v>612</v>
      </c>
      <c r="CCO308" s="119" t="s">
        <v>612</v>
      </c>
      <c r="CCP308" s="119" t="s">
        <v>612</v>
      </c>
      <c r="CCQ308" s="119" t="s">
        <v>612</v>
      </c>
      <c r="CCR308" s="119" t="s">
        <v>612</v>
      </c>
      <c r="CCS308" s="119" t="s">
        <v>612</v>
      </c>
      <c r="CCT308" s="119" t="s">
        <v>612</v>
      </c>
      <c r="CCU308" s="119" t="s">
        <v>612</v>
      </c>
      <c r="CCV308" s="119" t="s">
        <v>612</v>
      </c>
      <c r="CCW308" s="119" t="s">
        <v>612</v>
      </c>
      <c r="CCX308" s="119" t="s">
        <v>612</v>
      </c>
      <c r="CCY308" s="119" t="s">
        <v>612</v>
      </c>
      <c r="CCZ308" s="119" t="s">
        <v>612</v>
      </c>
      <c r="CDA308" s="119" t="s">
        <v>612</v>
      </c>
      <c r="CDB308" s="119" t="s">
        <v>612</v>
      </c>
      <c r="CDC308" s="119" t="s">
        <v>612</v>
      </c>
      <c r="CDD308" s="119" t="s">
        <v>612</v>
      </c>
      <c r="CDE308" s="119" t="s">
        <v>612</v>
      </c>
      <c r="CDF308" s="119" t="s">
        <v>612</v>
      </c>
      <c r="CDG308" s="119" t="s">
        <v>612</v>
      </c>
      <c r="CDH308" s="119" t="s">
        <v>612</v>
      </c>
      <c r="CDI308" s="119" t="s">
        <v>612</v>
      </c>
      <c r="CDJ308" s="119" t="s">
        <v>612</v>
      </c>
      <c r="CDK308" s="119" t="s">
        <v>612</v>
      </c>
      <c r="CDL308" s="119" t="s">
        <v>612</v>
      </c>
      <c r="CDM308" s="119" t="s">
        <v>612</v>
      </c>
      <c r="CDN308" s="119" t="s">
        <v>612</v>
      </c>
      <c r="CDO308" s="119" t="s">
        <v>612</v>
      </c>
      <c r="CDP308" s="119" t="s">
        <v>612</v>
      </c>
      <c r="CDQ308" s="119" t="s">
        <v>612</v>
      </c>
      <c r="CDR308" s="119" t="s">
        <v>612</v>
      </c>
      <c r="CDS308" s="119" t="s">
        <v>612</v>
      </c>
      <c r="CDT308" s="119" t="s">
        <v>612</v>
      </c>
      <c r="CDU308" s="119" t="s">
        <v>612</v>
      </c>
      <c r="CDV308" s="119" t="s">
        <v>612</v>
      </c>
      <c r="CDW308" s="119" t="s">
        <v>612</v>
      </c>
      <c r="CDX308" s="119" t="s">
        <v>612</v>
      </c>
      <c r="CDY308" s="119" t="s">
        <v>612</v>
      </c>
      <c r="CDZ308" s="119" t="s">
        <v>612</v>
      </c>
      <c r="CEA308" s="119" t="s">
        <v>612</v>
      </c>
      <c r="CEB308" s="119" t="s">
        <v>612</v>
      </c>
      <c r="CEC308" s="119" t="s">
        <v>612</v>
      </c>
      <c r="CED308" s="119" t="s">
        <v>612</v>
      </c>
      <c r="CEE308" s="119" t="s">
        <v>612</v>
      </c>
      <c r="CEF308" s="119" t="s">
        <v>612</v>
      </c>
      <c r="CEG308" s="119" t="s">
        <v>612</v>
      </c>
      <c r="CEH308" s="119" t="s">
        <v>612</v>
      </c>
      <c r="CEI308" s="119" t="s">
        <v>612</v>
      </c>
      <c r="CEJ308" s="119" t="s">
        <v>612</v>
      </c>
      <c r="CEK308" s="119" t="s">
        <v>612</v>
      </c>
      <c r="CEL308" s="119" t="s">
        <v>612</v>
      </c>
      <c r="CEM308" s="119" t="s">
        <v>612</v>
      </c>
      <c r="CEN308" s="119" t="s">
        <v>612</v>
      </c>
      <c r="CEO308" s="119" t="s">
        <v>612</v>
      </c>
      <c r="CEP308" s="119" t="s">
        <v>612</v>
      </c>
      <c r="CEQ308" s="119" t="s">
        <v>612</v>
      </c>
      <c r="CER308" s="119" t="s">
        <v>612</v>
      </c>
      <c r="CES308" s="119" t="s">
        <v>612</v>
      </c>
      <c r="CET308" s="119" t="s">
        <v>612</v>
      </c>
      <c r="CEU308" s="119" t="s">
        <v>612</v>
      </c>
      <c r="CEV308" s="119" t="s">
        <v>612</v>
      </c>
      <c r="CEW308" s="119" t="s">
        <v>612</v>
      </c>
      <c r="CEX308" s="119" t="s">
        <v>612</v>
      </c>
      <c r="CEY308" s="119" t="s">
        <v>612</v>
      </c>
      <c r="CEZ308" s="119" t="s">
        <v>612</v>
      </c>
      <c r="CFA308" s="119" t="s">
        <v>612</v>
      </c>
      <c r="CFB308" s="119" t="s">
        <v>612</v>
      </c>
      <c r="CFC308" s="119" t="s">
        <v>612</v>
      </c>
      <c r="CFD308" s="119" t="s">
        <v>612</v>
      </c>
      <c r="CFE308" s="119" t="s">
        <v>612</v>
      </c>
      <c r="CFF308" s="119" t="s">
        <v>612</v>
      </c>
      <c r="CFG308" s="119" t="s">
        <v>612</v>
      </c>
      <c r="CFH308" s="119" t="s">
        <v>612</v>
      </c>
      <c r="CFI308" s="119" t="s">
        <v>612</v>
      </c>
      <c r="CFJ308" s="119" t="s">
        <v>612</v>
      </c>
      <c r="CFK308" s="119" t="s">
        <v>612</v>
      </c>
      <c r="CFL308" s="119" t="s">
        <v>612</v>
      </c>
      <c r="CFM308" s="119" t="s">
        <v>612</v>
      </c>
      <c r="CFN308" s="119" t="s">
        <v>612</v>
      </c>
      <c r="CFO308" s="119" t="s">
        <v>612</v>
      </c>
      <c r="CFP308" s="119" t="s">
        <v>612</v>
      </c>
      <c r="CFQ308" s="119" t="s">
        <v>612</v>
      </c>
      <c r="CFR308" s="119" t="s">
        <v>612</v>
      </c>
      <c r="CFS308" s="119" t="s">
        <v>612</v>
      </c>
      <c r="CFT308" s="119" t="s">
        <v>612</v>
      </c>
      <c r="CFU308" s="119" t="s">
        <v>612</v>
      </c>
      <c r="CFV308" s="119" t="s">
        <v>612</v>
      </c>
      <c r="CFW308" s="119" t="s">
        <v>612</v>
      </c>
      <c r="CFX308" s="119" t="s">
        <v>612</v>
      </c>
      <c r="CFY308" s="119" t="s">
        <v>612</v>
      </c>
      <c r="CFZ308" s="119" t="s">
        <v>612</v>
      </c>
      <c r="CGA308" s="119" t="s">
        <v>612</v>
      </c>
      <c r="CGB308" s="119" t="s">
        <v>612</v>
      </c>
      <c r="CGC308" s="119" t="s">
        <v>612</v>
      </c>
      <c r="CGD308" s="119" t="s">
        <v>612</v>
      </c>
      <c r="CGE308" s="119" t="s">
        <v>612</v>
      </c>
      <c r="CGF308" s="119" t="s">
        <v>612</v>
      </c>
      <c r="CGG308" s="119" t="s">
        <v>612</v>
      </c>
      <c r="CGH308" s="119" t="s">
        <v>612</v>
      </c>
      <c r="CGI308" s="119" t="s">
        <v>612</v>
      </c>
      <c r="CGJ308" s="119" t="s">
        <v>612</v>
      </c>
      <c r="CGK308" s="119" t="s">
        <v>612</v>
      </c>
      <c r="CGL308" s="119" t="s">
        <v>612</v>
      </c>
      <c r="CGM308" s="119" t="s">
        <v>612</v>
      </c>
      <c r="CGN308" s="119" t="s">
        <v>612</v>
      </c>
      <c r="CGO308" s="119" t="s">
        <v>612</v>
      </c>
      <c r="CGP308" s="119" t="s">
        <v>612</v>
      </c>
      <c r="CGQ308" s="119" t="s">
        <v>612</v>
      </c>
      <c r="CGR308" s="119" t="s">
        <v>612</v>
      </c>
      <c r="CGS308" s="119" t="s">
        <v>612</v>
      </c>
      <c r="CGT308" s="119" t="s">
        <v>612</v>
      </c>
      <c r="CGU308" s="119" t="s">
        <v>612</v>
      </c>
      <c r="CGV308" s="119" t="s">
        <v>612</v>
      </c>
      <c r="CGW308" s="119" t="s">
        <v>612</v>
      </c>
      <c r="CGX308" s="119" t="s">
        <v>612</v>
      </c>
      <c r="CGY308" s="119" t="s">
        <v>612</v>
      </c>
      <c r="CGZ308" s="119" t="s">
        <v>612</v>
      </c>
      <c r="CHA308" s="119" t="s">
        <v>612</v>
      </c>
      <c r="CHB308" s="119" t="s">
        <v>612</v>
      </c>
      <c r="CHC308" s="119" t="s">
        <v>612</v>
      </c>
      <c r="CHD308" s="119" t="s">
        <v>612</v>
      </c>
      <c r="CHE308" s="119" t="s">
        <v>612</v>
      </c>
      <c r="CHF308" s="119" t="s">
        <v>612</v>
      </c>
      <c r="CHG308" s="119" t="s">
        <v>612</v>
      </c>
      <c r="CHH308" s="119" t="s">
        <v>612</v>
      </c>
      <c r="CHI308" s="119" t="s">
        <v>612</v>
      </c>
      <c r="CHJ308" s="119" t="s">
        <v>612</v>
      </c>
      <c r="CHK308" s="119" t="s">
        <v>612</v>
      </c>
      <c r="CHL308" s="119" t="s">
        <v>612</v>
      </c>
      <c r="CHM308" s="119" t="s">
        <v>612</v>
      </c>
      <c r="CHN308" s="119" t="s">
        <v>612</v>
      </c>
      <c r="CHO308" s="119" t="s">
        <v>612</v>
      </c>
      <c r="CHP308" s="119" t="s">
        <v>612</v>
      </c>
      <c r="CHQ308" s="119" t="s">
        <v>612</v>
      </c>
      <c r="CHR308" s="119" t="s">
        <v>612</v>
      </c>
      <c r="CHS308" s="119" t="s">
        <v>612</v>
      </c>
      <c r="CHT308" s="119" t="s">
        <v>612</v>
      </c>
      <c r="CHU308" s="119" t="s">
        <v>612</v>
      </c>
      <c r="CHV308" s="119" t="s">
        <v>612</v>
      </c>
      <c r="CHW308" s="119" t="s">
        <v>612</v>
      </c>
      <c r="CHX308" s="119" t="s">
        <v>612</v>
      </c>
      <c r="CHY308" s="119" t="s">
        <v>612</v>
      </c>
      <c r="CHZ308" s="119" t="s">
        <v>612</v>
      </c>
      <c r="CIA308" s="119" t="s">
        <v>612</v>
      </c>
      <c r="CIB308" s="119" t="s">
        <v>612</v>
      </c>
      <c r="CIC308" s="119" t="s">
        <v>612</v>
      </c>
      <c r="CID308" s="119" t="s">
        <v>612</v>
      </c>
      <c r="CIE308" s="119" t="s">
        <v>612</v>
      </c>
      <c r="CIF308" s="119" t="s">
        <v>612</v>
      </c>
      <c r="CIG308" s="119" t="s">
        <v>612</v>
      </c>
      <c r="CIH308" s="119" t="s">
        <v>612</v>
      </c>
      <c r="CII308" s="119" t="s">
        <v>612</v>
      </c>
      <c r="CIJ308" s="119" t="s">
        <v>612</v>
      </c>
      <c r="CIK308" s="119" t="s">
        <v>612</v>
      </c>
      <c r="CIL308" s="119" t="s">
        <v>612</v>
      </c>
      <c r="CIM308" s="119" t="s">
        <v>612</v>
      </c>
      <c r="CIN308" s="119" t="s">
        <v>612</v>
      </c>
      <c r="CIO308" s="119" t="s">
        <v>612</v>
      </c>
      <c r="CIP308" s="119" t="s">
        <v>612</v>
      </c>
      <c r="CIQ308" s="119" t="s">
        <v>612</v>
      </c>
      <c r="CIR308" s="119" t="s">
        <v>612</v>
      </c>
      <c r="CIS308" s="119" t="s">
        <v>612</v>
      </c>
      <c r="CIT308" s="119" t="s">
        <v>612</v>
      </c>
      <c r="CIU308" s="119" t="s">
        <v>612</v>
      </c>
      <c r="CIV308" s="119" t="s">
        <v>612</v>
      </c>
      <c r="CIW308" s="119" t="s">
        <v>612</v>
      </c>
      <c r="CIX308" s="119" t="s">
        <v>612</v>
      </c>
      <c r="CIY308" s="119" t="s">
        <v>612</v>
      </c>
      <c r="CIZ308" s="119" t="s">
        <v>612</v>
      </c>
      <c r="CJA308" s="119" t="s">
        <v>612</v>
      </c>
      <c r="CJB308" s="119" t="s">
        <v>612</v>
      </c>
      <c r="CJC308" s="119" t="s">
        <v>612</v>
      </c>
      <c r="CJD308" s="119" t="s">
        <v>612</v>
      </c>
      <c r="CJE308" s="119" t="s">
        <v>612</v>
      </c>
      <c r="CJF308" s="119" t="s">
        <v>612</v>
      </c>
      <c r="CJG308" s="119" t="s">
        <v>612</v>
      </c>
      <c r="CJH308" s="119" t="s">
        <v>612</v>
      </c>
      <c r="CJI308" s="119" t="s">
        <v>612</v>
      </c>
      <c r="CJJ308" s="119" t="s">
        <v>612</v>
      </c>
      <c r="CJK308" s="119" t="s">
        <v>612</v>
      </c>
      <c r="CJL308" s="119" t="s">
        <v>612</v>
      </c>
      <c r="CJM308" s="119" t="s">
        <v>612</v>
      </c>
      <c r="CJN308" s="119" t="s">
        <v>612</v>
      </c>
      <c r="CJO308" s="119" t="s">
        <v>612</v>
      </c>
      <c r="CJP308" s="119" t="s">
        <v>612</v>
      </c>
      <c r="CJQ308" s="119" t="s">
        <v>612</v>
      </c>
      <c r="CJR308" s="119" t="s">
        <v>612</v>
      </c>
      <c r="CJS308" s="119" t="s">
        <v>612</v>
      </c>
      <c r="CJT308" s="119" t="s">
        <v>612</v>
      </c>
      <c r="CJU308" s="119" t="s">
        <v>612</v>
      </c>
      <c r="CJV308" s="119" t="s">
        <v>612</v>
      </c>
      <c r="CJW308" s="119" t="s">
        <v>612</v>
      </c>
      <c r="CJX308" s="119" t="s">
        <v>612</v>
      </c>
      <c r="CJY308" s="119" t="s">
        <v>612</v>
      </c>
      <c r="CJZ308" s="119" t="s">
        <v>612</v>
      </c>
      <c r="CKA308" s="119" t="s">
        <v>612</v>
      </c>
      <c r="CKB308" s="119" t="s">
        <v>612</v>
      </c>
      <c r="CKC308" s="119" t="s">
        <v>612</v>
      </c>
      <c r="CKD308" s="119" t="s">
        <v>612</v>
      </c>
      <c r="CKE308" s="119" t="s">
        <v>612</v>
      </c>
      <c r="CKF308" s="119" t="s">
        <v>612</v>
      </c>
      <c r="CKG308" s="119" t="s">
        <v>612</v>
      </c>
      <c r="CKH308" s="119" t="s">
        <v>612</v>
      </c>
      <c r="CKI308" s="119" t="s">
        <v>612</v>
      </c>
      <c r="CKJ308" s="119" t="s">
        <v>612</v>
      </c>
      <c r="CKK308" s="119" t="s">
        <v>612</v>
      </c>
      <c r="CKL308" s="119" t="s">
        <v>612</v>
      </c>
      <c r="CKM308" s="119" t="s">
        <v>612</v>
      </c>
      <c r="CKN308" s="119" t="s">
        <v>612</v>
      </c>
      <c r="CKO308" s="119" t="s">
        <v>612</v>
      </c>
      <c r="CKP308" s="119" t="s">
        <v>612</v>
      </c>
      <c r="CKQ308" s="119" t="s">
        <v>612</v>
      </c>
      <c r="CKR308" s="119" t="s">
        <v>612</v>
      </c>
      <c r="CKS308" s="119" t="s">
        <v>612</v>
      </c>
      <c r="CKT308" s="119" t="s">
        <v>612</v>
      </c>
      <c r="CKU308" s="119" t="s">
        <v>612</v>
      </c>
      <c r="CKV308" s="119" t="s">
        <v>612</v>
      </c>
      <c r="CKW308" s="119" t="s">
        <v>612</v>
      </c>
      <c r="CKX308" s="119" t="s">
        <v>612</v>
      </c>
      <c r="CKY308" s="119" t="s">
        <v>612</v>
      </c>
      <c r="CKZ308" s="119" t="s">
        <v>612</v>
      </c>
      <c r="CLA308" s="119" t="s">
        <v>612</v>
      </c>
      <c r="CLB308" s="119" t="s">
        <v>612</v>
      </c>
      <c r="CLC308" s="119" t="s">
        <v>612</v>
      </c>
      <c r="CLD308" s="119" t="s">
        <v>612</v>
      </c>
      <c r="CLE308" s="119" t="s">
        <v>612</v>
      </c>
      <c r="CLF308" s="119" t="s">
        <v>612</v>
      </c>
      <c r="CLG308" s="119" t="s">
        <v>612</v>
      </c>
      <c r="CLH308" s="119" t="s">
        <v>612</v>
      </c>
      <c r="CLI308" s="119" t="s">
        <v>612</v>
      </c>
      <c r="CLJ308" s="119" t="s">
        <v>612</v>
      </c>
      <c r="CLK308" s="119" t="s">
        <v>612</v>
      </c>
      <c r="CLL308" s="119" t="s">
        <v>612</v>
      </c>
      <c r="CLM308" s="119" t="s">
        <v>612</v>
      </c>
      <c r="CLN308" s="119" t="s">
        <v>612</v>
      </c>
      <c r="CLO308" s="119" t="s">
        <v>612</v>
      </c>
      <c r="CLP308" s="119" t="s">
        <v>612</v>
      </c>
      <c r="CLQ308" s="119" t="s">
        <v>612</v>
      </c>
      <c r="CLR308" s="119" t="s">
        <v>612</v>
      </c>
      <c r="CLS308" s="119" t="s">
        <v>612</v>
      </c>
      <c r="CLT308" s="119" t="s">
        <v>612</v>
      </c>
      <c r="CLU308" s="119" t="s">
        <v>612</v>
      </c>
      <c r="CLV308" s="119" t="s">
        <v>612</v>
      </c>
      <c r="CLW308" s="119" t="s">
        <v>612</v>
      </c>
      <c r="CLX308" s="119" t="s">
        <v>612</v>
      </c>
      <c r="CLY308" s="119" t="s">
        <v>612</v>
      </c>
      <c r="CLZ308" s="119" t="s">
        <v>612</v>
      </c>
      <c r="CMA308" s="119" t="s">
        <v>612</v>
      </c>
      <c r="CMB308" s="119" t="s">
        <v>612</v>
      </c>
      <c r="CMC308" s="119" t="s">
        <v>612</v>
      </c>
      <c r="CMD308" s="119" t="s">
        <v>612</v>
      </c>
      <c r="CME308" s="119" t="s">
        <v>612</v>
      </c>
      <c r="CMF308" s="119" t="s">
        <v>612</v>
      </c>
      <c r="CMG308" s="119" t="s">
        <v>612</v>
      </c>
      <c r="CMH308" s="119" t="s">
        <v>612</v>
      </c>
      <c r="CMI308" s="119" t="s">
        <v>612</v>
      </c>
      <c r="CMJ308" s="119" t="s">
        <v>612</v>
      </c>
      <c r="CMK308" s="119" t="s">
        <v>612</v>
      </c>
      <c r="CML308" s="119" t="s">
        <v>612</v>
      </c>
      <c r="CMM308" s="119" t="s">
        <v>612</v>
      </c>
      <c r="CMN308" s="119" t="s">
        <v>612</v>
      </c>
      <c r="CMO308" s="119" t="s">
        <v>612</v>
      </c>
      <c r="CMP308" s="119" t="s">
        <v>612</v>
      </c>
      <c r="CMQ308" s="119" t="s">
        <v>612</v>
      </c>
      <c r="CMR308" s="119" t="s">
        <v>612</v>
      </c>
      <c r="CMS308" s="119" t="s">
        <v>612</v>
      </c>
      <c r="CMT308" s="119" t="s">
        <v>612</v>
      </c>
      <c r="CMU308" s="119" t="s">
        <v>612</v>
      </c>
      <c r="CMV308" s="119" t="s">
        <v>612</v>
      </c>
      <c r="CMW308" s="119" t="s">
        <v>612</v>
      </c>
      <c r="CMX308" s="119" t="s">
        <v>612</v>
      </c>
      <c r="CMY308" s="119" t="s">
        <v>612</v>
      </c>
      <c r="CMZ308" s="119" t="s">
        <v>612</v>
      </c>
      <c r="CNA308" s="119" t="s">
        <v>612</v>
      </c>
      <c r="CNB308" s="119" t="s">
        <v>612</v>
      </c>
      <c r="CNC308" s="119" t="s">
        <v>612</v>
      </c>
      <c r="CND308" s="119" t="s">
        <v>612</v>
      </c>
      <c r="CNE308" s="119" t="s">
        <v>612</v>
      </c>
      <c r="CNF308" s="119" t="s">
        <v>612</v>
      </c>
      <c r="CNG308" s="119" t="s">
        <v>612</v>
      </c>
      <c r="CNH308" s="119" t="s">
        <v>612</v>
      </c>
      <c r="CNI308" s="119" t="s">
        <v>612</v>
      </c>
      <c r="CNJ308" s="119" t="s">
        <v>612</v>
      </c>
      <c r="CNK308" s="119" t="s">
        <v>612</v>
      </c>
      <c r="CNL308" s="119" t="s">
        <v>612</v>
      </c>
      <c r="CNM308" s="119" t="s">
        <v>612</v>
      </c>
      <c r="CNN308" s="119" t="s">
        <v>612</v>
      </c>
      <c r="CNO308" s="119" t="s">
        <v>612</v>
      </c>
      <c r="CNP308" s="119" t="s">
        <v>612</v>
      </c>
      <c r="CNQ308" s="119" t="s">
        <v>612</v>
      </c>
      <c r="CNR308" s="119" t="s">
        <v>612</v>
      </c>
      <c r="CNS308" s="119" t="s">
        <v>612</v>
      </c>
      <c r="CNT308" s="119" t="s">
        <v>612</v>
      </c>
      <c r="CNU308" s="119" t="s">
        <v>612</v>
      </c>
      <c r="CNV308" s="119" t="s">
        <v>612</v>
      </c>
      <c r="CNW308" s="119" t="s">
        <v>612</v>
      </c>
      <c r="CNX308" s="119" t="s">
        <v>612</v>
      </c>
      <c r="CNY308" s="119" t="s">
        <v>612</v>
      </c>
      <c r="CNZ308" s="119" t="s">
        <v>612</v>
      </c>
      <c r="COA308" s="119" t="s">
        <v>612</v>
      </c>
      <c r="COB308" s="119" t="s">
        <v>612</v>
      </c>
      <c r="COC308" s="119" t="s">
        <v>612</v>
      </c>
      <c r="COD308" s="119" t="s">
        <v>612</v>
      </c>
      <c r="COE308" s="119" t="s">
        <v>612</v>
      </c>
      <c r="COF308" s="119" t="s">
        <v>612</v>
      </c>
      <c r="COG308" s="119" t="s">
        <v>612</v>
      </c>
      <c r="COH308" s="119" t="s">
        <v>612</v>
      </c>
      <c r="COI308" s="119" t="s">
        <v>612</v>
      </c>
      <c r="COJ308" s="119" t="s">
        <v>612</v>
      </c>
      <c r="COK308" s="119" t="s">
        <v>612</v>
      </c>
      <c r="COL308" s="119" t="s">
        <v>612</v>
      </c>
      <c r="COM308" s="119" t="s">
        <v>612</v>
      </c>
      <c r="CON308" s="119" t="s">
        <v>612</v>
      </c>
      <c r="COO308" s="119" t="s">
        <v>612</v>
      </c>
      <c r="COP308" s="119" t="s">
        <v>612</v>
      </c>
      <c r="COQ308" s="119" t="s">
        <v>612</v>
      </c>
      <c r="COR308" s="119" t="s">
        <v>612</v>
      </c>
      <c r="COS308" s="119" t="s">
        <v>612</v>
      </c>
      <c r="COT308" s="119" t="s">
        <v>612</v>
      </c>
      <c r="COU308" s="119" t="s">
        <v>612</v>
      </c>
      <c r="COV308" s="119" t="s">
        <v>612</v>
      </c>
      <c r="COW308" s="119" t="s">
        <v>612</v>
      </c>
      <c r="COX308" s="119" t="s">
        <v>612</v>
      </c>
      <c r="COY308" s="119" t="s">
        <v>612</v>
      </c>
      <c r="COZ308" s="119" t="s">
        <v>612</v>
      </c>
      <c r="CPA308" s="119" t="s">
        <v>612</v>
      </c>
      <c r="CPB308" s="119" t="s">
        <v>612</v>
      </c>
      <c r="CPC308" s="119" t="s">
        <v>612</v>
      </c>
      <c r="CPD308" s="119" t="s">
        <v>612</v>
      </c>
      <c r="CPE308" s="119" t="s">
        <v>612</v>
      </c>
      <c r="CPF308" s="119" t="s">
        <v>612</v>
      </c>
      <c r="CPG308" s="119" t="s">
        <v>612</v>
      </c>
      <c r="CPH308" s="119" t="s">
        <v>612</v>
      </c>
      <c r="CPI308" s="119" t="s">
        <v>612</v>
      </c>
      <c r="CPJ308" s="119" t="s">
        <v>612</v>
      </c>
      <c r="CPK308" s="119" t="s">
        <v>612</v>
      </c>
      <c r="CPL308" s="119" t="s">
        <v>612</v>
      </c>
      <c r="CPM308" s="119" t="s">
        <v>612</v>
      </c>
      <c r="CPN308" s="119" t="s">
        <v>612</v>
      </c>
      <c r="CPO308" s="119" t="s">
        <v>612</v>
      </c>
      <c r="CPP308" s="119" t="s">
        <v>612</v>
      </c>
      <c r="CPQ308" s="119" t="s">
        <v>612</v>
      </c>
      <c r="CPR308" s="119" t="s">
        <v>612</v>
      </c>
      <c r="CPS308" s="119" t="s">
        <v>612</v>
      </c>
      <c r="CPT308" s="119" t="s">
        <v>612</v>
      </c>
      <c r="CPU308" s="119" t="s">
        <v>612</v>
      </c>
      <c r="CPV308" s="119" t="s">
        <v>612</v>
      </c>
      <c r="CPW308" s="119" t="s">
        <v>612</v>
      </c>
      <c r="CPX308" s="119" t="s">
        <v>612</v>
      </c>
      <c r="CPY308" s="119" t="s">
        <v>612</v>
      </c>
      <c r="CPZ308" s="119" t="s">
        <v>612</v>
      </c>
      <c r="CQA308" s="119" t="s">
        <v>612</v>
      </c>
      <c r="CQB308" s="119" t="s">
        <v>612</v>
      </c>
      <c r="CQC308" s="119" t="s">
        <v>612</v>
      </c>
      <c r="CQD308" s="119" t="s">
        <v>612</v>
      </c>
      <c r="CQE308" s="119" t="s">
        <v>612</v>
      </c>
      <c r="CQF308" s="119" t="s">
        <v>612</v>
      </c>
      <c r="CQG308" s="119" t="s">
        <v>612</v>
      </c>
      <c r="CQH308" s="119" t="s">
        <v>612</v>
      </c>
      <c r="CQI308" s="119" t="s">
        <v>612</v>
      </c>
      <c r="CQJ308" s="119" t="s">
        <v>612</v>
      </c>
      <c r="CQK308" s="119" t="s">
        <v>612</v>
      </c>
      <c r="CQL308" s="119" t="s">
        <v>612</v>
      </c>
      <c r="CQM308" s="119" t="s">
        <v>612</v>
      </c>
      <c r="CQN308" s="119" t="s">
        <v>612</v>
      </c>
      <c r="CQO308" s="119" t="s">
        <v>612</v>
      </c>
      <c r="CQP308" s="119" t="s">
        <v>612</v>
      </c>
      <c r="CQQ308" s="119" t="s">
        <v>612</v>
      </c>
      <c r="CQR308" s="119" t="s">
        <v>612</v>
      </c>
      <c r="CQS308" s="119" t="s">
        <v>612</v>
      </c>
      <c r="CQT308" s="119" t="s">
        <v>612</v>
      </c>
      <c r="CQU308" s="119" t="s">
        <v>612</v>
      </c>
      <c r="CQV308" s="119" t="s">
        <v>612</v>
      </c>
      <c r="CQW308" s="119" t="s">
        <v>612</v>
      </c>
      <c r="CQX308" s="119" t="s">
        <v>612</v>
      </c>
      <c r="CQY308" s="119" t="s">
        <v>612</v>
      </c>
      <c r="CQZ308" s="119" t="s">
        <v>612</v>
      </c>
      <c r="CRA308" s="119" t="s">
        <v>612</v>
      </c>
      <c r="CRB308" s="119" t="s">
        <v>612</v>
      </c>
      <c r="CRC308" s="119" t="s">
        <v>612</v>
      </c>
      <c r="CRD308" s="119" t="s">
        <v>612</v>
      </c>
      <c r="CRE308" s="119" t="s">
        <v>612</v>
      </c>
      <c r="CRF308" s="119" t="s">
        <v>612</v>
      </c>
      <c r="CRG308" s="119" t="s">
        <v>612</v>
      </c>
      <c r="CRH308" s="119" t="s">
        <v>612</v>
      </c>
      <c r="CRI308" s="119" t="s">
        <v>612</v>
      </c>
      <c r="CRJ308" s="119" t="s">
        <v>612</v>
      </c>
      <c r="CRK308" s="119" t="s">
        <v>612</v>
      </c>
      <c r="CRL308" s="119" t="s">
        <v>612</v>
      </c>
      <c r="CRM308" s="119" t="s">
        <v>612</v>
      </c>
      <c r="CRN308" s="119" t="s">
        <v>612</v>
      </c>
      <c r="CRO308" s="119" t="s">
        <v>612</v>
      </c>
      <c r="CRP308" s="119" t="s">
        <v>612</v>
      </c>
      <c r="CRQ308" s="119" t="s">
        <v>612</v>
      </c>
      <c r="CRR308" s="119" t="s">
        <v>612</v>
      </c>
      <c r="CRS308" s="119" t="s">
        <v>612</v>
      </c>
      <c r="CRT308" s="119" t="s">
        <v>612</v>
      </c>
      <c r="CRU308" s="119" t="s">
        <v>612</v>
      </c>
      <c r="CRV308" s="119" t="s">
        <v>612</v>
      </c>
      <c r="CRW308" s="119" t="s">
        <v>612</v>
      </c>
      <c r="CRX308" s="119" t="s">
        <v>612</v>
      </c>
      <c r="CRY308" s="119" t="s">
        <v>612</v>
      </c>
      <c r="CRZ308" s="119" t="s">
        <v>612</v>
      </c>
      <c r="CSA308" s="119" t="s">
        <v>612</v>
      </c>
      <c r="CSB308" s="119" t="s">
        <v>612</v>
      </c>
      <c r="CSC308" s="119" t="s">
        <v>612</v>
      </c>
      <c r="CSD308" s="119" t="s">
        <v>612</v>
      </c>
      <c r="CSE308" s="119" t="s">
        <v>612</v>
      </c>
      <c r="CSF308" s="119" t="s">
        <v>612</v>
      </c>
      <c r="CSG308" s="119" t="s">
        <v>612</v>
      </c>
      <c r="CSH308" s="119" t="s">
        <v>612</v>
      </c>
      <c r="CSI308" s="119" t="s">
        <v>612</v>
      </c>
      <c r="CSJ308" s="119" t="s">
        <v>612</v>
      </c>
      <c r="CSK308" s="119" t="s">
        <v>612</v>
      </c>
      <c r="CSL308" s="119" t="s">
        <v>612</v>
      </c>
      <c r="CSM308" s="119" t="s">
        <v>612</v>
      </c>
      <c r="CSN308" s="119" t="s">
        <v>612</v>
      </c>
      <c r="CSO308" s="119" t="s">
        <v>612</v>
      </c>
      <c r="CSP308" s="119" t="s">
        <v>612</v>
      </c>
      <c r="CSQ308" s="119" t="s">
        <v>612</v>
      </c>
      <c r="CSR308" s="119" t="s">
        <v>612</v>
      </c>
      <c r="CSS308" s="119" t="s">
        <v>612</v>
      </c>
      <c r="CST308" s="119" t="s">
        <v>612</v>
      </c>
      <c r="CSU308" s="119" t="s">
        <v>612</v>
      </c>
      <c r="CSV308" s="119" t="s">
        <v>612</v>
      </c>
      <c r="CSW308" s="119" t="s">
        <v>612</v>
      </c>
      <c r="CSX308" s="119" t="s">
        <v>612</v>
      </c>
      <c r="CSY308" s="119" t="s">
        <v>612</v>
      </c>
      <c r="CSZ308" s="119" t="s">
        <v>612</v>
      </c>
      <c r="CTA308" s="119" t="s">
        <v>612</v>
      </c>
      <c r="CTB308" s="119" t="s">
        <v>612</v>
      </c>
      <c r="CTC308" s="119" t="s">
        <v>612</v>
      </c>
      <c r="CTD308" s="119" t="s">
        <v>612</v>
      </c>
      <c r="CTE308" s="119" t="s">
        <v>612</v>
      </c>
      <c r="CTF308" s="119" t="s">
        <v>612</v>
      </c>
      <c r="CTG308" s="119" t="s">
        <v>612</v>
      </c>
      <c r="CTH308" s="119" t="s">
        <v>612</v>
      </c>
      <c r="CTI308" s="119" t="s">
        <v>612</v>
      </c>
      <c r="CTJ308" s="119" t="s">
        <v>612</v>
      </c>
      <c r="CTK308" s="119" t="s">
        <v>612</v>
      </c>
      <c r="CTL308" s="119" t="s">
        <v>612</v>
      </c>
      <c r="CTM308" s="119" t="s">
        <v>612</v>
      </c>
      <c r="CTN308" s="119" t="s">
        <v>612</v>
      </c>
      <c r="CTO308" s="119" t="s">
        <v>612</v>
      </c>
      <c r="CTP308" s="119" t="s">
        <v>612</v>
      </c>
      <c r="CTQ308" s="119" t="s">
        <v>612</v>
      </c>
      <c r="CTR308" s="119" t="s">
        <v>612</v>
      </c>
      <c r="CTS308" s="119" t="s">
        <v>612</v>
      </c>
      <c r="CTT308" s="119" t="s">
        <v>612</v>
      </c>
      <c r="CTU308" s="119" t="s">
        <v>612</v>
      </c>
      <c r="CTV308" s="119" t="s">
        <v>612</v>
      </c>
      <c r="CTW308" s="119" t="s">
        <v>612</v>
      </c>
      <c r="CTX308" s="119" t="s">
        <v>612</v>
      </c>
      <c r="CTY308" s="119" t="s">
        <v>612</v>
      </c>
      <c r="CTZ308" s="119" t="s">
        <v>612</v>
      </c>
      <c r="CUA308" s="119" t="s">
        <v>612</v>
      </c>
      <c r="CUB308" s="119" t="s">
        <v>612</v>
      </c>
      <c r="CUC308" s="119" t="s">
        <v>612</v>
      </c>
      <c r="CUD308" s="119" t="s">
        <v>612</v>
      </c>
      <c r="CUE308" s="119" t="s">
        <v>612</v>
      </c>
      <c r="CUF308" s="119" t="s">
        <v>612</v>
      </c>
      <c r="CUG308" s="119" t="s">
        <v>612</v>
      </c>
      <c r="CUH308" s="119" t="s">
        <v>612</v>
      </c>
      <c r="CUI308" s="119" t="s">
        <v>612</v>
      </c>
      <c r="CUJ308" s="119" t="s">
        <v>612</v>
      </c>
      <c r="CUK308" s="119" t="s">
        <v>612</v>
      </c>
      <c r="CUL308" s="119" t="s">
        <v>612</v>
      </c>
      <c r="CUM308" s="119" t="s">
        <v>612</v>
      </c>
      <c r="CUN308" s="119" t="s">
        <v>612</v>
      </c>
      <c r="CUO308" s="119" t="s">
        <v>612</v>
      </c>
      <c r="CUP308" s="119" t="s">
        <v>612</v>
      </c>
      <c r="CUQ308" s="119" t="s">
        <v>612</v>
      </c>
      <c r="CUR308" s="119" t="s">
        <v>612</v>
      </c>
      <c r="CUS308" s="119" t="s">
        <v>612</v>
      </c>
      <c r="CUT308" s="119" t="s">
        <v>612</v>
      </c>
      <c r="CUU308" s="119" t="s">
        <v>612</v>
      </c>
      <c r="CUV308" s="119" t="s">
        <v>612</v>
      </c>
      <c r="CUW308" s="119" t="s">
        <v>612</v>
      </c>
      <c r="CUX308" s="119" t="s">
        <v>612</v>
      </c>
      <c r="CUY308" s="119" t="s">
        <v>612</v>
      </c>
      <c r="CUZ308" s="119" t="s">
        <v>612</v>
      </c>
      <c r="CVA308" s="119" t="s">
        <v>612</v>
      </c>
      <c r="CVB308" s="119" t="s">
        <v>612</v>
      </c>
      <c r="CVC308" s="119" t="s">
        <v>612</v>
      </c>
      <c r="CVD308" s="119" t="s">
        <v>612</v>
      </c>
      <c r="CVE308" s="119" t="s">
        <v>612</v>
      </c>
      <c r="CVF308" s="119" t="s">
        <v>612</v>
      </c>
      <c r="CVG308" s="119" t="s">
        <v>612</v>
      </c>
      <c r="CVH308" s="119" t="s">
        <v>612</v>
      </c>
      <c r="CVI308" s="119" t="s">
        <v>612</v>
      </c>
      <c r="CVJ308" s="119" t="s">
        <v>612</v>
      </c>
      <c r="CVK308" s="119" t="s">
        <v>612</v>
      </c>
      <c r="CVL308" s="119" t="s">
        <v>612</v>
      </c>
      <c r="CVM308" s="119" t="s">
        <v>612</v>
      </c>
      <c r="CVN308" s="119" t="s">
        <v>612</v>
      </c>
      <c r="CVO308" s="119" t="s">
        <v>612</v>
      </c>
      <c r="CVP308" s="119" t="s">
        <v>612</v>
      </c>
      <c r="CVQ308" s="119" t="s">
        <v>612</v>
      </c>
      <c r="CVR308" s="119" t="s">
        <v>612</v>
      </c>
      <c r="CVS308" s="119" t="s">
        <v>612</v>
      </c>
      <c r="CVT308" s="119" t="s">
        <v>612</v>
      </c>
      <c r="CVU308" s="119" t="s">
        <v>612</v>
      </c>
      <c r="CVV308" s="119" t="s">
        <v>612</v>
      </c>
      <c r="CVW308" s="119" t="s">
        <v>612</v>
      </c>
      <c r="CVX308" s="119" t="s">
        <v>612</v>
      </c>
      <c r="CVY308" s="119" t="s">
        <v>612</v>
      </c>
      <c r="CVZ308" s="119" t="s">
        <v>612</v>
      </c>
      <c r="CWA308" s="119" t="s">
        <v>612</v>
      </c>
      <c r="CWB308" s="119" t="s">
        <v>612</v>
      </c>
      <c r="CWC308" s="119" t="s">
        <v>612</v>
      </c>
      <c r="CWD308" s="119" t="s">
        <v>612</v>
      </c>
      <c r="CWE308" s="119" t="s">
        <v>612</v>
      </c>
      <c r="CWF308" s="119" t="s">
        <v>612</v>
      </c>
      <c r="CWG308" s="119" t="s">
        <v>612</v>
      </c>
      <c r="CWH308" s="119" t="s">
        <v>612</v>
      </c>
      <c r="CWI308" s="119" t="s">
        <v>612</v>
      </c>
      <c r="CWJ308" s="119" t="s">
        <v>612</v>
      </c>
      <c r="CWK308" s="119" t="s">
        <v>612</v>
      </c>
      <c r="CWL308" s="119" t="s">
        <v>612</v>
      </c>
      <c r="CWM308" s="119" t="s">
        <v>612</v>
      </c>
      <c r="CWN308" s="119" t="s">
        <v>612</v>
      </c>
      <c r="CWO308" s="119" t="s">
        <v>612</v>
      </c>
      <c r="CWP308" s="119" t="s">
        <v>612</v>
      </c>
      <c r="CWQ308" s="119" t="s">
        <v>612</v>
      </c>
      <c r="CWR308" s="119" t="s">
        <v>612</v>
      </c>
      <c r="CWS308" s="119" t="s">
        <v>612</v>
      </c>
      <c r="CWT308" s="119" t="s">
        <v>612</v>
      </c>
      <c r="CWU308" s="119" t="s">
        <v>612</v>
      </c>
      <c r="CWV308" s="119" t="s">
        <v>612</v>
      </c>
      <c r="CWW308" s="119" t="s">
        <v>612</v>
      </c>
      <c r="CWX308" s="119" t="s">
        <v>612</v>
      </c>
      <c r="CWY308" s="119" t="s">
        <v>612</v>
      </c>
      <c r="CWZ308" s="119" t="s">
        <v>612</v>
      </c>
      <c r="CXA308" s="119" t="s">
        <v>612</v>
      </c>
      <c r="CXB308" s="119" t="s">
        <v>612</v>
      </c>
      <c r="CXC308" s="119" t="s">
        <v>612</v>
      </c>
      <c r="CXD308" s="119" t="s">
        <v>612</v>
      </c>
      <c r="CXE308" s="119" t="s">
        <v>612</v>
      </c>
      <c r="CXF308" s="119" t="s">
        <v>612</v>
      </c>
      <c r="CXG308" s="119" t="s">
        <v>612</v>
      </c>
      <c r="CXH308" s="119" t="s">
        <v>612</v>
      </c>
      <c r="CXI308" s="119" t="s">
        <v>612</v>
      </c>
      <c r="CXJ308" s="119" t="s">
        <v>612</v>
      </c>
      <c r="CXK308" s="119" t="s">
        <v>612</v>
      </c>
      <c r="CXL308" s="119" t="s">
        <v>612</v>
      </c>
      <c r="CXM308" s="119" t="s">
        <v>612</v>
      </c>
      <c r="CXN308" s="119" t="s">
        <v>612</v>
      </c>
      <c r="CXO308" s="119" t="s">
        <v>612</v>
      </c>
      <c r="CXP308" s="119" t="s">
        <v>612</v>
      </c>
      <c r="CXQ308" s="119" t="s">
        <v>612</v>
      </c>
      <c r="CXR308" s="119" t="s">
        <v>612</v>
      </c>
      <c r="CXS308" s="119" t="s">
        <v>612</v>
      </c>
      <c r="CXT308" s="119" t="s">
        <v>612</v>
      </c>
      <c r="CXU308" s="119" t="s">
        <v>612</v>
      </c>
      <c r="CXV308" s="119" t="s">
        <v>612</v>
      </c>
      <c r="CXW308" s="119" t="s">
        <v>612</v>
      </c>
      <c r="CXX308" s="119" t="s">
        <v>612</v>
      </c>
      <c r="CXY308" s="119" t="s">
        <v>612</v>
      </c>
      <c r="CXZ308" s="119" t="s">
        <v>612</v>
      </c>
      <c r="CYA308" s="119" t="s">
        <v>612</v>
      </c>
      <c r="CYB308" s="119" t="s">
        <v>612</v>
      </c>
      <c r="CYC308" s="119" t="s">
        <v>612</v>
      </c>
      <c r="CYD308" s="119" t="s">
        <v>612</v>
      </c>
      <c r="CYE308" s="119" t="s">
        <v>612</v>
      </c>
      <c r="CYF308" s="119" t="s">
        <v>612</v>
      </c>
      <c r="CYG308" s="119" t="s">
        <v>612</v>
      </c>
      <c r="CYH308" s="119" t="s">
        <v>612</v>
      </c>
      <c r="CYI308" s="119" t="s">
        <v>612</v>
      </c>
      <c r="CYJ308" s="119" t="s">
        <v>612</v>
      </c>
      <c r="CYK308" s="119" t="s">
        <v>612</v>
      </c>
      <c r="CYL308" s="119" t="s">
        <v>612</v>
      </c>
      <c r="CYM308" s="119" t="s">
        <v>612</v>
      </c>
      <c r="CYN308" s="119" t="s">
        <v>612</v>
      </c>
      <c r="CYO308" s="119" t="s">
        <v>612</v>
      </c>
      <c r="CYP308" s="119" t="s">
        <v>612</v>
      </c>
      <c r="CYQ308" s="119" t="s">
        <v>612</v>
      </c>
      <c r="CYR308" s="119" t="s">
        <v>612</v>
      </c>
      <c r="CYS308" s="119" t="s">
        <v>612</v>
      </c>
      <c r="CYT308" s="119" t="s">
        <v>612</v>
      </c>
      <c r="CYU308" s="119" t="s">
        <v>612</v>
      </c>
      <c r="CYV308" s="119" t="s">
        <v>612</v>
      </c>
      <c r="CYW308" s="119" t="s">
        <v>612</v>
      </c>
      <c r="CYX308" s="119" t="s">
        <v>612</v>
      </c>
      <c r="CYY308" s="119" t="s">
        <v>612</v>
      </c>
      <c r="CYZ308" s="119" t="s">
        <v>612</v>
      </c>
      <c r="CZA308" s="119" t="s">
        <v>612</v>
      </c>
      <c r="CZB308" s="119" t="s">
        <v>612</v>
      </c>
      <c r="CZC308" s="119" t="s">
        <v>612</v>
      </c>
      <c r="CZD308" s="119" t="s">
        <v>612</v>
      </c>
      <c r="CZE308" s="119" t="s">
        <v>612</v>
      </c>
      <c r="CZF308" s="119" t="s">
        <v>612</v>
      </c>
      <c r="CZG308" s="119" t="s">
        <v>612</v>
      </c>
      <c r="CZH308" s="119" t="s">
        <v>612</v>
      </c>
      <c r="CZI308" s="119" t="s">
        <v>612</v>
      </c>
      <c r="CZJ308" s="119" t="s">
        <v>612</v>
      </c>
      <c r="CZK308" s="119" t="s">
        <v>612</v>
      </c>
      <c r="CZL308" s="119" t="s">
        <v>612</v>
      </c>
      <c r="CZM308" s="119" t="s">
        <v>612</v>
      </c>
      <c r="CZN308" s="119" t="s">
        <v>612</v>
      </c>
      <c r="CZO308" s="119" t="s">
        <v>612</v>
      </c>
      <c r="CZP308" s="119" t="s">
        <v>612</v>
      </c>
      <c r="CZQ308" s="119" t="s">
        <v>612</v>
      </c>
      <c r="CZR308" s="119" t="s">
        <v>612</v>
      </c>
      <c r="CZS308" s="119" t="s">
        <v>612</v>
      </c>
      <c r="CZT308" s="119" t="s">
        <v>612</v>
      </c>
      <c r="CZU308" s="119" t="s">
        <v>612</v>
      </c>
      <c r="CZV308" s="119" t="s">
        <v>612</v>
      </c>
      <c r="CZW308" s="119" t="s">
        <v>612</v>
      </c>
      <c r="CZX308" s="119" t="s">
        <v>612</v>
      </c>
      <c r="CZY308" s="119" t="s">
        <v>612</v>
      </c>
      <c r="CZZ308" s="119" t="s">
        <v>612</v>
      </c>
      <c r="DAA308" s="119" t="s">
        <v>612</v>
      </c>
      <c r="DAB308" s="119" t="s">
        <v>612</v>
      </c>
      <c r="DAC308" s="119" t="s">
        <v>612</v>
      </c>
      <c r="DAD308" s="119" t="s">
        <v>612</v>
      </c>
      <c r="DAE308" s="119" t="s">
        <v>612</v>
      </c>
      <c r="DAF308" s="119" t="s">
        <v>612</v>
      </c>
      <c r="DAG308" s="119" t="s">
        <v>612</v>
      </c>
      <c r="DAH308" s="119" t="s">
        <v>612</v>
      </c>
      <c r="DAI308" s="119" t="s">
        <v>612</v>
      </c>
      <c r="DAJ308" s="119" t="s">
        <v>612</v>
      </c>
      <c r="DAK308" s="119" t="s">
        <v>612</v>
      </c>
      <c r="DAL308" s="119" t="s">
        <v>612</v>
      </c>
      <c r="DAM308" s="119" t="s">
        <v>612</v>
      </c>
      <c r="DAN308" s="119" t="s">
        <v>612</v>
      </c>
      <c r="DAO308" s="119" t="s">
        <v>612</v>
      </c>
      <c r="DAP308" s="119" t="s">
        <v>612</v>
      </c>
      <c r="DAQ308" s="119" t="s">
        <v>612</v>
      </c>
      <c r="DAR308" s="119" t="s">
        <v>612</v>
      </c>
      <c r="DAS308" s="119" t="s">
        <v>612</v>
      </c>
      <c r="DAT308" s="119" t="s">
        <v>612</v>
      </c>
      <c r="DAU308" s="119" t="s">
        <v>612</v>
      </c>
      <c r="DAV308" s="119" t="s">
        <v>612</v>
      </c>
      <c r="DAW308" s="119" t="s">
        <v>612</v>
      </c>
      <c r="DAX308" s="119" t="s">
        <v>612</v>
      </c>
      <c r="DAY308" s="119" t="s">
        <v>612</v>
      </c>
      <c r="DAZ308" s="119" t="s">
        <v>612</v>
      </c>
      <c r="DBA308" s="119" t="s">
        <v>612</v>
      </c>
      <c r="DBB308" s="119" t="s">
        <v>612</v>
      </c>
      <c r="DBC308" s="119" t="s">
        <v>612</v>
      </c>
      <c r="DBD308" s="119" t="s">
        <v>612</v>
      </c>
      <c r="DBE308" s="119" t="s">
        <v>612</v>
      </c>
      <c r="DBF308" s="119" t="s">
        <v>612</v>
      </c>
      <c r="DBG308" s="119" t="s">
        <v>612</v>
      </c>
      <c r="DBH308" s="119" t="s">
        <v>612</v>
      </c>
      <c r="DBI308" s="119" t="s">
        <v>612</v>
      </c>
      <c r="DBJ308" s="119" t="s">
        <v>612</v>
      </c>
      <c r="DBK308" s="119" t="s">
        <v>612</v>
      </c>
      <c r="DBL308" s="119" t="s">
        <v>612</v>
      </c>
      <c r="DBM308" s="119" t="s">
        <v>612</v>
      </c>
      <c r="DBN308" s="119" t="s">
        <v>612</v>
      </c>
      <c r="DBO308" s="119" t="s">
        <v>612</v>
      </c>
      <c r="DBP308" s="119" t="s">
        <v>612</v>
      </c>
      <c r="DBQ308" s="119" t="s">
        <v>612</v>
      </c>
      <c r="DBR308" s="119" t="s">
        <v>612</v>
      </c>
      <c r="DBS308" s="119" t="s">
        <v>612</v>
      </c>
      <c r="DBT308" s="119" t="s">
        <v>612</v>
      </c>
      <c r="DBU308" s="119" t="s">
        <v>612</v>
      </c>
      <c r="DBV308" s="119" t="s">
        <v>612</v>
      </c>
      <c r="DBW308" s="119" t="s">
        <v>612</v>
      </c>
      <c r="DBX308" s="119" t="s">
        <v>612</v>
      </c>
      <c r="DBY308" s="119" t="s">
        <v>612</v>
      </c>
      <c r="DBZ308" s="119" t="s">
        <v>612</v>
      </c>
      <c r="DCA308" s="119" t="s">
        <v>612</v>
      </c>
      <c r="DCB308" s="119" t="s">
        <v>612</v>
      </c>
      <c r="DCC308" s="119" t="s">
        <v>612</v>
      </c>
      <c r="DCD308" s="119" t="s">
        <v>612</v>
      </c>
      <c r="DCE308" s="119" t="s">
        <v>612</v>
      </c>
      <c r="DCF308" s="119" t="s">
        <v>612</v>
      </c>
      <c r="DCG308" s="119" t="s">
        <v>612</v>
      </c>
      <c r="DCH308" s="119" t="s">
        <v>612</v>
      </c>
      <c r="DCI308" s="119" t="s">
        <v>612</v>
      </c>
      <c r="DCJ308" s="119" t="s">
        <v>612</v>
      </c>
      <c r="DCK308" s="119" t="s">
        <v>612</v>
      </c>
      <c r="DCL308" s="119" t="s">
        <v>612</v>
      </c>
      <c r="DCM308" s="119" t="s">
        <v>612</v>
      </c>
      <c r="DCN308" s="119" t="s">
        <v>612</v>
      </c>
      <c r="DCO308" s="119" t="s">
        <v>612</v>
      </c>
      <c r="DCP308" s="119" t="s">
        <v>612</v>
      </c>
      <c r="DCQ308" s="119" t="s">
        <v>612</v>
      </c>
      <c r="DCR308" s="119" t="s">
        <v>612</v>
      </c>
      <c r="DCS308" s="119" t="s">
        <v>612</v>
      </c>
      <c r="DCT308" s="119" t="s">
        <v>612</v>
      </c>
      <c r="DCU308" s="119" t="s">
        <v>612</v>
      </c>
      <c r="DCV308" s="119" t="s">
        <v>612</v>
      </c>
      <c r="DCW308" s="119" t="s">
        <v>612</v>
      </c>
      <c r="DCX308" s="119" t="s">
        <v>612</v>
      </c>
      <c r="DCY308" s="119" t="s">
        <v>612</v>
      </c>
      <c r="DCZ308" s="119" t="s">
        <v>612</v>
      </c>
      <c r="DDA308" s="119" t="s">
        <v>612</v>
      </c>
      <c r="DDB308" s="119" t="s">
        <v>612</v>
      </c>
      <c r="DDC308" s="119" t="s">
        <v>612</v>
      </c>
      <c r="DDD308" s="119" t="s">
        <v>612</v>
      </c>
      <c r="DDE308" s="119" t="s">
        <v>612</v>
      </c>
      <c r="DDF308" s="119" t="s">
        <v>612</v>
      </c>
      <c r="DDG308" s="119" t="s">
        <v>612</v>
      </c>
      <c r="DDH308" s="119" t="s">
        <v>612</v>
      </c>
      <c r="DDI308" s="119" t="s">
        <v>612</v>
      </c>
      <c r="DDJ308" s="119" t="s">
        <v>612</v>
      </c>
      <c r="DDK308" s="119" t="s">
        <v>612</v>
      </c>
      <c r="DDL308" s="119" t="s">
        <v>612</v>
      </c>
      <c r="DDM308" s="119" t="s">
        <v>612</v>
      </c>
      <c r="DDN308" s="119" t="s">
        <v>612</v>
      </c>
      <c r="DDO308" s="119" t="s">
        <v>612</v>
      </c>
      <c r="DDP308" s="119" t="s">
        <v>612</v>
      </c>
      <c r="DDQ308" s="119" t="s">
        <v>612</v>
      </c>
      <c r="DDR308" s="119" t="s">
        <v>612</v>
      </c>
      <c r="DDS308" s="119" t="s">
        <v>612</v>
      </c>
      <c r="DDT308" s="119" t="s">
        <v>612</v>
      </c>
      <c r="DDU308" s="119" t="s">
        <v>612</v>
      </c>
      <c r="DDV308" s="119" t="s">
        <v>612</v>
      </c>
      <c r="DDW308" s="119" t="s">
        <v>612</v>
      </c>
      <c r="DDX308" s="119" t="s">
        <v>612</v>
      </c>
      <c r="DDY308" s="119" t="s">
        <v>612</v>
      </c>
      <c r="DDZ308" s="119" t="s">
        <v>612</v>
      </c>
      <c r="DEA308" s="119" t="s">
        <v>612</v>
      </c>
      <c r="DEB308" s="119" t="s">
        <v>612</v>
      </c>
      <c r="DEC308" s="119" t="s">
        <v>612</v>
      </c>
      <c r="DED308" s="119" t="s">
        <v>612</v>
      </c>
      <c r="DEE308" s="119" t="s">
        <v>612</v>
      </c>
      <c r="DEF308" s="119" t="s">
        <v>612</v>
      </c>
      <c r="DEG308" s="119" t="s">
        <v>612</v>
      </c>
      <c r="DEH308" s="119" t="s">
        <v>612</v>
      </c>
      <c r="DEI308" s="119" t="s">
        <v>612</v>
      </c>
      <c r="DEJ308" s="119" t="s">
        <v>612</v>
      </c>
      <c r="DEK308" s="119" t="s">
        <v>612</v>
      </c>
      <c r="DEL308" s="119" t="s">
        <v>612</v>
      </c>
      <c r="DEM308" s="119" t="s">
        <v>612</v>
      </c>
      <c r="DEN308" s="119" t="s">
        <v>612</v>
      </c>
      <c r="DEO308" s="119" t="s">
        <v>612</v>
      </c>
      <c r="DEP308" s="119" t="s">
        <v>612</v>
      </c>
      <c r="DEQ308" s="119" t="s">
        <v>612</v>
      </c>
      <c r="DER308" s="119" t="s">
        <v>612</v>
      </c>
      <c r="DES308" s="119" t="s">
        <v>612</v>
      </c>
      <c r="DET308" s="119" t="s">
        <v>612</v>
      </c>
      <c r="DEU308" s="119" t="s">
        <v>612</v>
      </c>
      <c r="DEV308" s="119" t="s">
        <v>612</v>
      </c>
      <c r="DEW308" s="119" t="s">
        <v>612</v>
      </c>
      <c r="DEX308" s="119" t="s">
        <v>612</v>
      </c>
      <c r="DEY308" s="119" t="s">
        <v>612</v>
      </c>
      <c r="DEZ308" s="119" t="s">
        <v>612</v>
      </c>
      <c r="DFA308" s="119" t="s">
        <v>612</v>
      </c>
      <c r="DFB308" s="119" t="s">
        <v>612</v>
      </c>
      <c r="DFC308" s="119" t="s">
        <v>612</v>
      </c>
      <c r="DFD308" s="119" t="s">
        <v>612</v>
      </c>
      <c r="DFE308" s="119" t="s">
        <v>612</v>
      </c>
      <c r="DFF308" s="119" t="s">
        <v>612</v>
      </c>
      <c r="DFG308" s="119" t="s">
        <v>612</v>
      </c>
      <c r="DFH308" s="119" t="s">
        <v>612</v>
      </c>
      <c r="DFI308" s="119" t="s">
        <v>612</v>
      </c>
      <c r="DFJ308" s="119" t="s">
        <v>612</v>
      </c>
      <c r="DFK308" s="119" t="s">
        <v>612</v>
      </c>
      <c r="DFL308" s="119" t="s">
        <v>612</v>
      </c>
      <c r="DFM308" s="119" t="s">
        <v>612</v>
      </c>
      <c r="DFN308" s="119" t="s">
        <v>612</v>
      </c>
      <c r="DFO308" s="119" t="s">
        <v>612</v>
      </c>
      <c r="DFP308" s="119" t="s">
        <v>612</v>
      </c>
      <c r="DFQ308" s="119" t="s">
        <v>612</v>
      </c>
      <c r="DFR308" s="119" t="s">
        <v>612</v>
      </c>
      <c r="DFS308" s="119" t="s">
        <v>612</v>
      </c>
      <c r="DFT308" s="119" t="s">
        <v>612</v>
      </c>
      <c r="DFU308" s="119" t="s">
        <v>612</v>
      </c>
      <c r="DFV308" s="119" t="s">
        <v>612</v>
      </c>
      <c r="DFW308" s="119" t="s">
        <v>612</v>
      </c>
      <c r="DFX308" s="119" t="s">
        <v>612</v>
      </c>
      <c r="DFY308" s="119" t="s">
        <v>612</v>
      </c>
      <c r="DFZ308" s="119" t="s">
        <v>612</v>
      </c>
      <c r="DGA308" s="119" t="s">
        <v>612</v>
      </c>
      <c r="DGB308" s="119" t="s">
        <v>612</v>
      </c>
      <c r="DGC308" s="119" t="s">
        <v>612</v>
      </c>
      <c r="DGD308" s="119" t="s">
        <v>612</v>
      </c>
      <c r="DGE308" s="119" t="s">
        <v>612</v>
      </c>
      <c r="DGF308" s="119" t="s">
        <v>612</v>
      </c>
      <c r="DGG308" s="119" t="s">
        <v>612</v>
      </c>
      <c r="DGH308" s="119" t="s">
        <v>612</v>
      </c>
      <c r="DGI308" s="119" t="s">
        <v>612</v>
      </c>
      <c r="DGJ308" s="119" t="s">
        <v>612</v>
      </c>
      <c r="DGK308" s="119" t="s">
        <v>612</v>
      </c>
      <c r="DGL308" s="119" t="s">
        <v>612</v>
      </c>
      <c r="DGM308" s="119" t="s">
        <v>612</v>
      </c>
      <c r="DGN308" s="119" t="s">
        <v>612</v>
      </c>
      <c r="DGO308" s="119" t="s">
        <v>612</v>
      </c>
      <c r="DGP308" s="119" t="s">
        <v>612</v>
      </c>
      <c r="DGQ308" s="119" t="s">
        <v>612</v>
      </c>
      <c r="DGR308" s="119" t="s">
        <v>612</v>
      </c>
      <c r="DGS308" s="119" t="s">
        <v>612</v>
      </c>
      <c r="DGT308" s="119" t="s">
        <v>612</v>
      </c>
      <c r="DGU308" s="119" t="s">
        <v>612</v>
      </c>
      <c r="DGV308" s="119" t="s">
        <v>612</v>
      </c>
      <c r="DGW308" s="119" t="s">
        <v>612</v>
      </c>
      <c r="DGX308" s="119" t="s">
        <v>612</v>
      </c>
      <c r="DGY308" s="119" t="s">
        <v>612</v>
      </c>
      <c r="DGZ308" s="119" t="s">
        <v>612</v>
      </c>
      <c r="DHA308" s="119" t="s">
        <v>612</v>
      </c>
      <c r="DHB308" s="119" t="s">
        <v>612</v>
      </c>
      <c r="DHC308" s="119" t="s">
        <v>612</v>
      </c>
      <c r="DHD308" s="119" t="s">
        <v>612</v>
      </c>
      <c r="DHE308" s="119" t="s">
        <v>612</v>
      </c>
      <c r="DHF308" s="119" t="s">
        <v>612</v>
      </c>
      <c r="DHG308" s="119" t="s">
        <v>612</v>
      </c>
      <c r="DHH308" s="119" t="s">
        <v>612</v>
      </c>
      <c r="DHI308" s="119" t="s">
        <v>612</v>
      </c>
      <c r="DHJ308" s="119" t="s">
        <v>612</v>
      </c>
      <c r="DHK308" s="119" t="s">
        <v>612</v>
      </c>
      <c r="DHL308" s="119" t="s">
        <v>612</v>
      </c>
      <c r="DHM308" s="119" t="s">
        <v>612</v>
      </c>
      <c r="DHN308" s="119" t="s">
        <v>612</v>
      </c>
      <c r="DHO308" s="119" t="s">
        <v>612</v>
      </c>
      <c r="DHP308" s="119" t="s">
        <v>612</v>
      </c>
      <c r="DHQ308" s="119" t="s">
        <v>612</v>
      </c>
      <c r="DHR308" s="119" t="s">
        <v>612</v>
      </c>
      <c r="DHS308" s="119" t="s">
        <v>612</v>
      </c>
      <c r="DHT308" s="119" t="s">
        <v>612</v>
      </c>
      <c r="DHU308" s="119" t="s">
        <v>612</v>
      </c>
      <c r="DHV308" s="119" t="s">
        <v>612</v>
      </c>
      <c r="DHW308" s="119" t="s">
        <v>612</v>
      </c>
      <c r="DHX308" s="119" t="s">
        <v>612</v>
      </c>
      <c r="DHY308" s="119" t="s">
        <v>612</v>
      </c>
      <c r="DHZ308" s="119" t="s">
        <v>612</v>
      </c>
      <c r="DIA308" s="119" t="s">
        <v>612</v>
      </c>
      <c r="DIB308" s="119" t="s">
        <v>612</v>
      </c>
      <c r="DIC308" s="119" t="s">
        <v>612</v>
      </c>
      <c r="DID308" s="119" t="s">
        <v>612</v>
      </c>
      <c r="DIE308" s="119" t="s">
        <v>612</v>
      </c>
      <c r="DIF308" s="119" t="s">
        <v>612</v>
      </c>
      <c r="DIG308" s="119" t="s">
        <v>612</v>
      </c>
      <c r="DIH308" s="119" t="s">
        <v>612</v>
      </c>
      <c r="DII308" s="119" t="s">
        <v>612</v>
      </c>
      <c r="DIJ308" s="119" t="s">
        <v>612</v>
      </c>
      <c r="DIK308" s="119" t="s">
        <v>612</v>
      </c>
      <c r="DIL308" s="119" t="s">
        <v>612</v>
      </c>
      <c r="DIM308" s="119" t="s">
        <v>612</v>
      </c>
      <c r="DIN308" s="119" t="s">
        <v>612</v>
      </c>
      <c r="DIO308" s="119" t="s">
        <v>612</v>
      </c>
      <c r="DIP308" s="119" t="s">
        <v>612</v>
      </c>
      <c r="DIQ308" s="119" t="s">
        <v>612</v>
      </c>
      <c r="DIR308" s="119" t="s">
        <v>612</v>
      </c>
      <c r="DIS308" s="119" t="s">
        <v>612</v>
      </c>
      <c r="DIT308" s="119" t="s">
        <v>612</v>
      </c>
      <c r="DIU308" s="119" t="s">
        <v>612</v>
      </c>
      <c r="DIV308" s="119" t="s">
        <v>612</v>
      </c>
      <c r="DIW308" s="119" t="s">
        <v>612</v>
      </c>
      <c r="DIX308" s="119" t="s">
        <v>612</v>
      </c>
      <c r="DIY308" s="119" t="s">
        <v>612</v>
      </c>
      <c r="DIZ308" s="119" t="s">
        <v>612</v>
      </c>
      <c r="DJA308" s="119" t="s">
        <v>612</v>
      </c>
      <c r="DJB308" s="119" t="s">
        <v>612</v>
      </c>
      <c r="DJC308" s="119" t="s">
        <v>612</v>
      </c>
      <c r="DJD308" s="119" t="s">
        <v>612</v>
      </c>
      <c r="DJE308" s="119" t="s">
        <v>612</v>
      </c>
      <c r="DJF308" s="119" t="s">
        <v>612</v>
      </c>
      <c r="DJG308" s="119" t="s">
        <v>612</v>
      </c>
      <c r="DJH308" s="119" t="s">
        <v>612</v>
      </c>
      <c r="DJI308" s="119" t="s">
        <v>612</v>
      </c>
      <c r="DJJ308" s="119" t="s">
        <v>612</v>
      </c>
      <c r="DJK308" s="119" t="s">
        <v>612</v>
      </c>
      <c r="DJL308" s="119" t="s">
        <v>612</v>
      </c>
      <c r="DJM308" s="119" t="s">
        <v>612</v>
      </c>
      <c r="DJN308" s="119" t="s">
        <v>612</v>
      </c>
      <c r="DJO308" s="119" t="s">
        <v>612</v>
      </c>
      <c r="DJP308" s="119" t="s">
        <v>612</v>
      </c>
      <c r="DJQ308" s="119" t="s">
        <v>612</v>
      </c>
      <c r="DJR308" s="119" t="s">
        <v>612</v>
      </c>
      <c r="DJS308" s="119" t="s">
        <v>612</v>
      </c>
      <c r="DJT308" s="119" t="s">
        <v>612</v>
      </c>
      <c r="DJU308" s="119" t="s">
        <v>612</v>
      </c>
      <c r="DJV308" s="119" t="s">
        <v>612</v>
      </c>
      <c r="DJW308" s="119" t="s">
        <v>612</v>
      </c>
      <c r="DJX308" s="119" t="s">
        <v>612</v>
      </c>
      <c r="DJY308" s="119" t="s">
        <v>612</v>
      </c>
      <c r="DJZ308" s="119" t="s">
        <v>612</v>
      </c>
      <c r="DKA308" s="119" t="s">
        <v>612</v>
      </c>
      <c r="DKB308" s="119" t="s">
        <v>612</v>
      </c>
      <c r="DKC308" s="119" t="s">
        <v>612</v>
      </c>
      <c r="DKD308" s="119" t="s">
        <v>612</v>
      </c>
      <c r="DKE308" s="119" t="s">
        <v>612</v>
      </c>
      <c r="DKF308" s="119" t="s">
        <v>612</v>
      </c>
      <c r="DKG308" s="119" t="s">
        <v>612</v>
      </c>
      <c r="DKH308" s="119" t="s">
        <v>612</v>
      </c>
      <c r="DKI308" s="119" t="s">
        <v>612</v>
      </c>
      <c r="DKJ308" s="119" t="s">
        <v>612</v>
      </c>
      <c r="DKK308" s="119" t="s">
        <v>612</v>
      </c>
      <c r="DKL308" s="119" t="s">
        <v>612</v>
      </c>
      <c r="DKM308" s="119" t="s">
        <v>612</v>
      </c>
      <c r="DKN308" s="119" t="s">
        <v>612</v>
      </c>
      <c r="DKO308" s="119" t="s">
        <v>612</v>
      </c>
      <c r="DKP308" s="119" t="s">
        <v>612</v>
      </c>
      <c r="DKQ308" s="119" t="s">
        <v>612</v>
      </c>
      <c r="DKR308" s="119" t="s">
        <v>612</v>
      </c>
      <c r="DKS308" s="119" t="s">
        <v>612</v>
      </c>
      <c r="DKT308" s="119" t="s">
        <v>612</v>
      </c>
      <c r="DKU308" s="119" t="s">
        <v>612</v>
      </c>
      <c r="DKV308" s="119" t="s">
        <v>612</v>
      </c>
      <c r="DKW308" s="119" t="s">
        <v>612</v>
      </c>
      <c r="DKX308" s="119" t="s">
        <v>612</v>
      </c>
      <c r="DKY308" s="119" t="s">
        <v>612</v>
      </c>
      <c r="DKZ308" s="119" t="s">
        <v>612</v>
      </c>
      <c r="DLA308" s="119" t="s">
        <v>612</v>
      </c>
      <c r="DLB308" s="119" t="s">
        <v>612</v>
      </c>
      <c r="DLC308" s="119" t="s">
        <v>612</v>
      </c>
      <c r="DLD308" s="119" t="s">
        <v>612</v>
      </c>
      <c r="DLE308" s="119" t="s">
        <v>612</v>
      </c>
      <c r="DLF308" s="119" t="s">
        <v>612</v>
      </c>
      <c r="DLG308" s="119" t="s">
        <v>612</v>
      </c>
      <c r="DLH308" s="119" t="s">
        <v>612</v>
      </c>
      <c r="DLI308" s="119" t="s">
        <v>612</v>
      </c>
      <c r="DLJ308" s="119" t="s">
        <v>612</v>
      </c>
      <c r="DLK308" s="119" t="s">
        <v>612</v>
      </c>
      <c r="DLL308" s="119" t="s">
        <v>612</v>
      </c>
      <c r="DLM308" s="119" t="s">
        <v>612</v>
      </c>
      <c r="DLN308" s="119" t="s">
        <v>612</v>
      </c>
      <c r="DLO308" s="119" t="s">
        <v>612</v>
      </c>
      <c r="DLP308" s="119" t="s">
        <v>612</v>
      </c>
      <c r="DLQ308" s="119" t="s">
        <v>612</v>
      </c>
      <c r="DLR308" s="119" t="s">
        <v>612</v>
      </c>
      <c r="DLS308" s="119" t="s">
        <v>612</v>
      </c>
      <c r="DLT308" s="119" t="s">
        <v>612</v>
      </c>
      <c r="DLU308" s="119" t="s">
        <v>612</v>
      </c>
      <c r="DLV308" s="119" t="s">
        <v>612</v>
      </c>
      <c r="DLW308" s="119" t="s">
        <v>612</v>
      </c>
      <c r="DLX308" s="119" t="s">
        <v>612</v>
      </c>
      <c r="DLY308" s="119" t="s">
        <v>612</v>
      </c>
      <c r="DLZ308" s="119" t="s">
        <v>612</v>
      </c>
      <c r="DMA308" s="119" t="s">
        <v>612</v>
      </c>
      <c r="DMB308" s="119" t="s">
        <v>612</v>
      </c>
      <c r="DMC308" s="119" t="s">
        <v>612</v>
      </c>
      <c r="DMD308" s="119" t="s">
        <v>612</v>
      </c>
      <c r="DME308" s="119" t="s">
        <v>612</v>
      </c>
      <c r="DMF308" s="119" t="s">
        <v>612</v>
      </c>
      <c r="DMG308" s="119" t="s">
        <v>612</v>
      </c>
      <c r="DMH308" s="119" t="s">
        <v>612</v>
      </c>
      <c r="DMI308" s="119" t="s">
        <v>612</v>
      </c>
      <c r="DMJ308" s="119" t="s">
        <v>612</v>
      </c>
      <c r="DMK308" s="119" t="s">
        <v>612</v>
      </c>
      <c r="DML308" s="119" t="s">
        <v>612</v>
      </c>
      <c r="DMM308" s="119" t="s">
        <v>612</v>
      </c>
      <c r="DMN308" s="119" t="s">
        <v>612</v>
      </c>
      <c r="DMO308" s="119" t="s">
        <v>612</v>
      </c>
      <c r="DMP308" s="119" t="s">
        <v>612</v>
      </c>
      <c r="DMQ308" s="119" t="s">
        <v>612</v>
      </c>
      <c r="DMR308" s="119" t="s">
        <v>612</v>
      </c>
      <c r="DMS308" s="119" t="s">
        <v>612</v>
      </c>
      <c r="DMT308" s="119" t="s">
        <v>612</v>
      </c>
      <c r="DMU308" s="119" t="s">
        <v>612</v>
      </c>
      <c r="DMV308" s="119" t="s">
        <v>612</v>
      </c>
      <c r="DMW308" s="119" t="s">
        <v>612</v>
      </c>
      <c r="DMX308" s="119" t="s">
        <v>612</v>
      </c>
      <c r="DMY308" s="119" t="s">
        <v>612</v>
      </c>
      <c r="DMZ308" s="119" t="s">
        <v>612</v>
      </c>
      <c r="DNA308" s="119" t="s">
        <v>612</v>
      </c>
      <c r="DNB308" s="119" t="s">
        <v>612</v>
      </c>
      <c r="DNC308" s="119" t="s">
        <v>612</v>
      </c>
      <c r="DND308" s="119" t="s">
        <v>612</v>
      </c>
      <c r="DNE308" s="119" t="s">
        <v>612</v>
      </c>
      <c r="DNF308" s="119" t="s">
        <v>612</v>
      </c>
      <c r="DNG308" s="119" t="s">
        <v>612</v>
      </c>
      <c r="DNH308" s="119" t="s">
        <v>612</v>
      </c>
      <c r="DNI308" s="119" t="s">
        <v>612</v>
      </c>
      <c r="DNJ308" s="119" t="s">
        <v>612</v>
      </c>
      <c r="DNK308" s="119" t="s">
        <v>612</v>
      </c>
      <c r="DNL308" s="119" t="s">
        <v>612</v>
      </c>
      <c r="DNM308" s="119" t="s">
        <v>612</v>
      </c>
      <c r="DNN308" s="119" t="s">
        <v>612</v>
      </c>
      <c r="DNO308" s="119" t="s">
        <v>612</v>
      </c>
      <c r="DNP308" s="119" t="s">
        <v>612</v>
      </c>
      <c r="DNQ308" s="119" t="s">
        <v>612</v>
      </c>
      <c r="DNR308" s="119" t="s">
        <v>612</v>
      </c>
      <c r="DNS308" s="119" t="s">
        <v>612</v>
      </c>
      <c r="DNT308" s="119" t="s">
        <v>612</v>
      </c>
      <c r="DNU308" s="119" t="s">
        <v>612</v>
      </c>
      <c r="DNV308" s="119" t="s">
        <v>612</v>
      </c>
      <c r="DNW308" s="119" t="s">
        <v>612</v>
      </c>
      <c r="DNX308" s="119" t="s">
        <v>612</v>
      </c>
      <c r="DNY308" s="119" t="s">
        <v>612</v>
      </c>
      <c r="DNZ308" s="119" t="s">
        <v>612</v>
      </c>
      <c r="DOA308" s="119" t="s">
        <v>612</v>
      </c>
      <c r="DOB308" s="119" t="s">
        <v>612</v>
      </c>
      <c r="DOC308" s="119" t="s">
        <v>612</v>
      </c>
      <c r="DOD308" s="119" t="s">
        <v>612</v>
      </c>
      <c r="DOE308" s="119" t="s">
        <v>612</v>
      </c>
      <c r="DOF308" s="119" t="s">
        <v>612</v>
      </c>
      <c r="DOG308" s="119" t="s">
        <v>612</v>
      </c>
      <c r="DOH308" s="119" t="s">
        <v>612</v>
      </c>
      <c r="DOI308" s="119" t="s">
        <v>612</v>
      </c>
      <c r="DOJ308" s="119" t="s">
        <v>612</v>
      </c>
      <c r="DOK308" s="119" t="s">
        <v>612</v>
      </c>
      <c r="DOL308" s="119" t="s">
        <v>612</v>
      </c>
      <c r="DOM308" s="119" t="s">
        <v>612</v>
      </c>
      <c r="DON308" s="119" t="s">
        <v>612</v>
      </c>
      <c r="DOO308" s="119" t="s">
        <v>612</v>
      </c>
      <c r="DOP308" s="119" t="s">
        <v>612</v>
      </c>
      <c r="DOQ308" s="119" t="s">
        <v>612</v>
      </c>
      <c r="DOR308" s="119" t="s">
        <v>612</v>
      </c>
      <c r="DOS308" s="119" t="s">
        <v>612</v>
      </c>
      <c r="DOT308" s="119" t="s">
        <v>612</v>
      </c>
      <c r="DOU308" s="119" t="s">
        <v>612</v>
      </c>
      <c r="DOV308" s="119" t="s">
        <v>612</v>
      </c>
      <c r="DOW308" s="119" t="s">
        <v>612</v>
      </c>
      <c r="DOX308" s="119" t="s">
        <v>612</v>
      </c>
      <c r="DOY308" s="119" t="s">
        <v>612</v>
      </c>
      <c r="DOZ308" s="119" t="s">
        <v>612</v>
      </c>
      <c r="DPA308" s="119" t="s">
        <v>612</v>
      </c>
      <c r="DPB308" s="119" t="s">
        <v>612</v>
      </c>
      <c r="DPC308" s="119" t="s">
        <v>612</v>
      </c>
      <c r="DPD308" s="119" t="s">
        <v>612</v>
      </c>
      <c r="DPE308" s="119" t="s">
        <v>612</v>
      </c>
      <c r="DPF308" s="119" t="s">
        <v>612</v>
      </c>
      <c r="DPG308" s="119" t="s">
        <v>612</v>
      </c>
      <c r="DPH308" s="119" t="s">
        <v>612</v>
      </c>
      <c r="DPI308" s="119" t="s">
        <v>612</v>
      </c>
      <c r="DPJ308" s="119" t="s">
        <v>612</v>
      </c>
      <c r="DPK308" s="119" t="s">
        <v>612</v>
      </c>
      <c r="DPL308" s="119" t="s">
        <v>612</v>
      </c>
      <c r="DPM308" s="119" t="s">
        <v>612</v>
      </c>
      <c r="DPN308" s="119" t="s">
        <v>612</v>
      </c>
      <c r="DPO308" s="119" t="s">
        <v>612</v>
      </c>
      <c r="DPP308" s="119" t="s">
        <v>612</v>
      </c>
      <c r="DPQ308" s="119" t="s">
        <v>612</v>
      </c>
      <c r="DPR308" s="119" t="s">
        <v>612</v>
      </c>
      <c r="DPS308" s="119" t="s">
        <v>612</v>
      </c>
      <c r="DPT308" s="119" t="s">
        <v>612</v>
      </c>
      <c r="DPU308" s="119" t="s">
        <v>612</v>
      </c>
      <c r="DPV308" s="119" t="s">
        <v>612</v>
      </c>
      <c r="DPW308" s="119" t="s">
        <v>612</v>
      </c>
      <c r="DPX308" s="119" t="s">
        <v>612</v>
      </c>
      <c r="DPY308" s="119" t="s">
        <v>612</v>
      </c>
      <c r="DPZ308" s="119" t="s">
        <v>612</v>
      </c>
      <c r="DQA308" s="119" t="s">
        <v>612</v>
      </c>
      <c r="DQB308" s="119" t="s">
        <v>612</v>
      </c>
      <c r="DQC308" s="119" t="s">
        <v>612</v>
      </c>
      <c r="DQD308" s="119" t="s">
        <v>612</v>
      </c>
      <c r="DQE308" s="119" t="s">
        <v>612</v>
      </c>
      <c r="DQF308" s="119" t="s">
        <v>612</v>
      </c>
      <c r="DQG308" s="119" t="s">
        <v>612</v>
      </c>
      <c r="DQH308" s="119" t="s">
        <v>612</v>
      </c>
      <c r="DQI308" s="119" t="s">
        <v>612</v>
      </c>
      <c r="DQJ308" s="119" t="s">
        <v>612</v>
      </c>
      <c r="DQK308" s="119" t="s">
        <v>612</v>
      </c>
      <c r="DQL308" s="119" t="s">
        <v>612</v>
      </c>
      <c r="DQM308" s="119" t="s">
        <v>612</v>
      </c>
      <c r="DQN308" s="119" t="s">
        <v>612</v>
      </c>
      <c r="DQO308" s="119" t="s">
        <v>612</v>
      </c>
      <c r="DQP308" s="119" t="s">
        <v>612</v>
      </c>
      <c r="DQQ308" s="119" t="s">
        <v>612</v>
      </c>
      <c r="DQR308" s="119" t="s">
        <v>612</v>
      </c>
      <c r="DQS308" s="119" t="s">
        <v>612</v>
      </c>
      <c r="DQT308" s="119" t="s">
        <v>612</v>
      </c>
      <c r="DQU308" s="119" t="s">
        <v>612</v>
      </c>
      <c r="DQV308" s="119" t="s">
        <v>612</v>
      </c>
      <c r="DQW308" s="119" t="s">
        <v>612</v>
      </c>
      <c r="DQX308" s="119" t="s">
        <v>612</v>
      </c>
      <c r="DQY308" s="119" t="s">
        <v>612</v>
      </c>
      <c r="DQZ308" s="119" t="s">
        <v>612</v>
      </c>
      <c r="DRA308" s="119" t="s">
        <v>612</v>
      </c>
      <c r="DRB308" s="119" t="s">
        <v>612</v>
      </c>
      <c r="DRC308" s="119" t="s">
        <v>612</v>
      </c>
      <c r="DRD308" s="119" t="s">
        <v>612</v>
      </c>
      <c r="DRE308" s="119" t="s">
        <v>612</v>
      </c>
      <c r="DRF308" s="119" t="s">
        <v>612</v>
      </c>
      <c r="DRG308" s="119" t="s">
        <v>612</v>
      </c>
      <c r="DRH308" s="119" t="s">
        <v>612</v>
      </c>
      <c r="DRI308" s="119" t="s">
        <v>612</v>
      </c>
      <c r="DRJ308" s="119" t="s">
        <v>612</v>
      </c>
      <c r="DRK308" s="119" t="s">
        <v>612</v>
      </c>
      <c r="DRL308" s="119" t="s">
        <v>612</v>
      </c>
      <c r="DRM308" s="119" t="s">
        <v>612</v>
      </c>
      <c r="DRN308" s="119" t="s">
        <v>612</v>
      </c>
      <c r="DRO308" s="119" t="s">
        <v>612</v>
      </c>
      <c r="DRP308" s="119" t="s">
        <v>612</v>
      </c>
      <c r="DRQ308" s="119" t="s">
        <v>612</v>
      </c>
      <c r="DRR308" s="119" t="s">
        <v>612</v>
      </c>
      <c r="DRS308" s="119" t="s">
        <v>612</v>
      </c>
      <c r="DRT308" s="119" t="s">
        <v>612</v>
      </c>
      <c r="DRU308" s="119" t="s">
        <v>612</v>
      </c>
      <c r="DRV308" s="119" t="s">
        <v>612</v>
      </c>
      <c r="DRW308" s="119" t="s">
        <v>612</v>
      </c>
      <c r="DRX308" s="119" t="s">
        <v>612</v>
      </c>
      <c r="DRY308" s="119" t="s">
        <v>612</v>
      </c>
      <c r="DRZ308" s="119" t="s">
        <v>612</v>
      </c>
      <c r="DSA308" s="119" t="s">
        <v>612</v>
      </c>
      <c r="DSB308" s="119" t="s">
        <v>612</v>
      </c>
      <c r="DSC308" s="119" t="s">
        <v>612</v>
      </c>
      <c r="DSD308" s="119" t="s">
        <v>612</v>
      </c>
      <c r="DSE308" s="119" t="s">
        <v>612</v>
      </c>
      <c r="DSF308" s="119" t="s">
        <v>612</v>
      </c>
      <c r="DSG308" s="119" t="s">
        <v>612</v>
      </c>
      <c r="DSH308" s="119" t="s">
        <v>612</v>
      </c>
      <c r="DSI308" s="119" t="s">
        <v>612</v>
      </c>
      <c r="DSJ308" s="119" t="s">
        <v>612</v>
      </c>
      <c r="DSK308" s="119" t="s">
        <v>612</v>
      </c>
      <c r="DSL308" s="119" t="s">
        <v>612</v>
      </c>
      <c r="DSM308" s="119" t="s">
        <v>612</v>
      </c>
      <c r="DSN308" s="119" t="s">
        <v>612</v>
      </c>
      <c r="DSO308" s="119" t="s">
        <v>612</v>
      </c>
      <c r="DSP308" s="119" t="s">
        <v>612</v>
      </c>
      <c r="DSQ308" s="119" t="s">
        <v>612</v>
      </c>
      <c r="DSR308" s="119" t="s">
        <v>612</v>
      </c>
      <c r="DSS308" s="119" t="s">
        <v>612</v>
      </c>
      <c r="DST308" s="119" t="s">
        <v>612</v>
      </c>
      <c r="DSU308" s="119" t="s">
        <v>612</v>
      </c>
      <c r="DSV308" s="119" t="s">
        <v>612</v>
      </c>
      <c r="DSW308" s="119" t="s">
        <v>612</v>
      </c>
      <c r="DSX308" s="119" t="s">
        <v>612</v>
      </c>
      <c r="DSY308" s="119" t="s">
        <v>612</v>
      </c>
      <c r="DSZ308" s="119" t="s">
        <v>612</v>
      </c>
      <c r="DTA308" s="119" t="s">
        <v>612</v>
      </c>
      <c r="DTB308" s="119" t="s">
        <v>612</v>
      </c>
      <c r="DTC308" s="119" t="s">
        <v>612</v>
      </c>
      <c r="DTD308" s="119" t="s">
        <v>612</v>
      </c>
      <c r="DTE308" s="119" t="s">
        <v>612</v>
      </c>
      <c r="DTF308" s="119" t="s">
        <v>612</v>
      </c>
      <c r="DTG308" s="119" t="s">
        <v>612</v>
      </c>
      <c r="DTH308" s="119" t="s">
        <v>612</v>
      </c>
      <c r="DTI308" s="119" t="s">
        <v>612</v>
      </c>
      <c r="DTJ308" s="119" t="s">
        <v>612</v>
      </c>
      <c r="DTK308" s="119" t="s">
        <v>612</v>
      </c>
      <c r="DTL308" s="119" t="s">
        <v>612</v>
      </c>
      <c r="DTM308" s="119" t="s">
        <v>612</v>
      </c>
      <c r="DTN308" s="119" t="s">
        <v>612</v>
      </c>
      <c r="DTO308" s="119" t="s">
        <v>612</v>
      </c>
      <c r="DTP308" s="119" t="s">
        <v>612</v>
      </c>
      <c r="DTQ308" s="119" t="s">
        <v>612</v>
      </c>
      <c r="DTR308" s="119" t="s">
        <v>612</v>
      </c>
      <c r="DTS308" s="119" t="s">
        <v>612</v>
      </c>
      <c r="DTT308" s="119" t="s">
        <v>612</v>
      </c>
      <c r="DTU308" s="119" t="s">
        <v>612</v>
      </c>
      <c r="DTV308" s="119" t="s">
        <v>612</v>
      </c>
      <c r="DTW308" s="119" t="s">
        <v>612</v>
      </c>
      <c r="DTX308" s="119" t="s">
        <v>612</v>
      </c>
      <c r="DTY308" s="119" t="s">
        <v>612</v>
      </c>
      <c r="DTZ308" s="119" t="s">
        <v>612</v>
      </c>
      <c r="DUA308" s="119" t="s">
        <v>612</v>
      </c>
      <c r="DUB308" s="119" t="s">
        <v>612</v>
      </c>
      <c r="DUC308" s="119" t="s">
        <v>612</v>
      </c>
      <c r="DUD308" s="119" t="s">
        <v>612</v>
      </c>
      <c r="DUE308" s="119" t="s">
        <v>612</v>
      </c>
      <c r="DUF308" s="119" t="s">
        <v>612</v>
      </c>
      <c r="DUG308" s="119" t="s">
        <v>612</v>
      </c>
      <c r="DUH308" s="119" t="s">
        <v>612</v>
      </c>
      <c r="DUI308" s="119" t="s">
        <v>612</v>
      </c>
      <c r="DUJ308" s="119" t="s">
        <v>612</v>
      </c>
      <c r="DUK308" s="119" t="s">
        <v>612</v>
      </c>
      <c r="DUL308" s="119" t="s">
        <v>612</v>
      </c>
      <c r="DUM308" s="119" t="s">
        <v>612</v>
      </c>
      <c r="DUN308" s="119" t="s">
        <v>612</v>
      </c>
      <c r="DUO308" s="119" t="s">
        <v>612</v>
      </c>
      <c r="DUP308" s="119" t="s">
        <v>612</v>
      </c>
      <c r="DUQ308" s="119" t="s">
        <v>612</v>
      </c>
      <c r="DUR308" s="119" t="s">
        <v>612</v>
      </c>
      <c r="DUS308" s="119" t="s">
        <v>612</v>
      </c>
      <c r="DUT308" s="119" t="s">
        <v>612</v>
      </c>
      <c r="DUU308" s="119" t="s">
        <v>612</v>
      </c>
      <c r="DUV308" s="119" t="s">
        <v>612</v>
      </c>
      <c r="DUW308" s="119" t="s">
        <v>612</v>
      </c>
      <c r="DUX308" s="119" t="s">
        <v>612</v>
      </c>
      <c r="DUY308" s="119" t="s">
        <v>612</v>
      </c>
      <c r="DUZ308" s="119" t="s">
        <v>612</v>
      </c>
      <c r="DVA308" s="119" t="s">
        <v>612</v>
      </c>
      <c r="DVB308" s="119" t="s">
        <v>612</v>
      </c>
      <c r="DVC308" s="119" t="s">
        <v>612</v>
      </c>
      <c r="DVD308" s="119" t="s">
        <v>612</v>
      </c>
      <c r="DVE308" s="119" t="s">
        <v>612</v>
      </c>
      <c r="DVF308" s="119" t="s">
        <v>612</v>
      </c>
      <c r="DVG308" s="119" t="s">
        <v>612</v>
      </c>
      <c r="DVH308" s="119" t="s">
        <v>612</v>
      </c>
      <c r="DVI308" s="119" t="s">
        <v>612</v>
      </c>
      <c r="DVJ308" s="119" t="s">
        <v>612</v>
      </c>
      <c r="DVK308" s="119" t="s">
        <v>612</v>
      </c>
      <c r="DVL308" s="119" t="s">
        <v>612</v>
      </c>
      <c r="DVM308" s="119" t="s">
        <v>612</v>
      </c>
      <c r="DVN308" s="119" t="s">
        <v>612</v>
      </c>
      <c r="DVO308" s="119" t="s">
        <v>612</v>
      </c>
      <c r="DVP308" s="119" t="s">
        <v>612</v>
      </c>
      <c r="DVQ308" s="119" t="s">
        <v>612</v>
      </c>
      <c r="DVR308" s="119" t="s">
        <v>612</v>
      </c>
      <c r="DVS308" s="119" t="s">
        <v>612</v>
      </c>
      <c r="DVT308" s="119" t="s">
        <v>612</v>
      </c>
      <c r="DVU308" s="119" t="s">
        <v>612</v>
      </c>
      <c r="DVV308" s="119" t="s">
        <v>612</v>
      </c>
      <c r="DVW308" s="119" t="s">
        <v>612</v>
      </c>
      <c r="DVX308" s="119" t="s">
        <v>612</v>
      </c>
      <c r="DVY308" s="119" t="s">
        <v>612</v>
      </c>
      <c r="DVZ308" s="119" t="s">
        <v>612</v>
      </c>
      <c r="DWA308" s="119" t="s">
        <v>612</v>
      </c>
      <c r="DWB308" s="119" t="s">
        <v>612</v>
      </c>
      <c r="DWC308" s="119" t="s">
        <v>612</v>
      </c>
      <c r="DWD308" s="119" t="s">
        <v>612</v>
      </c>
      <c r="DWE308" s="119" t="s">
        <v>612</v>
      </c>
      <c r="DWF308" s="119" t="s">
        <v>612</v>
      </c>
      <c r="DWG308" s="119" t="s">
        <v>612</v>
      </c>
      <c r="DWH308" s="119" t="s">
        <v>612</v>
      </c>
      <c r="DWI308" s="119" t="s">
        <v>612</v>
      </c>
      <c r="DWJ308" s="119" t="s">
        <v>612</v>
      </c>
      <c r="DWK308" s="119" t="s">
        <v>612</v>
      </c>
      <c r="DWL308" s="119" t="s">
        <v>612</v>
      </c>
      <c r="DWM308" s="119" t="s">
        <v>612</v>
      </c>
      <c r="DWN308" s="119" t="s">
        <v>612</v>
      </c>
      <c r="DWO308" s="119" t="s">
        <v>612</v>
      </c>
      <c r="DWP308" s="119" t="s">
        <v>612</v>
      </c>
      <c r="DWQ308" s="119" t="s">
        <v>612</v>
      </c>
      <c r="DWR308" s="119" t="s">
        <v>612</v>
      </c>
      <c r="DWS308" s="119" t="s">
        <v>612</v>
      </c>
      <c r="DWT308" s="119" t="s">
        <v>612</v>
      </c>
      <c r="DWU308" s="119" t="s">
        <v>612</v>
      </c>
      <c r="DWV308" s="119" t="s">
        <v>612</v>
      </c>
      <c r="DWW308" s="119" t="s">
        <v>612</v>
      </c>
      <c r="DWX308" s="119" t="s">
        <v>612</v>
      </c>
      <c r="DWY308" s="119" t="s">
        <v>612</v>
      </c>
      <c r="DWZ308" s="119" t="s">
        <v>612</v>
      </c>
      <c r="DXA308" s="119" t="s">
        <v>612</v>
      </c>
      <c r="DXB308" s="119" t="s">
        <v>612</v>
      </c>
      <c r="DXC308" s="119" t="s">
        <v>612</v>
      </c>
      <c r="DXD308" s="119" t="s">
        <v>612</v>
      </c>
      <c r="DXE308" s="119" t="s">
        <v>612</v>
      </c>
      <c r="DXF308" s="119" t="s">
        <v>612</v>
      </c>
      <c r="DXG308" s="119" t="s">
        <v>612</v>
      </c>
      <c r="DXH308" s="119" t="s">
        <v>612</v>
      </c>
      <c r="DXI308" s="119" t="s">
        <v>612</v>
      </c>
      <c r="DXJ308" s="119" t="s">
        <v>612</v>
      </c>
      <c r="DXK308" s="119" t="s">
        <v>612</v>
      </c>
      <c r="DXL308" s="119" t="s">
        <v>612</v>
      </c>
      <c r="DXM308" s="119" t="s">
        <v>612</v>
      </c>
      <c r="DXN308" s="119" t="s">
        <v>612</v>
      </c>
      <c r="DXO308" s="119" t="s">
        <v>612</v>
      </c>
      <c r="DXP308" s="119" t="s">
        <v>612</v>
      </c>
      <c r="DXQ308" s="119" t="s">
        <v>612</v>
      </c>
      <c r="DXR308" s="119" t="s">
        <v>612</v>
      </c>
      <c r="DXS308" s="119" t="s">
        <v>612</v>
      </c>
      <c r="DXT308" s="119" t="s">
        <v>612</v>
      </c>
      <c r="DXU308" s="119" t="s">
        <v>612</v>
      </c>
      <c r="DXV308" s="119" t="s">
        <v>612</v>
      </c>
      <c r="DXW308" s="119" t="s">
        <v>612</v>
      </c>
      <c r="DXX308" s="119" t="s">
        <v>612</v>
      </c>
      <c r="DXY308" s="119" t="s">
        <v>612</v>
      </c>
      <c r="DXZ308" s="119" t="s">
        <v>612</v>
      </c>
      <c r="DYA308" s="119" t="s">
        <v>612</v>
      </c>
      <c r="DYB308" s="119" t="s">
        <v>612</v>
      </c>
      <c r="DYC308" s="119" t="s">
        <v>612</v>
      </c>
      <c r="DYD308" s="119" t="s">
        <v>612</v>
      </c>
      <c r="DYE308" s="119" t="s">
        <v>612</v>
      </c>
      <c r="DYF308" s="119" t="s">
        <v>612</v>
      </c>
      <c r="DYG308" s="119" t="s">
        <v>612</v>
      </c>
      <c r="DYH308" s="119" t="s">
        <v>612</v>
      </c>
      <c r="DYI308" s="119" t="s">
        <v>612</v>
      </c>
      <c r="DYJ308" s="119" t="s">
        <v>612</v>
      </c>
      <c r="DYK308" s="119" t="s">
        <v>612</v>
      </c>
      <c r="DYL308" s="119" t="s">
        <v>612</v>
      </c>
      <c r="DYM308" s="119" t="s">
        <v>612</v>
      </c>
      <c r="DYN308" s="119" t="s">
        <v>612</v>
      </c>
      <c r="DYO308" s="119" t="s">
        <v>612</v>
      </c>
      <c r="DYP308" s="119" t="s">
        <v>612</v>
      </c>
      <c r="DYQ308" s="119" t="s">
        <v>612</v>
      </c>
      <c r="DYR308" s="119" t="s">
        <v>612</v>
      </c>
      <c r="DYS308" s="119" t="s">
        <v>612</v>
      </c>
      <c r="DYT308" s="119" t="s">
        <v>612</v>
      </c>
      <c r="DYU308" s="119" t="s">
        <v>612</v>
      </c>
      <c r="DYV308" s="119" t="s">
        <v>612</v>
      </c>
      <c r="DYW308" s="119" t="s">
        <v>612</v>
      </c>
      <c r="DYX308" s="119" t="s">
        <v>612</v>
      </c>
      <c r="DYY308" s="119" t="s">
        <v>612</v>
      </c>
      <c r="DYZ308" s="119" t="s">
        <v>612</v>
      </c>
      <c r="DZA308" s="119" t="s">
        <v>612</v>
      </c>
      <c r="DZB308" s="119" t="s">
        <v>612</v>
      </c>
      <c r="DZC308" s="119" t="s">
        <v>612</v>
      </c>
      <c r="DZD308" s="119" t="s">
        <v>612</v>
      </c>
      <c r="DZE308" s="119" t="s">
        <v>612</v>
      </c>
      <c r="DZF308" s="119" t="s">
        <v>612</v>
      </c>
      <c r="DZG308" s="119" t="s">
        <v>612</v>
      </c>
      <c r="DZH308" s="119" t="s">
        <v>612</v>
      </c>
      <c r="DZI308" s="119" t="s">
        <v>612</v>
      </c>
      <c r="DZJ308" s="119" t="s">
        <v>612</v>
      </c>
      <c r="DZK308" s="119" t="s">
        <v>612</v>
      </c>
      <c r="DZL308" s="119" t="s">
        <v>612</v>
      </c>
      <c r="DZM308" s="119" t="s">
        <v>612</v>
      </c>
      <c r="DZN308" s="119" t="s">
        <v>612</v>
      </c>
      <c r="DZO308" s="119" t="s">
        <v>612</v>
      </c>
      <c r="DZP308" s="119" t="s">
        <v>612</v>
      </c>
      <c r="DZQ308" s="119" t="s">
        <v>612</v>
      </c>
      <c r="DZR308" s="119" t="s">
        <v>612</v>
      </c>
      <c r="DZS308" s="119" t="s">
        <v>612</v>
      </c>
      <c r="DZT308" s="119" t="s">
        <v>612</v>
      </c>
      <c r="DZU308" s="119" t="s">
        <v>612</v>
      </c>
      <c r="DZV308" s="119" t="s">
        <v>612</v>
      </c>
      <c r="DZW308" s="119" t="s">
        <v>612</v>
      </c>
      <c r="DZX308" s="119" t="s">
        <v>612</v>
      </c>
      <c r="DZY308" s="119" t="s">
        <v>612</v>
      </c>
      <c r="DZZ308" s="119" t="s">
        <v>612</v>
      </c>
      <c r="EAA308" s="119" t="s">
        <v>612</v>
      </c>
      <c r="EAB308" s="119" t="s">
        <v>612</v>
      </c>
      <c r="EAC308" s="119" t="s">
        <v>612</v>
      </c>
      <c r="EAD308" s="119" t="s">
        <v>612</v>
      </c>
      <c r="EAE308" s="119" t="s">
        <v>612</v>
      </c>
      <c r="EAF308" s="119" t="s">
        <v>612</v>
      </c>
      <c r="EAG308" s="119" t="s">
        <v>612</v>
      </c>
      <c r="EAH308" s="119" t="s">
        <v>612</v>
      </c>
      <c r="EAI308" s="119" t="s">
        <v>612</v>
      </c>
      <c r="EAJ308" s="119" t="s">
        <v>612</v>
      </c>
      <c r="EAK308" s="119" t="s">
        <v>612</v>
      </c>
      <c r="EAL308" s="119" t="s">
        <v>612</v>
      </c>
      <c r="EAM308" s="119" t="s">
        <v>612</v>
      </c>
      <c r="EAN308" s="119" t="s">
        <v>612</v>
      </c>
      <c r="EAO308" s="119" t="s">
        <v>612</v>
      </c>
      <c r="EAP308" s="119" t="s">
        <v>612</v>
      </c>
      <c r="EAQ308" s="119" t="s">
        <v>612</v>
      </c>
      <c r="EAR308" s="119" t="s">
        <v>612</v>
      </c>
      <c r="EAS308" s="119" t="s">
        <v>612</v>
      </c>
      <c r="EAT308" s="119" t="s">
        <v>612</v>
      </c>
      <c r="EAU308" s="119" t="s">
        <v>612</v>
      </c>
      <c r="EAV308" s="119" t="s">
        <v>612</v>
      </c>
      <c r="EAW308" s="119" t="s">
        <v>612</v>
      </c>
      <c r="EAX308" s="119" t="s">
        <v>612</v>
      </c>
      <c r="EAY308" s="119" t="s">
        <v>612</v>
      </c>
      <c r="EAZ308" s="119" t="s">
        <v>612</v>
      </c>
      <c r="EBA308" s="119" t="s">
        <v>612</v>
      </c>
      <c r="EBB308" s="119" t="s">
        <v>612</v>
      </c>
      <c r="EBC308" s="119" t="s">
        <v>612</v>
      </c>
      <c r="EBD308" s="119" t="s">
        <v>612</v>
      </c>
      <c r="EBE308" s="119" t="s">
        <v>612</v>
      </c>
      <c r="EBF308" s="119" t="s">
        <v>612</v>
      </c>
      <c r="EBG308" s="119" t="s">
        <v>612</v>
      </c>
      <c r="EBH308" s="119" t="s">
        <v>612</v>
      </c>
      <c r="EBI308" s="119" t="s">
        <v>612</v>
      </c>
      <c r="EBJ308" s="119" t="s">
        <v>612</v>
      </c>
      <c r="EBK308" s="119" t="s">
        <v>612</v>
      </c>
      <c r="EBL308" s="119" t="s">
        <v>612</v>
      </c>
      <c r="EBM308" s="119" t="s">
        <v>612</v>
      </c>
      <c r="EBN308" s="119" t="s">
        <v>612</v>
      </c>
      <c r="EBO308" s="119" t="s">
        <v>612</v>
      </c>
      <c r="EBP308" s="119" t="s">
        <v>612</v>
      </c>
      <c r="EBQ308" s="119" t="s">
        <v>612</v>
      </c>
      <c r="EBR308" s="119" t="s">
        <v>612</v>
      </c>
      <c r="EBS308" s="119" t="s">
        <v>612</v>
      </c>
      <c r="EBT308" s="119" t="s">
        <v>612</v>
      </c>
      <c r="EBU308" s="119" t="s">
        <v>612</v>
      </c>
      <c r="EBV308" s="119" t="s">
        <v>612</v>
      </c>
      <c r="EBW308" s="119" t="s">
        <v>612</v>
      </c>
      <c r="EBX308" s="119" t="s">
        <v>612</v>
      </c>
      <c r="EBY308" s="119" t="s">
        <v>612</v>
      </c>
      <c r="EBZ308" s="119" t="s">
        <v>612</v>
      </c>
      <c r="ECA308" s="119" t="s">
        <v>612</v>
      </c>
      <c r="ECB308" s="119" t="s">
        <v>612</v>
      </c>
      <c r="ECC308" s="119" t="s">
        <v>612</v>
      </c>
      <c r="ECD308" s="119" t="s">
        <v>612</v>
      </c>
      <c r="ECE308" s="119" t="s">
        <v>612</v>
      </c>
      <c r="ECF308" s="119" t="s">
        <v>612</v>
      </c>
      <c r="ECG308" s="119" t="s">
        <v>612</v>
      </c>
      <c r="ECH308" s="119" t="s">
        <v>612</v>
      </c>
      <c r="ECI308" s="119" t="s">
        <v>612</v>
      </c>
      <c r="ECJ308" s="119" t="s">
        <v>612</v>
      </c>
      <c r="ECK308" s="119" t="s">
        <v>612</v>
      </c>
      <c r="ECL308" s="119" t="s">
        <v>612</v>
      </c>
      <c r="ECM308" s="119" t="s">
        <v>612</v>
      </c>
      <c r="ECN308" s="119" t="s">
        <v>612</v>
      </c>
      <c r="ECO308" s="119" t="s">
        <v>612</v>
      </c>
      <c r="ECP308" s="119" t="s">
        <v>612</v>
      </c>
      <c r="ECQ308" s="119" t="s">
        <v>612</v>
      </c>
      <c r="ECR308" s="119" t="s">
        <v>612</v>
      </c>
      <c r="ECS308" s="119" t="s">
        <v>612</v>
      </c>
      <c r="ECT308" s="119" t="s">
        <v>612</v>
      </c>
      <c r="ECU308" s="119" t="s">
        <v>612</v>
      </c>
      <c r="ECV308" s="119" t="s">
        <v>612</v>
      </c>
      <c r="ECW308" s="119" t="s">
        <v>612</v>
      </c>
      <c r="ECX308" s="119" t="s">
        <v>612</v>
      </c>
      <c r="ECY308" s="119" t="s">
        <v>612</v>
      </c>
      <c r="ECZ308" s="119" t="s">
        <v>612</v>
      </c>
      <c r="EDA308" s="119" t="s">
        <v>612</v>
      </c>
      <c r="EDB308" s="119" t="s">
        <v>612</v>
      </c>
      <c r="EDC308" s="119" t="s">
        <v>612</v>
      </c>
      <c r="EDD308" s="119" t="s">
        <v>612</v>
      </c>
      <c r="EDE308" s="119" t="s">
        <v>612</v>
      </c>
      <c r="EDF308" s="119" t="s">
        <v>612</v>
      </c>
      <c r="EDG308" s="119" t="s">
        <v>612</v>
      </c>
      <c r="EDH308" s="119" t="s">
        <v>612</v>
      </c>
      <c r="EDI308" s="119" t="s">
        <v>612</v>
      </c>
      <c r="EDJ308" s="119" t="s">
        <v>612</v>
      </c>
      <c r="EDK308" s="119" t="s">
        <v>612</v>
      </c>
      <c r="EDL308" s="119" t="s">
        <v>612</v>
      </c>
      <c r="EDM308" s="119" t="s">
        <v>612</v>
      </c>
      <c r="EDN308" s="119" t="s">
        <v>612</v>
      </c>
      <c r="EDO308" s="119" t="s">
        <v>612</v>
      </c>
      <c r="EDP308" s="119" t="s">
        <v>612</v>
      </c>
      <c r="EDQ308" s="119" t="s">
        <v>612</v>
      </c>
      <c r="EDR308" s="119" t="s">
        <v>612</v>
      </c>
      <c r="EDS308" s="119" t="s">
        <v>612</v>
      </c>
      <c r="EDT308" s="119" t="s">
        <v>612</v>
      </c>
      <c r="EDU308" s="119" t="s">
        <v>612</v>
      </c>
      <c r="EDV308" s="119" t="s">
        <v>612</v>
      </c>
      <c r="EDW308" s="119" t="s">
        <v>612</v>
      </c>
      <c r="EDX308" s="119" t="s">
        <v>612</v>
      </c>
      <c r="EDY308" s="119" t="s">
        <v>612</v>
      </c>
      <c r="EDZ308" s="119" t="s">
        <v>612</v>
      </c>
      <c r="EEA308" s="119" t="s">
        <v>612</v>
      </c>
      <c r="EEB308" s="119" t="s">
        <v>612</v>
      </c>
      <c r="EEC308" s="119" t="s">
        <v>612</v>
      </c>
      <c r="EED308" s="119" t="s">
        <v>612</v>
      </c>
      <c r="EEE308" s="119" t="s">
        <v>612</v>
      </c>
      <c r="EEF308" s="119" t="s">
        <v>612</v>
      </c>
      <c r="EEG308" s="119" t="s">
        <v>612</v>
      </c>
      <c r="EEH308" s="119" t="s">
        <v>612</v>
      </c>
      <c r="EEI308" s="119" t="s">
        <v>612</v>
      </c>
      <c r="EEJ308" s="119" t="s">
        <v>612</v>
      </c>
      <c r="EEK308" s="119" t="s">
        <v>612</v>
      </c>
      <c r="EEL308" s="119" t="s">
        <v>612</v>
      </c>
      <c r="EEM308" s="119" t="s">
        <v>612</v>
      </c>
      <c r="EEN308" s="119" t="s">
        <v>612</v>
      </c>
      <c r="EEO308" s="119" t="s">
        <v>612</v>
      </c>
      <c r="EEP308" s="119" t="s">
        <v>612</v>
      </c>
      <c r="EEQ308" s="119" t="s">
        <v>612</v>
      </c>
      <c r="EER308" s="119" t="s">
        <v>612</v>
      </c>
      <c r="EES308" s="119" t="s">
        <v>612</v>
      </c>
      <c r="EET308" s="119" t="s">
        <v>612</v>
      </c>
      <c r="EEU308" s="119" t="s">
        <v>612</v>
      </c>
      <c r="EEV308" s="119" t="s">
        <v>612</v>
      </c>
      <c r="EEW308" s="119" t="s">
        <v>612</v>
      </c>
      <c r="EEX308" s="119" t="s">
        <v>612</v>
      </c>
      <c r="EEY308" s="119" t="s">
        <v>612</v>
      </c>
      <c r="EEZ308" s="119" t="s">
        <v>612</v>
      </c>
      <c r="EFA308" s="119" t="s">
        <v>612</v>
      </c>
      <c r="EFB308" s="119" t="s">
        <v>612</v>
      </c>
      <c r="EFC308" s="119" t="s">
        <v>612</v>
      </c>
      <c r="EFD308" s="119" t="s">
        <v>612</v>
      </c>
      <c r="EFE308" s="119" t="s">
        <v>612</v>
      </c>
      <c r="EFF308" s="119" t="s">
        <v>612</v>
      </c>
      <c r="EFG308" s="119" t="s">
        <v>612</v>
      </c>
      <c r="EFH308" s="119" t="s">
        <v>612</v>
      </c>
      <c r="EFI308" s="119" t="s">
        <v>612</v>
      </c>
      <c r="EFJ308" s="119" t="s">
        <v>612</v>
      </c>
      <c r="EFK308" s="119" t="s">
        <v>612</v>
      </c>
      <c r="EFL308" s="119" t="s">
        <v>612</v>
      </c>
      <c r="EFM308" s="119" t="s">
        <v>612</v>
      </c>
      <c r="EFN308" s="119" t="s">
        <v>612</v>
      </c>
      <c r="EFO308" s="119" t="s">
        <v>612</v>
      </c>
      <c r="EFP308" s="119" t="s">
        <v>612</v>
      </c>
      <c r="EFQ308" s="119" t="s">
        <v>612</v>
      </c>
      <c r="EFR308" s="119" t="s">
        <v>612</v>
      </c>
      <c r="EFS308" s="119" t="s">
        <v>612</v>
      </c>
      <c r="EFT308" s="119" t="s">
        <v>612</v>
      </c>
      <c r="EFU308" s="119" t="s">
        <v>612</v>
      </c>
      <c r="EFV308" s="119" t="s">
        <v>612</v>
      </c>
      <c r="EFW308" s="119" t="s">
        <v>612</v>
      </c>
      <c r="EFX308" s="119" t="s">
        <v>612</v>
      </c>
      <c r="EFY308" s="119" t="s">
        <v>612</v>
      </c>
      <c r="EFZ308" s="119" t="s">
        <v>612</v>
      </c>
      <c r="EGA308" s="119" t="s">
        <v>612</v>
      </c>
      <c r="EGB308" s="119" t="s">
        <v>612</v>
      </c>
      <c r="EGC308" s="119" t="s">
        <v>612</v>
      </c>
      <c r="EGD308" s="119" t="s">
        <v>612</v>
      </c>
      <c r="EGE308" s="119" t="s">
        <v>612</v>
      </c>
      <c r="EGF308" s="119" t="s">
        <v>612</v>
      </c>
      <c r="EGG308" s="119" t="s">
        <v>612</v>
      </c>
      <c r="EGH308" s="119" t="s">
        <v>612</v>
      </c>
      <c r="EGI308" s="119" t="s">
        <v>612</v>
      </c>
      <c r="EGJ308" s="119" t="s">
        <v>612</v>
      </c>
      <c r="EGK308" s="119" t="s">
        <v>612</v>
      </c>
      <c r="EGL308" s="119" t="s">
        <v>612</v>
      </c>
      <c r="EGM308" s="119" t="s">
        <v>612</v>
      </c>
      <c r="EGN308" s="119" t="s">
        <v>612</v>
      </c>
      <c r="EGO308" s="119" t="s">
        <v>612</v>
      </c>
      <c r="EGP308" s="119" t="s">
        <v>612</v>
      </c>
      <c r="EGQ308" s="119" t="s">
        <v>612</v>
      </c>
      <c r="EGR308" s="119" t="s">
        <v>612</v>
      </c>
      <c r="EGS308" s="119" t="s">
        <v>612</v>
      </c>
      <c r="EGT308" s="119" t="s">
        <v>612</v>
      </c>
      <c r="EGU308" s="119" t="s">
        <v>612</v>
      </c>
      <c r="EGV308" s="119" t="s">
        <v>612</v>
      </c>
      <c r="EGW308" s="119" t="s">
        <v>612</v>
      </c>
      <c r="EGX308" s="119" t="s">
        <v>612</v>
      </c>
      <c r="EGY308" s="119" t="s">
        <v>612</v>
      </c>
      <c r="EGZ308" s="119" t="s">
        <v>612</v>
      </c>
      <c r="EHA308" s="119" t="s">
        <v>612</v>
      </c>
      <c r="EHB308" s="119" t="s">
        <v>612</v>
      </c>
      <c r="EHC308" s="119" t="s">
        <v>612</v>
      </c>
      <c r="EHD308" s="119" t="s">
        <v>612</v>
      </c>
      <c r="EHE308" s="119" t="s">
        <v>612</v>
      </c>
      <c r="EHF308" s="119" t="s">
        <v>612</v>
      </c>
      <c r="EHG308" s="119" t="s">
        <v>612</v>
      </c>
      <c r="EHH308" s="119" t="s">
        <v>612</v>
      </c>
      <c r="EHI308" s="119" t="s">
        <v>612</v>
      </c>
      <c r="EHJ308" s="119" t="s">
        <v>612</v>
      </c>
      <c r="EHK308" s="119" t="s">
        <v>612</v>
      </c>
      <c r="EHL308" s="119" t="s">
        <v>612</v>
      </c>
      <c r="EHM308" s="119" t="s">
        <v>612</v>
      </c>
      <c r="EHN308" s="119" t="s">
        <v>612</v>
      </c>
      <c r="EHO308" s="119" t="s">
        <v>612</v>
      </c>
      <c r="EHP308" s="119" t="s">
        <v>612</v>
      </c>
      <c r="EHQ308" s="119" t="s">
        <v>612</v>
      </c>
      <c r="EHR308" s="119" t="s">
        <v>612</v>
      </c>
      <c r="EHS308" s="119" t="s">
        <v>612</v>
      </c>
      <c r="EHT308" s="119" t="s">
        <v>612</v>
      </c>
      <c r="EHU308" s="119" t="s">
        <v>612</v>
      </c>
      <c r="EHV308" s="119" t="s">
        <v>612</v>
      </c>
      <c r="EHW308" s="119" t="s">
        <v>612</v>
      </c>
      <c r="EHX308" s="119" t="s">
        <v>612</v>
      </c>
      <c r="EHY308" s="119" t="s">
        <v>612</v>
      </c>
      <c r="EHZ308" s="119" t="s">
        <v>612</v>
      </c>
      <c r="EIA308" s="119" t="s">
        <v>612</v>
      </c>
      <c r="EIB308" s="119" t="s">
        <v>612</v>
      </c>
      <c r="EIC308" s="119" t="s">
        <v>612</v>
      </c>
      <c r="EID308" s="119" t="s">
        <v>612</v>
      </c>
      <c r="EIE308" s="119" t="s">
        <v>612</v>
      </c>
      <c r="EIF308" s="119" t="s">
        <v>612</v>
      </c>
      <c r="EIG308" s="119" t="s">
        <v>612</v>
      </c>
      <c r="EIH308" s="119" t="s">
        <v>612</v>
      </c>
      <c r="EII308" s="119" t="s">
        <v>612</v>
      </c>
      <c r="EIJ308" s="119" t="s">
        <v>612</v>
      </c>
      <c r="EIK308" s="119" t="s">
        <v>612</v>
      </c>
      <c r="EIL308" s="119" t="s">
        <v>612</v>
      </c>
      <c r="EIM308" s="119" t="s">
        <v>612</v>
      </c>
      <c r="EIN308" s="119" t="s">
        <v>612</v>
      </c>
      <c r="EIO308" s="119" t="s">
        <v>612</v>
      </c>
      <c r="EIP308" s="119" t="s">
        <v>612</v>
      </c>
      <c r="EIQ308" s="119" t="s">
        <v>612</v>
      </c>
      <c r="EIR308" s="119" t="s">
        <v>612</v>
      </c>
      <c r="EIS308" s="119" t="s">
        <v>612</v>
      </c>
      <c r="EIT308" s="119" t="s">
        <v>612</v>
      </c>
      <c r="EIU308" s="119" t="s">
        <v>612</v>
      </c>
      <c r="EIV308" s="119" t="s">
        <v>612</v>
      </c>
      <c r="EIW308" s="119" t="s">
        <v>612</v>
      </c>
      <c r="EIX308" s="119" t="s">
        <v>612</v>
      </c>
      <c r="EIY308" s="119" t="s">
        <v>612</v>
      </c>
      <c r="EIZ308" s="119" t="s">
        <v>612</v>
      </c>
      <c r="EJA308" s="119" t="s">
        <v>612</v>
      </c>
      <c r="EJB308" s="119" t="s">
        <v>612</v>
      </c>
      <c r="EJC308" s="119" t="s">
        <v>612</v>
      </c>
      <c r="EJD308" s="119" t="s">
        <v>612</v>
      </c>
      <c r="EJE308" s="119" t="s">
        <v>612</v>
      </c>
      <c r="EJF308" s="119" t="s">
        <v>612</v>
      </c>
      <c r="EJG308" s="119" t="s">
        <v>612</v>
      </c>
      <c r="EJH308" s="119" t="s">
        <v>612</v>
      </c>
      <c r="EJI308" s="119" t="s">
        <v>612</v>
      </c>
      <c r="EJJ308" s="119" t="s">
        <v>612</v>
      </c>
      <c r="EJK308" s="119" t="s">
        <v>612</v>
      </c>
      <c r="EJL308" s="119" t="s">
        <v>612</v>
      </c>
      <c r="EJM308" s="119" t="s">
        <v>612</v>
      </c>
      <c r="EJN308" s="119" t="s">
        <v>612</v>
      </c>
      <c r="EJO308" s="119" t="s">
        <v>612</v>
      </c>
      <c r="EJP308" s="119" t="s">
        <v>612</v>
      </c>
      <c r="EJQ308" s="119" t="s">
        <v>612</v>
      </c>
      <c r="EJR308" s="119" t="s">
        <v>612</v>
      </c>
      <c r="EJS308" s="119" t="s">
        <v>612</v>
      </c>
      <c r="EJT308" s="119" t="s">
        <v>612</v>
      </c>
      <c r="EJU308" s="119" t="s">
        <v>612</v>
      </c>
      <c r="EJV308" s="119" t="s">
        <v>612</v>
      </c>
      <c r="EJW308" s="119" t="s">
        <v>612</v>
      </c>
      <c r="EJX308" s="119" t="s">
        <v>612</v>
      </c>
      <c r="EJY308" s="119" t="s">
        <v>612</v>
      </c>
      <c r="EJZ308" s="119" t="s">
        <v>612</v>
      </c>
      <c r="EKA308" s="119" t="s">
        <v>612</v>
      </c>
      <c r="EKB308" s="119" t="s">
        <v>612</v>
      </c>
      <c r="EKC308" s="119" t="s">
        <v>612</v>
      </c>
      <c r="EKD308" s="119" t="s">
        <v>612</v>
      </c>
      <c r="EKE308" s="119" t="s">
        <v>612</v>
      </c>
      <c r="EKF308" s="119" t="s">
        <v>612</v>
      </c>
      <c r="EKG308" s="119" t="s">
        <v>612</v>
      </c>
      <c r="EKH308" s="119" t="s">
        <v>612</v>
      </c>
      <c r="EKI308" s="119" t="s">
        <v>612</v>
      </c>
      <c r="EKJ308" s="119" t="s">
        <v>612</v>
      </c>
      <c r="EKK308" s="119" t="s">
        <v>612</v>
      </c>
      <c r="EKL308" s="119" t="s">
        <v>612</v>
      </c>
      <c r="EKM308" s="119" t="s">
        <v>612</v>
      </c>
      <c r="EKN308" s="119" t="s">
        <v>612</v>
      </c>
      <c r="EKO308" s="119" t="s">
        <v>612</v>
      </c>
      <c r="EKP308" s="119" t="s">
        <v>612</v>
      </c>
      <c r="EKQ308" s="119" t="s">
        <v>612</v>
      </c>
      <c r="EKR308" s="119" t="s">
        <v>612</v>
      </c>
      <c r="EKS308" s="119" t="s">
        <v>612</v>
      </c>
      <c r="EKT308" s="119" t="s">
        <v>612</v>
      </c>
      <c r="EKU308" s="119" t="s">
        <v>612</v>
      </c>
      <c r="EKV308" s="119" t="s">
        <v>612</v>
      </c>
      <c r="EKW308" s="119" t="s">
        <v>612</v>
      </c>
      <c r="EKX308" s="119" t="s">
        <v>612</v>
      </c>
      <c r="EKY308" s="119" t="s">
        <v>612</v>
      </c>
      <c r="EKZ308" s="119" t="s">
        <v>612</v>
      </c>
      <c r="ELA308" s="119" t="s">
        <v>612</v>
      </c>
      <c r="ELB308" s="119" t="s">
        <v>612</v>
      </c>
      <c r="ELC308" s="119" t="s">
        <v>612</v>
      </c>
      <c r="ELD308" s="119" t="s">
        <v>612</v>
      </c>
      <c r="ELE308" s="119" t="s">
        <v>612</v>
      </c>
      <c r="ELF308" s="119" t="s">
        <v>612</v>
      </c>
      <c r="ELG308" s="119" t="s">
        <v>612</v>
      </c>
      <c r="ELH308" s="119" t="s">
        <v>612</v>
      </c>
      <c r="ELI308" s="119" t="s">
        <v>612</v>
      </c>
      <c r="ELJ308" s="119" t="s">
        <v>612</v>
      </c>
      <c r="ELK308" s="119" t="s">
        <v>612</v>
      </c>
      <c r="ELL308" s="119" t="s">
        <v>612</v>
      </c>
      <c r="ELM308" s="119" t="s">
        <v>612</v>
      </c>
      <c r="ELN308" s="119" t="s">
        <v>612</v>
      </c>
      <c r="ELO308" s="119" t="s">
        <v>612</v>
      </c>
      <c r="ELP308" s="119" t="s">
        <v>612</v>
      </c>
      <c r="ELQ308" s="119" t="s">
        <v>612</v>
      </c>
      <c r="ELR308" s="119" t="s">
        <v>612</v>
      </c>
      <c r="ELS308" s="119" t="s">
        <v>612</v>
      </c>
      <c r="ELT308" s="119" t="s">
        <v>612</v>
      </c>
      <c r="ELU308" s="119" t="s">
        <v>612</v>
      </c>
      <c r="ELV308" s="119" t="s">
        <v>612</v>
      </c>
      <c r="ELW308" s="119" t="s">
        <v>612</v>
      </c>
      <c r="ELX308" s="119" t="s">
        <v>612</v>
      </c>
      <c r="ELY308" s="119" t="s">
        <v>612</v>
      </c>
      <c r="ELZ308" s="119" t="s">
        <v>612</v>
      </c>
      <c r="EMA308" s="119" t="s">
        <v>612</v>
      </c>
      <c r="EMB308" s="119" t="s">
        <v>612</v>
      </c>
      <c r="EMC308" s="119" t="s">
        <v>612</v>
      </c>
      <c r="EMD308" s="119" t="s">
        <v>612</v>
      </c>
      <c r="EME308" s="119" t="s">
        <v>612</v>
      </c>
      <c r="EMF308" s="119" t="s">
        <v>612</v>
      </c>
      <c r="EMG308" s="119" t="s">
        <v>612</v>
      </c>
      <c r="EMH308" s="119" t="s">
        <v>612</v>
      </c>
      <c r="EMI308" s="119" t="s">
        <v>612</v>
      </c>
      <c r="EMJ308" s="119" t="s">
        <v>612</v>
      </c>
      <c r="EMK308" s="119" t="s">
        <v>612</v>
      </c>
      <c r="EML308" s="119" t="s">
        <v>612</v>
      </c>
      <c r="EMM308" s="119" t="s">
        <v>612</v>
      </c>
      <c r="EMN308" s="119" t="s">
        <v>612</v>
      </c>
      <c r="EMO308" s="119" t="s">
        <v>612</v>
      </c>
      <c r="EMP308" s="119" t="s">
        <v>612</v>
      </c>
      <c r="EMQ308" s="119" t="s">
        <v>612</v>
      </c>
      <c r="EMR308" s="119" t="s">
        <v>612</v>
      </c>
      <c r="EMS308" s="119" t="s">
        <v>612</v>
      </c>
      <c r="EMT308" s="119" t="s">
        <v>612</v>
      </c>
      <c r="EMU308" s="119" t="s">
        <v>612</v>
      </c>
      <c r="EMV308" s="119" t="s">
        <v>612</v>
      </c>
      <c r="EMW308" s="119" t="s">
        <v>612</v>
      </c>
      <c r="EMX308" s="119" t="s">
        <v>612</v>
      </c>
      <c r="EMY308" s="119" t="s">
        <v>612</v>
      </c>
      <c r="EMZ308" s="119" t="s">
        <v>612</v>
      </c>
      <c r="ENA308" s="119" t="s">
        <v>612</v>
      </c>
      <c r="ENB308" s="119" t="s">
        <v>612</v>
      </c>
      <c r="ENC308" s="119" t="s">
        <v>612</v>
      </c>
      <c r="END308" s="119" t="s">
        <v>612</v>
      </c>
      <c r="ENE308" s="119" t="s">
        <v>612</v>
      </c>
      <c r="ENF308" s="119" t="s">
        <v>612</v>
      </c>
      <c r="ENG308" s="119" t="s">
        <v>612</v>
      </c>
      <c r="ENH308" s="119" t="s">
        <v>612</v>
      </c>
      <c r="ENI308" s="119" t="s">
        <v>612</v>
      </c>
      <c r="ENJ308" s="119" t="s">
        <v>612</v>
      </c>
      <c r="ENK308" s="119" t="s">
        <v>612</v>
      </c>
      <c r="ENL308" s="119" t="s">
        <v>612</v>
      </c>
      <c r="ENM308" s="119" t="s">
        <v>612</v>
      </c>
      <c r="ENN308" s="119" t="s">
        <v>612</v>
      </c>
      <c r="ENO308" s="119" t="s">
        <v>612</v>
      </c>
      <c r="ENP308" s="119" t="s">
        <v>612</v>
      </c>
      <c r="ENQ308" s="119" t="s">
        <v>612</v>
      </c>
      <c r="ENR308" s="119" t="s">
        <v>612</v>
      </c>
      <c r="ENS308" s="119" t="s">
        <v>612</v>
      </c>
      <c r="ENT308" s="119" t="s">
        <v>612</v>
      </c>
      <c r="ENU308" s="119" t="s">
        <v>612</v>
      </c>
      <c r="ENV308" s="119" t="s">
        <v>612</v>
      </c>
      <c r="ENW308" s="119" t="s">
        <v>612</v>
      </c>
      <c r="ENX308" s="119" t="s">
        <v>612</v>
      </c>
      <c r="ENY308" s="119" t="s">
        <v>612</v>
      </c>
      <c r="ENZ308" s="119" t="s">
        <v>612</v>
      </c>
      <c r="EOA308" s="119" t="s">
        <v>612</v>
      </c>
      <c r="EOB308" s="119" t="s">
        <v>612</v>
      </c>
      <c r="EOC308" s="119" t="s">
        <v>612</v>
      </c>
      <c r="EOD308" s="119" t="s">
        <v>612</v>
      </c>
      <c r="EOE308" s="119" t="s">
        <v>612</v>
      </c>
      <c r="EOF308" s="119" t="s">
        <v>612</v>
      </c>
      <c r="EOG308" s="119" t="s">
        <v>612</v>
      </c>
      <c r="EOH308" s="119" t="s">
        <v>612</v>
      </c>
      <c r="EOI308" s="119" t="s">
        <v>612</v>
      </c>
      <c r="EOJ308" s="119" t="s">
        <v>612</v>
      </c>
      <c r="EOK308" s="119" t="s">
        <v>612</v>
      </c>
      <c r="EOL308" s="119" t="s">
        <v>612</v>
      </c>
      <c r="EOM308" s="119" t="s">
        <v>612</v>
      </c>
      <c r="EON308" s="119" t="s">
        <v>612</v>
      </c>
      <c r="EOO308" s="119" t="s">
        <v>612</v>
      </c>
      <c r="EOP308" s="119" t="s">
        <v>612</v>
      </c>
      <c r="EOQ308" s="119" t="s">
        <v>612</v>
      </c>
      <c r="EOR308" s="119" t="s">
        <v>612</v>
      </c>
      <c r="EOS308" s="119" t="s">
        <v>612</v>
      </c>
      <c r="EOT308" s="119" t="s">
        <v>612</v>
      </c>
      <c r="EOU308" s="119" t="s">
        <v>612</v>
      </c>
      <c r="EOV308" s="119" t="s">
        <v>612</v>
      </c>
      <c r="EOW308" s="119" t="s">
        <v>612</v>
      </c>
      <c r="EOX308" s="119" t="s">
        <v>612</v>
      </c>
      <c r="EOY308" s="119" t="s">
        <v>612</v>
      </c>
      <c r="EOZ308" s="119" t="s">
        <v>612</v>
      </c>
      <c r="EPA308" s="119" t="s">
        <v>612</v>
      </c>
      <c r="EPB308" s="119" t="s">
        <v>612</v>
      </c>
      <c r="EPC308" s="119" t="s">
        <v>612</v>
      </c>
      <c r="EPD308" s="119" t="s">
        <v>612</v>
      </c>
      <c r="EPE308" s="119" t="s">
        <v>612</v>
      </c>
      <c r="EPF308" s="119" t="s">
        <v>612</v>
      </c>
      <c r="EPG308" s="119" t="s">
        <v>612</v>
      </c>
      <c r="EPH308" s="119" t="s">
        <v>612</v>
      </c>
      <c r="EPI308" s="119" t="s">
        <v>612</v>
      </c>
      <c r="EPJ308" s="119" t="s">
        <v>612</v>
      </c>
      <c r="EPK308" s="119" t="s">
        <v>612</v>
      </c>
      <c r="EPL308" s="119" t="s">
        <v>612</v>
      </c>
      <c r="EPM308" s="119" t="s">
        <v>612</v>
      </c>
      <c r="EPN308" s="119" t="s">
        <v>612</v>
      </c>
      <c r="EPO308" s="119" t="s">
        <v>612</v>
      </c>
      <c r="EPP308" s="119" t="s">
        <v>612</v>
      </c>
      <c r="EPQ308" s="119" t="s">
        <v>612</v>
      </c>
      <c r="EPR308" s="119" t="s">
        <v>612</v>
      </c>
      <c r="EPS308" s="119" t="s">
        <v>612</v>
      </c>
      <c r="EPT308" s="119" t="s">
        <v>612</v>
      </c>
      <c r="EPU308" s="119" t="s">
        <v>612</v>
      </c>
      <c r="EPV308" s="119" t="s">
        <v>612</v>
      </c>
      <c r="EPW308" s="119" t="s">
        <v>612</v>
      </c>
      <c r="EPX308" s="119" t="s">
        <v>612</v>
      </c>
      <c r="EPY308" s="119" t="s">
        <v>612</v>
      </c>
      <c r="EPZ308" s="119" t="s">
        <v>612</v>
      </c>
      <c r="EQA308" s="119" t="s">
        <v>612</v>
      </c>
      <c r="EQB308" s="119" t="s">
        <v>612</v>
      </c>
      <c r="EQC308" s="119" t="s">
        <v>612</v>
      </c>
      <c r="EQD308" s="119" t="s">
        <v>612</v>
      </c>
      <c r="EQE308" s="119" t="s">
        <v>612</v>
      </c>
      <c r="EQF308" s="119" t="s">
        <v>612</v>
      </c>
      <c r="EQG308" s="119" t="s">
        <v>612</v>
      </c>
      <c r="EQH308" s="119" t="s">
        <v>612</v>
      </c>
      <c r="EQI308" s="119" t="s">
        <v>612</v>
      </c>
      <c r="EQJ308" s="119" t="s">
        <v>612</v>
      </c>
      <c r="EQK308" s="119" t="s">
        <v>612</v>
      </c>
      <c r="EQL308" s="119" t="s">
        <v>612</v>
      </c>
      <c r="EQM308" s="119" t="s">
        <v>612</v>
      </c>
      <c r="EQN308" s="119" t="s">
        <v>612</v>
      </c>
      <c r="EQO308" s="119" t="s">
        <v>612</v>
      </c>
      <c r="EQP308" s="119" t="s">
        <v>612</v>
      </c>
      <c r="EQQ308" s="119" t="s">
        <v>612</v>
      </c>
      <c r="EQR308" s="119" t="s">
        <v>612</v>
      </c>
      <c r="EQS308" s="119" t="s">
        <v>612</v>
      </c>
      <c r="EQT308" s="119" t="s">
        <v>612</v>
      </c>
      <c r="EQU308" s="119" t="s">
        <v>612</v>
      </c>
      <c r="EQV308" s="119" t="s">
        <v>612</v>
      </c>
      <c r="EQW308" s="119" t="s">
        <v>612</v>
      </c>
      <c r="EQX308" s="119" t="s">
        <v>612</v>
      </c>
      <c r="EQY308" s="119" t="s">
        <v>612</v>
      </c>
      <c r="EQZ308" s="119" t="s">
        <v>612</v>
      </c>
      <c r="ERA308" s="119" t="s">
        <v>612</v>
      </c>
      <c r="ERB308" s="119" t="s">
        <v>612</v>
      </c>
      <c r="ERC308" s="119" t="s">
        <v>612</v>
      </c>
      <c r="ERD308" s="119" t="s">
        <v>612</v>
      </c>
      <c r="ERE308" s="119" t="s">
        <v>612</v>
      </c>
      <c r="ERF308" s="119" t="s">
        <v>612</v>
      </c>
      <c r="ERG308" s="119" t="s">
        <v>612</v>
      </c>
      <c r="ERH308" s="119" t="s">
        <v>612</v>
      </c>
      <c r="ERI308" s="119" t="s">
        <v>612</v>
      </c>
      <c r="ERJ308" s="119" t="s">
        <v>612</v>
      </c>
      <c r="ERK308" s="119" t="s">
        <v>612</v>
      </c>
      <c r="ERL308" s="119" t="s">
        <v>612</v>
      </c>
      <c r="ERM308" s="119" t="s">
        <v>612</v>
      </c>
      <c r="ERN308" s="119" t="s">
        <v>612</v>
      </c>
      <c r="ERO308" s="119" t="s">
        <v>612</v>
      </c>
      <c r="ERP308" s="119" t="s">
        <v>612</v>
      </c>
      <c r="ERQ308" s="119" t="s">
        <v>612</v>
      </c>
      <c r="ERR308" s="119" t="s">
        <v>612</v>
      </c>
      <c r="ERS308" s="119" t="s">
        <v>612</v>
      </c>
      <c r="ERT308" s="119" t="s">
        <v>612</v>
      </c>
      <c r="ERU308" s="119" t="s">
        <v>612</v>
      </c>
      <c r="ERV308" s="119" t="s">
        <v>612</v>
      </c>
      <c r="ERW308" s="119" t="s">
        <v>612</v>
      </c>
      <c r="ERX308" s="119" t="s">
        <v>612</v>
      </c>
      <c r="ERY308" s="119" t="s">
        <v>612</v>
      </c>
      <c r="ERZ308" s="119" t="s">
        <v>612</v>
      </c>
      <c r="ESA308" s="119" t="s">
        <v>612</v>
      </c>
      <c r="ESB308" s="119" t="s">
        <v>612</v>
      </c>
      <c r="ESC308" s="119" t="s">
        <v>612</v>
      </c>
      <c r="ESD308" s="119" t="s">
        <v>612</v>
      </c>
      <c r="ESE308" s="119" t="s">
        <v>612</v>
      </c>
      <c r="ESF308" s="119" t="s">
        <v>612</v>
      </c>
      <c r="ESG308" s="119" t="s">
        <v>612</v>
      </c>
      <c r="ESH308" s="119" t="s">
        <v>612</v>
      </c>
      <c r="ESI308" s="119" t="s">
        <v>612</v>
      </c>
      <c r="ESJ308" s="119" t="s">
        <v>612</v>
      </c>
      <c r="ESK308" s="119" t="s">
        <v>612</v>
      </c>
      <c r="ESL308" s="119" t="s">
        <v>612</v>
      </c>
      <c r="ESM308" s="119" t="s">
        <v>612</v>
      </c>
      <c r="ESN308" s="119" t="s">
        <v>612</v>
      </c>
      <c r="ESO308" s="119" t="s">
        <v>612</v>
      </c>
      <c r="ESP308" s="119" t="s">
        <v>612</v>
      </c>
      <c r="ESQ308" s="119" t="s">
        <v>612</v>
      </c>
      <c r="ESR308" s="119" t="s">
        <v>612</v>
      </c>
      <c r="ESS308" s="119" t="s">
        <v>612</v>
      </c>
      <c r="EST308" s="119" t="s">
        <v>612</v>
      </c>
      <c r="ESU308" s="119" t="s">
        <v>612</v>
      </c>
      <c r="ESV308" s="119" t="s">
        <v>612</v>
      </c>
      <c r="ESW308" s="119" t="s">
        <v>612</v>
      </c>
      <c r="ESX308" s="119" t="s">
        <v>612</v>
      </c>
      <c r="ESY308" s="119" t="s">
        <v>612</v>
      </c>
      <c r="ESZ308" s="119" t="s">
        <v>612</v>
      </c>
      <c r="ETA308" s="119" t="s">
        <v>612</v>
      </c>
      <c r="ETB308" s="119" t="s">
        <v>612</v>
      </c>
      <c r="ETC308" s="119" t="s">
        <v>612</v>
      </c>
      <c r="ETD308" s="119" t="s">
        <v>612</v>
      </c>
      <c r="ETE308" s="119" t="s">
        <v>612</v>
      </c>
      <c r="ETF308" s="119" t="s">
        <v>612</v>
      </c>
      <c r="ETG308" s="119" t="s">
        <v>612</v>
      </c>
      <c r="ETH308" s="119" t="s">
        <v>612</v>
      </c>
      <c r="ETI308" s="119" t="s">
        <v>612</v>
      </c>
      <c r="ETJ308" s="119" t="s">
        <v>612</v>
      </c>
      <c r="ETK308" s="119" t="s">
        <v>612</v>
      </c>
      <c r="ETL308" s="119" t="s">
        <v>612</v>
      </c>
      <c r="ETM308" s="119" t="s">
        <v>612</v>
      </c>
      <c r="ETN308" s="119" t="s">
        <v>612</v>
      </c>
      <c r="ETO308" s="119" t="s">
        <v>612</v>
      </c>
      <c r="ETP308" s="119" t="s">
        <v>612</v>
      </c>
      <c r="ETQ308" s="119" t="s">
        <v>612</v>
      </c>
      <c r="ETR308" s="119" t="s">
        <v>612</v>
      </c>
      <c r="ETS308" s="119" t="s">
        <v>612</v>
      </c>
      <c r="ETT308" s="119" t="s">
        <v>612</v>
      </c>
      <c r="ETU308" s="119" t="s">
        <v>612</v>
      </c>
      <c r="ETV308" s="119" t="s">
        <v>612</v>
      </c>
      <c r="ETW308" s="119" t="s">
        <v>612</v>
      </c>
      <c r="ETX308" s="119" t="s">
        <v>612</v>
      </c>
      <c r="ETY308" s="119" t="s">
        <v>612</v>
      </c>
      <c r="ETZ308" s="119" t="s">
        <v>612</v>
      </c>
      <c r="EUA308" s="119" t="s">
        <v>612</v>
      </c>
      <c r="EUB308" s="119" t="s">
        <v>612</v>
      </c>
      <c r="EUC308" s="119" t="s">
        <v>612</v>
      </c>
      <c r="EUD308" s="119" t="s">
        <v>612</v>
      </c>
      <c r="EUE308" s="119" t="s">
        <v>612</v>
      </c>
      <c r="EUF308" s="119" t="s">
        <v>612</v>
      </c>
      <c r="EUG308" s="119" t="s">
        <v>612</v>
      </c>
      <c r="EUH308" s="119" t="s">
        <v>612</v>
      </c>
      <c r="EUI308" s="119" t="s">
        <v>612</v>
      </c>
      <c r="EUJ308" s="119" t="s">
        <v>612</v>
      </c>
      <c r="EUK308" s="119" t="s">
        <v>612</v>
      </c>
      <c r="EUL308" s="119" t="s">
        <v>612</v>
      </c>
      <c r="EUM308" s="119" t="s">
        <v>612</v>
      </c>
      <c r="EUN308" s="119" t="s">
        <v>612</v>
      </c>
      <c r="EUO308" s="119" t="s">
        <v>612</v>
      </c>
      <c r="EUP308" s="119" t="s">
        <v>612</v>
      </c>
      <c r="EUQ308" s="119" t="s">
        <v>612</v>
      </c>
      <c r="EUR308" s="119" t="s">
        <v>612</v>
      </c>
      <c r="EUS308" s="119" t="s">
        <v>612</v>
      </c>
      <c r="EUT308" s="119" t="s">
        <v>612</v>
      </c>
      <c r="EUU308" s="119" t="s">
        <v>612</v>
      </c>
      <c r="EUV308" s="119" t="s">
        <v>612</v>
      </c>
      <c r="EUW308" s="119" t="s">
        <v>612</v>
      </c>
      <c r="EUX308" s="119" t="s">
        <v>612</v>
      </c>
      <c r="EUY308" s="119" t="s">
        <v>612</v>
      </c>
      <c r="EUZ308" s="119" t="s">
        <v>612</v>
      </c>
      <c r="EVA308" s="119" t="s">
        <v>612</v>
      </c>
      <c r="EVB308" s="119" t="s">
        <v>612</v>
      </c>
      <c r="EVC308" s="119" t="s">
        <v>612</v>
      </c>
      <c r="EVD308" s="119" t="s">
        <v>612</v>
      </c>
      <c r="EVE308" s="119" t="s">
        <v>612</v>
      </c>
      <c r="EVF308" s="119" t="s">
        <v>612</v>
      </c>
      <c r="EVG308" s="119" t="s">
        <v>612</v>
      </c>
      <c r="EVH308" s="119" t="s">
        <v>612</v>
      </c>
      <c r="EVI308" s="119" t="s">
        <v>612</v>
      </c>
      <c r="EVJ308" s="119" t="s">
        <v>612</v>
      </c>
      <c r="EVK308" s="119" t="s">
        <v>612</v>
      </c>
      <c r="EVL308" s="119" t="s">
        <v>612</v>
      </c>
      <c r="EVM308" s="119" t="s">
        <v>612</v>
      </c>
      <c r="EVN308" s="119" t="s">
        <v>612</v>
      </c>
      <c r="EVO308" s="119" t="s">
        <v>612</v>
      </c>
      <c r="EVP308" s="119" t="s">
        <v>612</v>
      </c>
      <c r="EVQ308" s="119" t="s">
        <v>612</v>
      </c>
      <c r="EVR308" s="119" t="s">
        <v>612</v>
      </c>
      <c r="EVS308" s="119" t="s">
        <v>612</v>
      </c>
      <c r="EVT308" s="119" t="s">
        <v>612</v>
      </c>
      <c r="EVU308" s="119" t="s">
        <v>612</v>
      </c>
      <c r="EVV308" s="119" t="s">
        <v>612</v>
      </c>
      <c r="EVW308" s="119" t="s">
        <v>612</v>
      </c>
      <c r="EVX308" s="119" t="s">
        <v>612</v>
      </c>
      <c r="EVY308" s="119" t="s">
        <v>612</v>
      </c>
      <c r="EVZ308" s="119" t="s">
        <v>612</v>
      </c>
      <c r="EWA308" s="119" t="s">
        <v>612</v>
      </c>
      <c r="EWB308" s="119" t="s">
        <v>612</v>
      </c>
      <c r="EWC308" s="119" t="s">
        <v>612</v>
      </c>
      <c r="EWD308" s="119" t="s">
        <v>612</v>
      </c>
      <c r="EWE308" s="119" t="s">
        <v>612</v>
      </c>
      <c r="EWF308" s="119" t="s">
        <v>612</v>
      </c>
      <c r="EWG308" s="119" t="s">
        <v>612</v>
      </c>
      <c r="EWH308" s="119" t="s">
        <v>612</v>
      </c>
      <c r="EWI308" s="119" t="s">
        <v>612</v>
      </c>
      <c r="EWJ308" s="119" t="s">
        <v>612</v>
      </c>
      <c r="EWK308" s="119" t="s">
        <v>612</v>
      </c>
      <c r="EWL308" s="119" t="s">
        <v>612</v>
      </c>
      <c r="EWM308" s="119" t="s">
        <v>612</v>
      </c>
      <c r="EWN308" s="119" t="s">
        <v>612</v>
      </c>
      <c r="EWO308" s="119" t="s">
        <v>612</v>
      </c>
      <c r="EWP308" s="119" t="s">
        <v>612</v>
      </c>
      <c r="EWQ308" s="119" t="s">
        <v>612</v>
      </c>
      <c r="EWR308" s="119" t="s">
        <v>612</v>
      </c>
      <c r="EWS308" s="119" t="s">
        <v>612</v>
      </c>
      <c r="EWT308" s="119" t="s">
        <v>612</v>
      </c>
      <c r="EWU308" s="119" t="s">
        <v>612</v>
      </c>
      <c r="EWV308" s="119" t="s">
        <v>612</v>
      </c>
      <c r="EWW308" s="119" t="s">
        <v>612</v>
      </c>
      <c r="EWX308" s="119" t="s">
        <v>612</v>
      </c>
      <c r="EWY308" s="119" t="s">
        <v>612</v>
      </c>
      <c r="EWZ308" s="119" t="s">
        <v>612</v>
      </c>
      <c r="EXA308" s="119" t="s">
        <v>612</v>
      </c>
      <c r="EXB308" s="119" t="s">
        <v>612</v>
      </c>
      <c r="EXC308" s="119" t="s">
        <v>612</v>
      </c>
      <c r="EXD308" s="119" t="s">
        <v>612</v>
      </c>
      <c r="EXE308" s="119" t="s">
        <v>612</v>
      </c>
      <c r="EXF308" s="119" t="s">
        <v>612</v>
      </c>
      <c r="EXG308" s="119" t="s">
        <v>612</v>
      </c>
      <c r="EXH308" s="119" t="s">
        <v>612</v>
      </c>
      <c r="EXI308" s="119" t="s">
        <v>612</v>
      </c>
      <c r="EXJ308" s="119" t="s">
        <v>612</v>
      </c>
      <c r="EXK308" s="119" t="s">
        <v>612</v>
      </c>
      <c r="EXL308" s="119" t="s">
        <v>612</v>
      </c>
      <c r="EXM308" s="119" t="s">
        <v>612</v>
      </c>
      <c r="EXN308" s="119" t="s">
        <v>612</v>
      </c>
      <c r="EXO308" s="119" t="s">
        <v>612</v>
      </c>
      <c r="EXP308" s="119" t="s">
        <v>612</v>
      </c>
      <c r="EXQ308" s="119" t="s">
        <v>612</v>
      </c>
      <c r="EXR308" s="119" t="s">
        <v>612</v>
      </c>
      <c r="EXS308" s="119" t="s">
        <v>612</v>
      </c>
      <c r="EXT308" s="119" t="s">
        <v>612</v>
      </c>
      <c r="EXU308" s="119" t="s">
        <v>612</v>
      </c>
      <c r="EXV308" s="119" t="s">
        <v>612</v>
      </c>
      <c r="EXW308" s="119" t="s">
        <v>612</v>
      </c>
      <c r="EXX308" s="119" t="s">
        <v>612</v>
      </c>
      <c r="EXY308" s="119" t="s">
        <v>612</v>
      </c>
      <c r="EXZ308" s="119" t="s">
        <v>612</v>
      </c>
      <c r="EYA308" s="119" t="s">
        <v>612</v>
      </c>
      <c r="EYB308" s="119" t="s">
        <v>612</v>
      </c>
      <c r="EYC308" s="119" t="s">
        <v>612</v>
      </c>
      <c r="EYD308" s="119" t="s">
        <v>612</v>
      </c>
      <c r="EYE308" s="119" t="s">
        <v>612</v>
      </c>
      <c r="EYF308" s="119" t="s">
        <v>612</v>
      </c>
      <c r="EYG308" s="119" t="s">
        <v>612</v>
      </c>
      <c r="EYH308" s="119" t="s">
        <v>612</v>
      </c>
      <c r="EYI308" s="119" t="s">
        <v>612</v>
      </c>
      <c r="EYJ308" s="119" t="s">
        <v>612</v>
      </c>
      <c r="EYK308" s="119" t="s">
        <v>612</v>
      </c>
      <c r="EYL308" s="119" t="s">
        <v>612</v>
      </c>
      <c r="EYM308" s="119" t="s">
        <v>612</v>
      </c>
      <c r="EYN308" s="119" t="s">
        <v>612</v>
      </c>
      <c r="EYO308" s="119" t="s">
        <v>612</v>
      </c>
      <c r="EYP308" s="119" t="s">
        <v>612</v>
      </c>
      <c r="EYQ308" s="119" t="s">
        <v>612</v>
      </c>
      <c r="EYR308" s="119" t="s">
        <v>612</v>
      </c>
      <c r="EYS308" s="119" t="s">
        <v>612</v>
      </c>
      <c r="EYT308" s="119" t="s">
        <v>612</v>
      </c>
      <c r="EYU308" s="119" t="s">
        <v>612</v>
      </c>
      <c r="EYV308" s="119" t="s">
        <v>612</v>
      </c>
      <c r="EYW308" s="119" t="s">
        <v>612</v>
      </c>
      <c r="EYX308" s="119" t="s">
        <v>612</v>
      </c>
      <c r="EYY308" s="119" t="s">
        <v>612</v>
      </c>
      <c r="EYZ308" s="119" t="s">
        <v>612</v>
      </c>
      <c r="EZA308" s="119" t="s">
        <v>612</v>
      </c>
      <c r="EZB308" s="119" t="s">
        <v>612</v>
      </c>
      <c r="EZC308" s="119" t="s">
        <v>612</v>
      </c>
      <c r="EZD308" s="119" t="s">
        <v>612</v>
      </c>
      <c r="EZE308" s="119" t="s">
        <v>612</v>
      </c>
      <c r="EZF308" s="119" t="s">
        <v>612</v>
      </c>
      <c r="EZG308" s="119" t="s">
        <v>612</v>
      </c>
      <c r="EZH308" s="119" t="s">
        <v>612</v>
      </c>
      <c r="EZI308" s="119" t="s">
        <v>612</v>
      </c>
      <c r="EZJ308" s="119" t="s">
        <v>612</v>
      </c>
      <c r="EZK308" s="119" t="s">
        <v>612</v>
      </c>
      <c r="EZL308" s="119" t="s">
        <v>612</v>
      </c>
      <c r="EZM308" s="119" t="s">
        <v>612</v>
      </c>
      <c r="EZN308" s="119" t="s">
        <v>612</v>
      </c>
      <c r="EZO308" s="119" t="s">
        <v>612</v>
      </c>
      <c r="EZP308" s="119" t="s">
        <v>612</v>
      </c>
      <c r="EZQ308" s="119" t="s">
        <v>612</v>
      </c>
      <c r="EZR308" s="119" t="s">
        <v>612</v>
      </c>
      <c r="EZS308" s="119" t="s">
        <v>612</v>
      </c>
      <c r="EZT308" s="119" t="s">
        <v>612</v>
      </c>
      <c r="EZU308" s="119" t="s">
        <v>612</v>
      </c>
      <c r="EZV308" s="119" t="s">
        <v>612</v>
      </c>
      <c r="EZW308" s="119" t="s">
        <v>612</v>
      </c>
      <c r="EZX308" s="119" t="s">
        <v>612</v>
      </c>
      <c r="EZY308" s="119" t="s">
        <v>612</v>
      </c>
      <c r="EZZ308" s="119" t="s">
        <v>612</v>
      </c>
      <c r="FAA308" s="119" t="s">
        <v>612</v>
      </c>
      <c r="FAB308" s="119" t="s">
        <v>612</v>
      </c>
      <c r="FAC308" s="119" t="s">
        <v>612</v>
      </c>
      <c r="FAD308" s="119" t="s">
        <v>612</v>
      </c>
      <c r="FAE308" s="119" t="s">
        <v>612</v>
      </c>
      <c r="FAF308" s="119" t="s">
        <v>612</v>
      </c>
      <c r="FAG308" s="119" t="s">
        <v>612</v>
      </c>
      <c r="FAH308" s="119" t="s">
        <v>612</v>
      </c>
      <c r="FAI308" s="119" t="s">
        <v>612</v>
      </c>
      <c r="FAJ308" s="119" t="s">
        <v>612</v>
      </c>
      <c r="FAK308" s="119" t="s">
        <v>612</v>
      </c>
      <c r="FAL308" s="119" t="s">
        <v>612</v>
      </c>
      <c r="FAM308" s="119" t="s">
        <v>612</v>
      </c>
      <c r="FAN308" s="119" t="s">
        <v>612</v>
      </c>
      <c r="FAO308" s="119" t="s">
        <v>612</v>
      </c>
      <c r="FAP308" s="119" t="s">
        <v>612</v>
      </c>
      <c r="FAQ308" s="119" t="s">
        <v>612</v>
      </c>
      <c r="FAR308" s="119" t="s">
        <v>612</v>
      </c>
      <c r="FAS308" s="119" t="s">
        <v>612</v>
      </c>
      <c r="FAT308" s="119" t="s">
        <v>612</v>
      </c>
      <c r="FAU308" s="119" t="s">
        <v>612</v>
      </c>
      <c r="FAV308" s="119" t="s">
        <v>612</v>
      </c>
      <c r="FAW308" s="119" t="s">
        <v>612</v>
      </c>
      <c r="FAX308" s="119" t="s">
        <v>612</v>
      </c>
      <c r="FAY308" s="119" t="s">
        <v>612</v>
      </c>
      <c r="FAZ308" s="119" t="s">
        <v>612</v>
      </c>
      <c r="FBA308" s="119" t="s">
        <v>612</v>
      </c>
      <c r="FBB308" s="119" t="s">
        <v>612</v>
      </c>
      <c r="FBC308" s="119" t="s">
        <v>612</v>
      </c>
      <c r="FBD308" s="119" t="s">
        <v>612</v>
      </c>
      <c r="FBE308" s="119" t="s">
        <v>612</v>
      </c>
      <c r="FBF308" s="119" t="s">
        <v>612</v>
      </c>
      <c r="FBG308" s="119" t="s">
        <v>612</v>
      </c>
      <c r="FBH308" s="119" t="s">
        <v>612</v>
      </c>
      <c r="FBI308" s="119" t="s">
        <v>612</v>
      </c>
      <c r="FBJ308" s="119" t="s">
        <v>612</v>
      </c>
      <c r="FBK308" s="119" t="s">
        <v>612</v>
      </c>
      <c r="FBL308" s="119" t="s">
        <v>612</v>
      </c>
      <c r="FBM308" s="119" t="s">
        <v>612</v>
      </c>
      <c r="FBN308" s="119" t="s">
        <v>612</v>
      </c>
      <c r="FBO308" s="119" t="s">
        <v>612</v>
      </c>
      <c r="FBP308" s="119" t="s">
        <v>612</v>
      </c>
      <c r="FBQ308" s="119" t="s">
        <v>612</v>
      </c>
      <c r="FBR308" s="119" t="s">
        <v>612</v>
      </c>
      <c r="FBS308" s="119" t="s">
        <v>612</v>
      </c>
      <c r="FBT308" s="119" t="s">
        <v>612</v>
      </c>
      <c r="FBU308" s="119" t="s">
        <v>612</v>
      </c>
      <c r="FBV308" s="119" t="s">
        <v>612</v>
      </c>
      <c r="FBW308" s="119" t="s">
        <v>612</v>
      </c>
      <c r="FBX308" s="119" t="s">
        <v>612</v>
      </c>
      <c r="FBY308" s="119" t="s">
        <v>612</v>
      </c>
      <c r="FBZ308" s="119" t="s">
        <v>612</v>
      </c>
      <c r="FCA308" s="119" t="s">
        <v>612</v>
      </c>
      <c r="FCB308" s="119" t="s">
        <v>612</v>
      </c>
      <c r="FCC308" s="119" t="s">
        <v>612</v>
      </c>
      <c r="FCD308" s="119" t="s">
        <v>612</v>
      </c>
      <c r="FCE308" s="119" t="s">
        <v>612</v>
      </c>
      <c r="FCF308" s="119" t="s">
        <v>612</v>
      </c>
      <c r="FCG308" s="119" t="s">
        <v>612</v>
      </c>
      <c r="FCH308" s="119" t="s">
        <v>612</v>
      </c>
      <c r="FCI308" s="119" t="s">
        <v>612</v>
      </c>
      <c r="FCJ308" s="119" t="s">
        <v>612</v>
      </c>
      <c r="FCK308" s="119" t="s">
        <v>612</v>
      </c>
      <c r="FCL308" s="119" t="s">
        <v>612</v>
      </c>
      <c r="FCM308" s="119" t="s">
        <v>612</v>
      </c>
      <c r="FCN308" s="119" t="s">
        <v>612</v>
      </c>
      <c r="FCO308" s="119" t="s">
        <v>612</v>
      </c>
      <c r="FCP308" s="119" t="s">
        <v>612</v>
      </c>
      <c r="FCQ308" s="119" t="s">
        <v>612</v>
      </c>
      <c r="FCR308" s="119" t="s">
        <v>612</v>
      </c>
      <c r="FCS308" s="119" t="s">
        <v>612</v>
      </c>
      <c r="FCT308" s="119" t="s">
        <v>612</v>
      </c>
      <c r="FCU308" s="119" t="s">
        <v>612</v>
      </c>
      <c r="FCV308" s="119" t="s">
        <v>612</v>
      </c>
      <c r="FCW308" s="119" t="s">
        <v>612</v>
      </c>
      <c r="FCX308" s="119" t="s">
        <v>612</v>
      </c>
      <c r="FCY308" s="119" t="s">
        <v>612</v>
      </c>
      <c r="FCZ308" s="119" t="s">
        <v>612</v>
      </c>
      <c r="FDA308" s="119" t="s">
        <v>612</v>
      </c>
      <c r="FDB308" s="119" t="s">
        <v>612</v>
      </c>
      <c r="FDC308" s="119" t="s">
        <v>612</v>
      </c>
      <c r="FDD308" s="119" t="s">
        <v>612</v>
      </c>
      <c r="FDE308" s="119" t="s">
        <v>612</v>
      </c>
      <c r="FDF308" s="119" t="s">
        <v>612</v>
      </c>
      <c r="FDG308" s="119" t="s">
        <v>612</v>
      </c>
      <c r="FDH308" s="119" t="s">
        <v>612</v>
      </c>
      <c r="FDI308" s="119" t="s">
        <v>612</v>
      </c>
      <c r="FDJ308" s="119" t="s">
        <v>612</v>
      </c>
      <c r="FDK308" s="119" t="s">
        <v>612</v>
      </c>
      <c r="FDL308" s="119" t="s">
        <v>612</v>
      </c>
      <c r="FDM308" s="119" t="s">
        <v>612</v>
      </c>
      <c r="FDN308" s="119" t="s">
        <v>612</v>
      </c>
      <c r="FDO308" s="119" t="s">
        <v>612</v>
      </c>
      <c r="FDP308" s="119" t="s">
        <v>612</v>
      </c>
      <c r="FDQ308" s="119" t="s">
        <v>612</v>
      </c>
      <c r="FDR308" s="119" t="s">
        <v>612</v>
      </c>
      <c r="FDS308" s="119" t="s">
        <v>612</v>
      </c>
      <c r="FDT308" s="119" t="s">
        <v>612</v>
      </c>
      <c r="FDU308" s="119" t="s">
        <v>612</v>
      </c>
      <c r="FDV308" s="119" t="s">
        <v>612</v>
      </c>
      <c r="FDW308" s="119" t="s">
        <v>612</v>
      </c>
      <c r="FDX308" s="119" t="s">
        <v>612</v>
      </c>
      <c r="FDY308" s="119" t="s">
        <v>612</v>
      </c>
      <c r="FDZ308" s="119" t="s">
        <v>612</v>
      </c>
      <c r="FEA308" s="119" t="s">
        <v>612</v>
      </c>
      <c r="FEB308" s="119" t="s">
        <v>612</v>
      </c>
      <c r="FEC308" s="119" t="s">
        <v>612</v>
      </c>
      <c r="FED308" s="119" t="s">
        <v>612</v>
      </c>
      <c r="FEE308" s="119" t="s">
        <v>612</v>
      </c>
      <c r="FEF308" s="119" t="s">
        <v>612</v>
      </c>
      <c r="FEG308" s="119" t="s">
        <v>612</v>
      </c>
      <c r="FEH308" s="119" t="s">
        <v>612</v>
      </c>
      <c r="FEI308" s="119" t="s">
        <v>612</v>
      </c>
      <c r="FEJ308" s="119" t="s">
        <v>612</v>
      </c>
      <c r="FEK308" s="119" t="s">
        <v>612</v>
      </c>
      <c r="FEL308" s="119" t="s">
        <v>612</v>
      </c>
      <c r="FEM308" s="119" t="s">
        <v>612</v>
      </c>
      <c r="FEN308" s="119" t="s">
        <v>612</v>
      </c>
      <c r="FEO308" s="119" t="s">
        <v>612</v>
      </c>
      <c r="FEP308" s="119" t="s">
        <v>612</v>
      </c>
      <c r="FEQ308" s="119" t="s">
        <v>612</v>
      </c>
      <c r="FER308" s="119" t="s">
        <v>612</v>
      </c>
      <c r="FES308" s="119" t="s">
        <v>612</v>
      </c>
      <c r="FET308" s="119" t="s">
        <v>612</v>
      </c>
      <c r="FEU308" s="119" t="s">
        <v>612</v>
      </c>
      <c r="FEV308" s="119" t="s">
        <v>612</v>
      </c>
      <c r="FEW308" s="119" t="s">
        <v>612</v>
      </c>
      <c r="FEX308" s="119" t="s">
        <v>612</v>
      </c>
      <c r="FEY308" s="119" t="s">
        <v>612</v>
      </c>
      <c r="FEZ308" s="119" t="s">
        <v>612</v>
      </c>
      <c r="FFA308" s="119" t="s">
        <v>612</v>
      </c>
      <c r="FFB308" s="119" t="s">
        <v>612</v>
      </c>
      <c r="FFC308" s="119" t="s">
        <v>612</v>
      </c>
      <c r="FFD308" s="119" t="s">
        <v>612</v>
      </c>
      <c r="FFE308" s="119" t="s">
        <v>612</v>
      </c>
      <c r="FFF308" s="119" t="s">
        <v>612</v>
      </c>
      <c r="FFG308" s="119" t="s">
        <v>612</v>
      </c>
      <c r="FFH308" s="119" t="s">
        <v>612</v>
      </c>
      <c r="FFI308" s="119" t="s">
        <v>612</v>
      </c>
      <c r="FFJ308" s="119" t="s">
        <v>612</v>
      </c>
      <c r="FFK308" s="119" t="s">
        <v>612</v>
      </c>
      <c r="FFL308" s="119" t="s">
        <v>612</v>
      </c>
      <c r="FFM308" s="119" t="s">
        <v>612</v>
      </c>
      <c r="FFN308" s="119" t="s">
        <v>612</v>
      </c>
      <c r="FFO308" s="119" t="s">
        <v>612</v>
      </c>
      <c r="FFP308" s="119" t="s">
        <v>612</v>
      </c>
      <c r="FFQ308" s="119" t="s">
        <v>612</v>
      </c>
      <c r="FFR308" s="119" t="s">
        <v>612</v>
      </c>
      <c r="FFS308" s="119" t="s">
        <v>612</v>
      </c>
      <c r="FFT308" s="119" t="s">
        <v>612</v>
      </c>
      <c r="FFU308" s="119" t="s">
        <v>612</v>
      </c>
      <c r="FFV308" s="119" t="s">
        <v>612</v>
      </c>
      <c r="FFW308" s="119" t="s">
        <v>612</v>
      </c>
      <c r="FFX308" s="119" t="s">
        <v>612</v>
      </c>
      <c r="FFY308" s="119" t="s">
        <v>612</v>
      </c>
      <c r="FFZ308" s="119" t="s">
        <v>612</v>
      </c>
      <c r="FGA308" s="119" t="s">
        <v>612</v>
      </c>
      <c r="FGB308" s="119" t="s">
        <v>612</v>
      </c>
      <c r="FGC308" s="119" t="s">
        <v>612</v>
      </c>
      <c r="FGD308" s="119" t="s">
        <v>612</v>
      </c>
      <c r="FGE308" s="119" t="s">
        <v>612</v>
      </c>
      <c r="FGF308" s="119" t="s">
        <v>612</v>
      </c>
      <c r="FGG308" s="119" t="s">
        <v>612</v>
      </c>
      <c r="FGH308" s="119" t="s">
        <v>612</v>
      </c>
      <c r="FGI308" s="119" t="s">
        <v>612</v>
      </c>
      <c r="FGJ308" s="119" t="s">
        <v>612</v>
      </c>
      <c r="FGK308" s="119" t="s">
        <v>612</v>
      </c>
      <c r="FGL308" s="119" t="s">
        <v>612</v>
      </c>
      <c r="FGM308" s="119" t="s">
        <v>612</v>
      </c>
      <c r="FGN308" s="119" t="s">
        <v>612</v>
      </c>
      <c r="FGO308" s="119" t="s">
        <v>612</v>
      </c>
      <c r="FGP308" s="119" t="s">
        <v>612</v>
      </c>
      <c r="FGQ308" s="119" t="s">
        <v>612</v>
      </c>
      <c r="FGR308" s="119" t="s">
        <v>612</v>
      </c>
      <c r="FGS308" s="119" t="s">
        <v>612</v>
      </c>
      <c r="FGT308" s="119" t="s">
        <v>612</v>
      </c>
      <c r="FGU308" s="119" t="s">
        <v>612</v>
      </c>
      <c r="FGV308" s="119" t="s">
        <v>612</v>
      </c>
      <c r="FGW308" s="119" t="s">
        <v>612</v>
      </c>
      <c r="FGX308" s="119" t="s">
        <v>612</v>
      </c>
      <c r="FGY308" s="119" t="s">
        <v>612</v>
      </c>
      <c r="FGZ308" s="119" t="s">
        <v>612</v>
      </c>
      <c r="FHA308" s="119" t="s">
        <v>612</v>
      </c>
      <c r="FHB308" s="119" t="s">
        <v>612</v>
      </c>
      <c r="FHC308" s="119" t="s">
        <v>612</v>
      </c>
      <c r="FHD308" s="119" t="s">
        <v>612</v>
      </c>
      <c r="FHE308" s="119" t="s">
        <v>612</v>
      </c>
      <c r="FHF308" s="119" t="s">
        <v>612</v>
      </c>
      <c r="FHG308" s="119" t="s">
        <v>612</v>
      </c>
      <c r="FHH308" s="119" t="s">
        <v>612</v>
      </c>
      <c r="FHI308" s="119" t="s">
        <v>612</v>
      </c>
      <c r="FHJ308" s="119" t="s">
        <v>612</v>
      </c>
      <c r="FHK308" s="119" t="s">
        <v>612</v>
      </c>
      <c r="FHL308" s="119" t="s">
        <v>612</v>
      </c>
      <c r="FHM308" s="119" t="s">
        <v>612</v>
      </c>
      <c r="FHN308" s="119" t="s">
        <v>612</v>
      </c>
      <c r="FHO308" s="119" t="s">
        <v>612</v>
      </c>
      <c r="FHP308" s="119" t="s">
        <v>612</v>
      </c>
      <c r="FHQ308" s="119" t="s">
        <v>612</v>
      </c>
      <c r="FHR308" s="119" t="s">
        <v>612</v>
      </c>
      <c r="FHS308" s="119" t="s">
        <v>612</v>
      </c>
      <c r="FHT308" s="119" t="s">
        <v>612</v>
      </c>
      <c r="FHU308" s="119" t="s">
        <v>612</v>
      </c>
      <c r="FHV308" s="119" t="s">
        <v>612</v>
      </c>
      <c r="FHW308" s="119" t="s">
        <v>612</v>
      </c>
      <c r="FHX308" s="119" t="s">
        <v>612</v>
      </c>
      <c r="FHY308" s="119" t="s">
        <v>612</v>
      </c>
      <c r="FHZ308" s="119" t="s">
        <v>612</v>
      </c>
      <c r="FIA308" s="119" t="s">
        <v>612</v>
      </c>
      <c r="FIB308" s="119" t="s">
        <v>612</v>
      </c>
      <c r="FIC308" s="119" t="s">
        <v>612</v>
      </c>
      <c r="FID308" s="119" t="s">
        <v>612</v>
      </c>
      <c r="FIE308" s="119" t="s">
        <v>612</v>
      </c>
      <c r="FIF308" s="119" t="s">
        <v>612</v>
      </c>
      <c r="FIG308" s="119" t="s">
        <v>612</v>
      </c>
      <c r="FIH308" s="119" t="s">
        <v>612</v>
      </c>
      <c r="FII308" s="119" t="s">
        <v>612</v>
      </c>
      <c r="FIJ308" s="119" t="s">
        <v>612</v>
      </c>
      <c r="FIK308" s="119" t="s">
        <v>612</v>
      </c>
      <c r="FIL308" s="119" t="s">
        <v>612</v>
      </c>
      <c r="FIM308" s="119" t="s">
        <v>612</v>
      </c>
      <c r="FIN308" s="119" t="s">
        <v>612</v>
      </c>
      <c r="FIO308" s="119" t="s">
        <v>612</v>
      </c>
      <c r="FIP308" s="119" t="s">
        <v>612</v>
      </c>
      <c r="FIQ308" s="119" t="s">
        <v>612</v>
      </c>
      <c r="FIR308" s="119" t="s">
        <v>612</v>
      </c>
      <c r="FIS308" s="119" t="s">
        <v>612</v>
      </c>
      <c r="FIT308" s="119" t="s">
        <v>612</v>
      </c>
      <c r="FIU308" s="119" t="s">
        <v>612</v>
      </c>
      <c r="FIV308" s="119" t="s">
        <v>612</v>
      </c>
      <c r="FIW308" s="119" t="s">
        <v>612</v>
      </c>
      <c r="FIX308" s="119" t="s">
        <v>612</v>
      </c>
      <c r="FIY308" s="119" t="s">
        <v>612</v>
      </c>
      <c r="FIZ308" s="119" t="s">
        <v>612</v>
      </c>
      <c r="FJA308" s="119" t="s">
        <v>612</v>
      </c>
      <c r="FJB308" s="119" t="s">
        <v>612</v>
      </c>
      <c r="FJC308" s="119" t="s">
        <v>612</v>
      </c>
      <c r="FJD308" s="119" t="s">
        <v>612</v>
      </c>
      <c r="FJE308" s="119" t="s">
        <v>612</v>
      </c>
      <c r="FJF308" s="119" t="s">
        <v>612</v>
      </c>
      <c r="FJG308" s="119" t="s">
        <v>612</v>
      </c>
      <c r="FJH308" s="119" t="s">
        <v>612</v>
      </c>
      <c r="FJI308" s="119" t="s">
        <v>612</v>
      </c>
      <c r="FJJ308" s="119" t="s">
        <v>612</v>
      </c>
      <c r="FJK308" s="119" t="s">
        <v>612</v>
      </c>
      <c r="FJL308" s="119" t="s">
        <v>612</v>
      </c>
      <c r="FJM308" s="119" t="s">
        <v>612</v>
      </c>
      <c r="FJN308" s="119" t="s">
        <v>612</v>
      </c>
      <c r="FJO308" s="119" t="s">
        <v>612</v>
      </c>
      <c r="FJP308" s="119" t="s">
        <v>612</v>
      </c>
      <c r="FJQ308" s="119" t="s">
        <v>612</v>
      </c>
      <c r="FJR308" s="119" t="s">
        <v>612</v>
      </c>
      <c r="FJS308" s="119" t="s">
        <v>612</v>
      </c>
      <c r="FJT308" s="119" t="s">
        <v>612</v>
      </c>
      <c r="FJU308" s="119" t="s">
        <v>612</v>
      </c>
      <c r="FJV308" s="119" t="s">
        <v>612</v>
      </c>
      <c r="FJW308" s="119" t="s">
        <v>612</v>
      </c>
      <c r="FJX308" s="119" t="s">
        <v>612</v>
      </c>
      <c r="FJY308" s="119" t="s">
        <v>612</v>
      </c>
      <c r="FJZ308" s="119" t="s">
        <v>612</v>
      </c>
      <c r="FKA308" s="119" t="s">
        <v>612</v>
      </c>
      <c r="FKB308" s="119" t="s">
        <v>612</v>
      </c>
      <c r="FKC308" s="119" t="s">
        <v>612</v>
      </c>
      <c r="FKD308" s="119" t="s">
        <v>612</v>
      </c>
      <c r="FKE308" s="119" t="s">
        <v>612</v>
      </c>
      <c r="FKF308" s="119" t="s">
        <v>612</v>
      </c>
      <c r="FKG308" s="119" t="s">
        <v>612</v>
      </c>
      <c r="FKH308" s="119" t="s">
        <v>612</v>
      </c>
      <c r="FKI308" s="119" t="s">
        <v>612</v>
      </c>
      <c r="FKJ308" s="119" t="s">
        <v>612</v>
      </c>
      <c r="FKK308" s="119" t="s">
        <v>612</v>
      </c>
      <c r="FKL308" s="119" t="s">
        <v>612</v>
      </c>
      <c r="FKM308" s="119" t="s">
        <v>612</v>
      </c>
      <c r="FKN308" s="119" t="s">
        <v>612</v>
      </c>
      <c r="FKO308" s="119" t="s">
        <v>612</v>
      </c>
      <c r="FKP308" s="119" t="s">
        <v>612</v>
      </c>
      <c r="FKQ308" s="119" t="s">
        <v>612</v>
      </c>
      <c r="FKR308" s="119" t="s">
        <v>612</v>
      </c>
      <c r="FKS308" s="119" t="s">
        <v>612</v>
      </c>
      <c r="FKT308" s="119" t="s">
        <v>612</v>
      </c>
      <c r="FKU308" s="119" t="s">
        <v>612</v>
      </c>
      <c r="FKV308" s="119" t="s">
        <v>612</v>
      </c>
      <c r="FKW308" s="119" t="s">
        <v>612</v>
      </c>
      <c r="FKX308" s="119" t="s">
        <v>612</v>
      </c>
      <c r="FKY308" s="119" t="s">
        <v>612</v>
      </c>
      <c r="FKZ308" s="119" t="s">
        <v>612</v>
      </c>
      <c r="FLA308" s="119" t="s">
        <v>612</v>
      </c>
      <c r="FLB308" s="119" t="s">
        <v>612</v>
      </c>
      <c r="FLC308" s="119" t="s">
        <v>612</v>
      </c>
      <c r="FLD308" s="119" t="s">
        <v>612</v>
      </c>
      <c r="FLE308" s="119" t="s">
        <v>612</v>
      </c>
      <c r="FLF308" s="119" t="s">
        <v>612</v>
      </c>
      <c r="FLG308" s="119" t="s">
        <v>612</v>
      </c>
      <c r="FLH308" s="119" t="s">
        <v>612</v>
      </c>
      <c r="FLI308" s="119" t="s">
        <v>612</v>
      </c>
      <c r="FLJ308" s="119" t="s">
        <v>612</v>
      </c>
      <c r="FLK308" s="119" t="s">
        <v>612</v>
      </c>
      <c r="FLL308" s="119" t="s">
        <v>612</v>
      </c>
      <c r="FLM308" s="119" t="s">
        <v>612</v>
      </c>
      <c r="FLN308" s="119" t="s">
        <v>612</v>
      </c>
      <c r="FLO308" s="119" t="s">
        <v>612</v>
      </c>
      <c r="FLP308" s="119" t="s">
        <v>612</v>
      </c>
      <c r="FLQ308" s="119" t="s">
        <v>612</v>
      </c>
      <c r="FLR308" s="119" t="s">
        <v>612</v>
      </c>
      <c r="FLS308" s="119" t="s">
        <v>612</v>
      </c>
      <c r="FLT308" s="119" t="s">
        <v>612</v>
      </c>
      <c r="FLU308" s="119" t="s">
        <v>612</v>
      </c>
      <c r="FLV308" s="119" t="s">
        <v>612</v>
      </c>
      <c r="FLW308" s="119" t="s">
        <v>612</v>
      </c>
      <c r="FLX308" s="119" t="s">
        <v>612</v>
      </c>
      <c r="FLY308" s="119" t="s">
        <v>612</v>
      </c>
      <c r="FLZ308" s="119" t="s">
        <v>612</v>
      </c>
      <c r="FMA308" s="119" t="s">
        <v>612</v>
      </c>
      <c r="FMB308" s="119" t="s">
        <v>612</v>
      </c>
      <c r="FMC308" s="119" t="s">
        <v>612</v>
      </c>
      <c r="FMD308" s="119" t="s">
        <v>612</v>
      </c>
      <c r="FME308" s="119" t="s">
        <v>612</v>
      </c>
      <c r="FMF308" s="119" t="s">
        <v>612</v>
      </c>
      <c r="FMG308" s="119" t="s">
        <v>612</v>
      </c>
      <c r="FMH308" s="119" t="s">
        <v>612</v>
      </c>
      <c r="FMI308" s="119" t="s">
        <v>612</v>
      </c>
      <c r="FMJ308" s="119" t="s">
        <v>612</v>
      </c>
      <c r="FMK308" s="119" t="s">
        <v>612</v>
      </c>
      <c r="FML308" s="119" t="s">
        <v>612</v>
      </c>
      <c r="FMM308" s="119" t="s">
        <v>612</v>
      </c>
      <c r="FMN308" s="119" t="s">
        <v>612</v>
      </c>
      <c r="FMO308" s="119" t="s">
        <v>612</v>
      </c>
      <c r="FMP308" s="119" t="s">
        <v>612</v>
      </c>
      <c r="FMQ308" s="119" t="s">
        <v>612</v>
      </c>
      <c r="FMR308" s="119" t="s">
        <v>612</v>
      </c>
      <c r="FMS308" s="119" t="s">
        <v>612</v>
      </c>
      <c r="FMT308" s="119" t="s">
        <v>612</v>
      </c>
      <c r="FMU308" s="119" t="s">
        <v>612</v>
      </c>
      <c r="FMV308" s="119" t="s">
        <v>612</v>
      </c>
      <c r="FMW308" s="119" t="s">
        <v>612</v>
      </c>
      <c r="FMX308" s="119" t="s">
        <v>612</v>
      </c>
      <c r="FMY308" s="119" t="s">
        <v>612</v>
      </c>
      <c r="FMZ308" s="119" t="s">
        <v>612</v>
      </c>
      <c r="FNA308" s="119" t="s">
        <v>612</v>
      </c>
      <c r="FNB308" s="119" t="s">
        <v>612</v>
      </c>
      <c r="FNC308" s="119" t="s">
        <v>612</v>
      </c>
      <c r="FND308" s="119" t="s">
        <v>612</v>
      </c>
      <c r="FNE308" s="119" t="s">
        <v>612</v>
      </c>
      <c r="FNF308" s="119" t="s">
        <v>612</v>
      </c>
      <c r="FNG308" s="119" t="s">
        <v>612</v>
      </c>
      <c r="FNH308" s="119" t="s">
        <v>612</v>
      </c>
      <c r="FNI308" s="119" t="s">
        <v>612</v>
      </c>
      <c r="FNJ308" s="119" t="s">
        <v>612</v>
      </c>
      <c r="FNK308" s="119" t="s">
        <v>612</v>
      </c>
      <c r="FNL308" s="119" t="s">
        <v>612</v>
      </c>
      <c r="FNM308" s="119" t="s">
        <v>612</v>
      </c>
      <c r="FNN308" s="119" t="s">
        <v>612</v>
      </c>
      <c r="FNO308" s="119" t="s">
        <v>612</v>
      </c>
      <c r="FNP308" s="119" t="s">
        <v>612</v>
      </c>
      <c r="FNQ308" s="119" t="s">
        <v>612</v>
      </c>
      <c r="FNR308" s="119" t="s">
        <v>612</v>
      </c>
      <c r="FNS308" s="119" t="s">
        <v>612</v>
      </c>
      <c r="FNT308" s="119" t="s">
        <v>612</v>
      </c>
      <c r="FNU308" s="119" t="s">
        <v>612</v>
      </c>
      <c r="FNV308" s="119" t="s">
        <v>612</v>
      </c>
      <c r="FNW308" s="119" t="s">
        <v>612</v>
      </c>
      <c r="FNX308" s="119" t="s">
        <v>612</v>
      </c>
      <c r="FNY308" s="119" t="s">
        <v>612</v>
      </c>
      <c r="FNZ308" s="119" t="s">
        <v>612</v>
      </c>
      <c r="FOA308" s="119" t="s">
        <v>612</v>
      </c>
      <c r="FOB308" s="119" t="s">
        <v>612</v>
      </c>
      <c r="FOC308" s="119" t="s">
        <v>612</v>
      </c>
      <c r="FOD308" s="119" t="s">
        <v>612</v>
      </c>
      <c r="FOE308" s="119" t="s">
        <v>612</v>
      </c>
      <c r="FOF308" s="119" t="s">
        <v>612</v>
      </c>
      <c r="FOG308" s="119" t="s">
        <v>612</v>
      </c>
      <c r="FOH308" s="119" t="s">
        <v>612</v>
      </c>
      <c r="FOI308" s="119" t="s">
        <v>612</v>
      </c>
      <c r="FOJ308" s="119" t="s">
        <v>612</v>
      </c>
      <c r="FOK308" s="119" t="s">
        <v>612</v>
      </c>
      <c r="FOL308" s="119" t="s">
        <v>612</v>
      </c>
      <c r="FOM308" s="119" t="s">
        <v>612</v>
      </c>
      <c r="FON308" s="119" t="s">
        <v>612</v>
      </c>
      <c r="FOO308" s="119" t="s">
        <v>612</v>
      </c>
      <c r="FOP308" s="119" t="s">
        <v>612</v>
      </c>
      <c r="FOQ308" s="119" t="s">
        <v>612</v>
      </c>
      <c r="FOR308" s="119" t="s">
        <v>612</v>
      </c>
      <c r="FOS308" s="119" t="s">
        <v>612</v>
      </c>
      <c r="FOT308" s="119" t="s">
        <v>612</v>
      </c>
      <c r="FOU308" s="119" t="s">
        <v>612</v>
      </c>
      <c r="FOV308" s="119" t="s">
        <v>612</v>
      </c>
      <c r="FOW308" s="119" t="s">
        <v>612</v>
      </c>
      <c r="FOX308" s="119" t="s">
        <v>612</v>
      </c>
      <c r="FOY308" s="119" t="s">
        <v>612</v>
      </c>
      <c r="FOZ308" s="119" t="s">
        <v>612</v>
      </c>
      <c r="FPA308" s="119" t="s">
        <v>612</v>
      </c>
      <c r="FPB308" s="119" t="s">
        <v>612</v>
      </c>
      <c r="FPC308" s="119" t="s">
        <v>612</v>
      </c>
      <c r="FPD308" s="119" t="s">
        <v>612</v>
      </c>
      <c r="FPE308" s="119" t="s">
        <v>612</v>
      </c>
      <c r="FPF308" s="119" t="s">
        <v>612</v>
      </c>
      <c r="FPG308" s="119" t="s">
        <v>612</v>
      </c>
      <c r="FPH308" s="119" t="s">
        <v>612</v>
      </c>
      <c r="FPI308" s="119" t="s">
        <v>612</v>
      </c>
      <c r="FPJ308" s="119" t="s">
        <v>612</v>
      </c>
      <c r="FPK308" s="119" t="s">
        <v>612</v>
      </c>
      <c r="FPL308" s="119" t="s">
        <v>612</v>
      </c>
      <c r="FPM308" s="119" t="s">
        <v>612</v>
      </c>
      <c r="FPN308" s="119" t="s">
        <v>612</v>
      </c>
      <c r="FPO308" s="119" t="s">
        <v>612</v>
      </c>
      <c r="FPP308" s="119" t="s">
        <v>612</v>
      </c>
      <c r="FPQ308" s="119" t="s">
        <v>612</v>
      </c>
      <c r="FPR308" s="119" t="s">
        <v>612</v>
      </c>
      <c r="FPS308" s="119" t="s">
        <v>612</v>
      </c>
      <c r="FPT308" s="119" t="s">
        <v>612</v>
      </c>
      <c r="FPU308" s="119" t="s">
        <v>612</v>
      </c>
      <c r="FPV308" s="119" t="s">
        <v>612</v>
      </c>
      <c r="FPW308" s="119" t="s">
        <v>612</v>
      </c>
      <c r="FPX308" s="119" t="s">
        <v>612</v>
      </c>
      <c r="FPY308" s="119" t="s">
        <v>612</v>
      </c>
      <c r="FPZ308" s="119" t="s">
        <v>612</v>
      </c>
      <c r="FQA308" s="119" t="s">
        <v>612</v>
      </c>
      <c r="FQB308" s="119" t="s">
        <v>612</v>
      </c>
      <c r="FQC308" s="119" t="s">
        <v>612</v>
      </c>
      <c r="FQD308" s="119" t="s">
        <v>612</v>
      </c>
      <c r="FQE308" s="119" t="s">
        <v>612</v>
      </c>
      <c r="FQF308" s="119" t="s">
        <v>612</v>
      </c>
      <c r="FQG308" s="119" t="s">
        <v>612</v>
      </c>
      <c r="FQH308" s="119" t="s">
        <v>612</v>
      </c>
      <c r="FQI308" s="119" t="s">
        <v>612</v>
      </c>
      <c r="FQJ308" s="119" t="s">
        <v>612</v>
      </c>
      <c r="FQK308" s="119" t="s">
        <v>612</v>
      </c>
      <c r="FQL308" s="119" t="s">
        <v>612</v>
      </c>
      <c r="FQM308" s="119" t="s">
        <v>612</v>
      </c>
      <c r="FQN308" s="119" t="s">
        <v>612</v>
      </c>
      <c r="FQO308" s="119" t="s">
        <v>612</v>
      </c>
      <c r="FQP308" s="119" t="s">
        <v>612</v>
      </c>
      <c r="FQQ308" s="119" t="s">
        <v>612</v>
      </c>
      <c r="FQR308" s="119" t="s">
        <v>612</v>
      </c>
      <c r="FQS308" s="119" t="s">
        <v>612</v>
      </c>
      <c r="FQT308" s="119" t="s">
        <v>612</v>
      </c>
      <c r="FQU308" s="119" t="s">
        <v>612</v>
      </c>
      <c r="FQV308" s="119" t="s">
        <v>612</v>
      </c>
      <c r="FQW308" s="119" t="s">
        <v>612</v>
      </c>
      <c r="FQX308" s="119" t="s">
        <v>612</v>
      </c>
      <c r="FQY308" s="119" t="s">
        <v>612</v>
      </c>
      <c r="FQZ308" s="119" t="s">
        <v>612</v>
      </c>
      <c r="FRA308" s="119" t="s">
        <v>612</v>
      </c>
      <c r="FRB308" s="119" t="s">
        <v>612</v>
      </c>
      <c r="FRC308" s="119" t="s">
        <v>612</v>
      </c>
      <c r="FRD308" s="119" t="s">
        <v>612</v>
      </c>
      <c r="FRE308" s="119" t="s">
        <v>612</v>
      </c>
      <c r="FRF308" s="119" t="s">
        <v>612</v>
      </c>
      <c r="FRG308" s="119" t="s">
        <v>612</v>
      </c>
      <c r="FRH308" s="119" t="s">
        <v>612</v>
      </c>
      <c r="FRI308" s="119" t="s">
        <v>612</v>
      </c>
      <c r="FRJ308" s="119" t="s">
        <v>612</v>
      </c>
      <c r="FRK308" s="119" t="s">
        <v>612</v>
      </c>
      <c r="FRL308" s="119" t="s">
        <v>612</v>
      </c>
      <c r="FRM308" s="119" t="s">
        <v>612</v>
      </c>
      <c r="FRN308" s="119" t="s">
        <v>612</v>
      </c>
      <c r="FRO308" s="119" t="s">
        <v>612</v>
      </c>
      <c r="FRP308" s="119" t="s">
        <v>612</v>
      </c>
      <c r="FRQ308" s="119" t="s">
        <v>612</v>
      </c>
      <c r="FRR308" s="119" t="s">
        <v>612</v>
      </c>
      <c r="FRS308" s="119" t="s">
        <v>612</v>
      </c>
      <c r="FRT308" s="119" t="s">
        <v>612</v>
      </c>
      <c r="FRU308" s="119" t="s">
        <v>612</v>
      </c>
      <c r="FRV308" s="119" t="s">
        <v>612</v>
      </c>
      <c r="FRW308" s="119" t="s">
        <v>612</v>
      </c>
      <c r="FRX308" s="119" t="s">
        <v>612</v>
      </c>
      <c r="FRY308" s="119" t="s">
        <v>612</v>
      </c>
      <c r="FRZ308" s="119" t="s">
        <v>612</v>
      </c>
      <c r="FSA308" s="119" t="s">
        <v>612</v>
      </c>
      <c r="FSB308" s="119" t="s">
        <v>612</v>
      </c>
      <c r="FSC308" s="119" t="s">
        <v>612</v>
      </c>
      <c r="FSD308" s="119" t="s">
        <v>612</v>
      </c>
      <c r="FSE308" s="119" t="s">
        <v>612</v>
      </c>
      <c r="FSF308" s="119" t="s">
        <v>612</v>
      </c>
      <c r="FSG308" s="119" t="s">
        <v>612</v>
      </c>
      <c r="FSH308" s="119" t="s">
        <v>612</v>
      </c>
      <c r="FSI308" s="119" t="s">
        <v>612</v>
      </c>
      <c r="FSJ308" s="119" t="s">
        <v>612</v>
      </c>
      <c r="FSK308" s="119" t="s">
        <v>612</v>
      </c>
      <c r="FSL308" s="119" t="s">
        <v>612</v>
      </c>
      <c r="FSM308" s="119" t="s">
        <v>612</v>
      </c>
      <c r="FSN308" s="119" t="s">
        <v>612</v>
      </c>
      <c r="FSO308" s="119" t="s">
        <v>612</v>
      </c>
      <c r="FSP308" s="119" t="s">
        <v>612</v>
      </c>
      <c r="FSQ308" s="119" t="s">
        <v>612</v>
      </c>
      <c r="FSR308" s="119" t="s">
        <v>612</v>
      </c>
      <c r="FSS308" s="119" t="s">
        <v>612</v>
      </c>
      <c r="FST308" s="119" t="s">
        <v>612</v>
      </c>
      <c r="FSU308" s="119" t="s">
        <v>612</v>
      </c>
      <c r="FSV308" s="119" t="s">
        <v>612</v>
      </c>
      <c r="FSW308" s="119" t="s">
        <v>612</v>
      </c>
      <c r="FSX308" s="119" t="s">
        <v>612</v>
      </c>
      <c r="FSY308" s="119" t="s">
        <v>612</v>
      </c>
      <c r="FSZ308" s="119" t="s">
        <v>612</v>
      </c>
      <c r="FTA308" s="119" t="s">
        <v>612</v>
      </c>
      <c r="FTB308" s="119" t="s">
        <v>612</v>
      </c>
      <c r="FTC308" s="119" t="s">
        <v>612</v>
      </c>
      <c r="FTD308" s="119" t="s">
        <v>612</v>
      </c>
      <c r="FTE308" s="119" t="s">
        <v>612</v>
      </c>
      <c r="FTF308" s="119" t="s">
        <v>612</v>
      </c>
      <c r="FTG308" s="119" t="s">
        <v>612</v>
      </c>
      <c r="FTH308" s="119" t="s">
        <v>612</v>
      </c>
      <c r="FTI308" s="119" t="s">
        <v>612</v>
      </c>
      <c r="FTJ308" s="119" t="s">
        <v>612</v>
      </c>
      <c r="FTK308" s="119" t="s">
        <v>612</v>
      </c>
      <c r="FTL308" s="119" t="s">
        <v>612</v>
      </c>
      <c r="FTM308" s="119" t="s">
        <v>612</v>
      </c>
      <c r="FTN308" s="119" t="s">
        <v>612</v>
      </c>
      <c r="FTO308" s="119" t="s">
        <v>612</v>
      </c>
      <c r="FTP308" s="119" t="s">
        <v>612</v>
      </c>
      <c r="FTQ308" s="119" t="s">
        <v>612</v>
      </c>
      <c r="FTR308" s="119" t="s">
        <v>612</v>
      </c>
      <c r="FTS308" s="119" t="s">
        <v>612</v>
      </c>
      <c r="FTT308" s="119" t="s">
        <v>612</v>
      </c>
      <c r="FTU308" s="119" t="s">
        <v>612</v>
      </c>
      <c r="FTV308" s="119" t="s">
        <v>612</v>
      </c>
      <c r="FTW308" s="119" t="s">
        <v>612</v>
      </c>
      <c r="FTX308" s="119" t="s">
        <v>612</v>
      </c>
      <c r="FTY308" s="119" t="s">
        <v>612</v>
      </c>
      <c r="FTZ308" s="119" t="s">
        <v>612</v>
      </c>
      <c r="FUA308" s="119" t="s">
        <v>612</v>
      </c>
      <c r="FUB308" s="119" t="s">
        <v>612</v>
      </c>
      <c r="FUC308" s="119" t="s">
        <v>612</v>
      </c>
      <c r="FUD308" s="119" t="s">
        <v>612</v>
      </c>
      <c r="FUE308" s="119" t="s">
        <v>612</v>
      </c>
      <c r="FUF308" s="119" t="s">
        <v>612</v>
      </c>
      <c r="FUG308" s="119" t="s">
        <v>612</v>
      </c>
      <c r="FUH308" s="119" t="s">
        <v>612</v>
      </c>
      <c r="FUI308" s="119" t="s">
        <v>612</v>
      </c>
      <c r="FUJ308" s="119" t="s">
        <v>612</v>
      </c>
      <c r="FUK308" s="119" t="s">
        <v>612</v>
      </c>
      <c r="FUL308" s="119" t="s">
        <v>612</v>
      </c>
      <c r="FUM308" s="119" t="s">
        <v>612</v>
      </c>
      <c r="FUN308" s="119" t="s">
        <v>612</v>
      </c>
      <c r="FUO308" s="119" t="s">
        <v>612</v>
      </c>
      <c r="FUP308" s="119" t="s">
        <v>612</v>
      </c>
      <c r="FUQ308" s="119" t="s">
        <v>612</v>
      </c>
      <c r="FUR308" s="119" t="s">
        <v>612</v>
      </c>
      <c r="FUS308" s="119" t="s">
        <v>612</v>
      </c>
      <c r="FUT308" s="119" t="s">
        <v>612</v>
      </c>
      <c r="FUU308" s="119" t="s">
        <v>612</v>
      </c>
      <c r="FUV308" s="119" t="s">
        <v>612</v>
      </c>
      <c r="FUW308" s="119" t="s">
        <v>612</v>
      </c>
      <c r="FUX308" s="119" t="s">
        <v>612</v>
      </c>
      <c r="FUY308" s="119" t="s">
        <v>612</v>
      </c>
      <c r="FUZ308" s="119" t="s">
        <v>612</v>
      </c>
      <c r="FVA308" s="119" t="s">
        <v>612</v>
      </c>
      <c r="FVB308" s="119" t="s">
        <v>612</v>
      </c>
      <c r="FVC308" s="119" t="s">
        <v>612</v>
      </c>
      <c r="FVD308" s="119" t="s">
        <v>612</v>
      </c>
      <c r="FVE308" s="119" t="s">
        <v>612</v>
      </c>
      <c r="FVF308" s="119" t="s">
        <v>612</v>
      </c>
      <c r="FVG308" s="119" t="s">
        <v>612</v>
      </c>
      <c r="FVH308" s="119" t="s">
        <v>612</v>
      </c>
      <c r="FVI308" s="119" t="s">
        <v>612</v>
      </c>
      <c r="FVJ308" s="119" t="s">
        <v>612</v>
      </c>
      <c r="FVK308" s="119" t="s">
        <v>612</v>
      </c>
      <c r="FVL308" s="119" t="s">
        <v>612</v>
      </c>
      <c r="FVM308" s="119" t="s">
        <v>612</v>
      </c>
      <c r="FVN308" s="119" t="s">
        <v>612</v>
      </c>
      <c r="FVO308" s="119" t="s">
        <v>612</v>
      </c>
      <c r="FVP308" s="119" t="s">
        <v>612</v>
      </c>
      <c r="FVQ308" s="119" t="s">
        <v>612</v>
      </c>
      <c r="FVR308" s="119" t="s">
        <v>612</v>
      </c>
      <c r="FVS308" s="119" t="s">
        <v>612</v>
      </c>
      <c r="FVT308" s="119" t="s">
        <v>612</v>
      </c>
      <c r="FVU308" s="119" t="s">
        <v>612</v>
      </c>
      <c r="FVV308" s="119" t="s">
        <v>612</v>
      </c>
      <c r="FVW308" s="119" t="s">
        <v>612</v>
      </c>
      <c r="FVX308" s="119" t="s">
        <v>612</v>
      </c>
      <c r="FVY308" s="119" t="s">
        <v>612</v>
      </c>
      <c r="FVZ308" s="119" t="s">
        <v>612</v>
      </c>
      <c r="FWA308" s="119" t="s">
        <v>612</v>
      </c>
      <c r="FWB308" s="119" t="s">
        <v>612</v>
      </c>
      <c r="FWC308" s="119" t="s">
        <v>612</v>
      </c>
      <c r="FWD308" s="119" t="s">
        <v>612</v>
      </c>
      <c r="FWE308" s="119" t="s">
        <v>612</v>
      </c>
      <c r="FWF308" s="119" t="s">
        <v>612</v>
      </c>
      <c r="FWG308" s="119" t="s">
        <v>612</v>
      </c>
      <c r="FWH308" s="119" t="s">
        <v>612</v>
      </c>
      <c r="FWI308" s="119" t="s">
        <v>612</v>
      </c>
      <c r="FWJ308" s="119" t="s">
        <v>612</v>
      </c>
      <c r="FWK308" s="119" t="s">
        <v>612</v>
      </c>
      <c r="FWL308" s="119" t="s">
        <v>612</v>
      </c>
      <c r="FWM308" s="119" t="s">
        <v>612</v>
      </c>
      <c r="FWN308" s="119" t="s">
        <v>612</v>
      </c>
      <c r="FWO308" s="119" t="s">
        <v>612</v>
      </c>
      <c r="FWP308" s="119" t="s">
        <v>612</v>
      </c>
      <c r="FWQ308" s="119" t="s">
        <v>612</v>
      </c>
      <c r="FWR308" s="119" t="s">
        <v>612</v>
      </c>
      <c r="FWS308" s="119" t="s">
        <v>612</v>
      </c>
      <c r="FWT308" s="119" t="s">
        <v>612</v>
      </c>
      <c r="FWU308" s="119" t="s">
        <v>612</v>
      </c>
      <c r="FWV308" s="119" t="s">
        <v>612</v>
      </c>
      <c r="FWW308" s="119" t="s">
        <v>612</v>
      </c>
      <c r="FWX308" s="119" t="s">
        <v>612</v>
      </c>
      <c r="FWY308" s="119" t="s">
        <v>612</v>
      </c>
      <c r="FWZ308" s="119" t="s">
        <v>612</v>
      </c>
      <c r="FXA308" s="119" t="s">
        <v>612</v>
      </c>
      <c r="FXB308" s="119" t="s">
        <v>612</v>
      </c>
      <c r="FXC308" s="119" t="s">
        <v>612</v>
      </c>
      <c r="FXD308" s="119" t="s">
        <v>612</v>
      </c>
      <c r="FXE308" s="119" t="s">
        <v>612</v>
      </c>
      <c r="FXF308" s="119" t="s">
        <v>612</v>
      </c>
      <c r="FXG308" s="119" t="s">
        <v>612</v>
      </c>
      <c r="FXH308" s="119" t="s">
        <v>612</v>
      </c>
      <c r="FXI308" s="119" t="s">
        <v>612</v>
      </c>
      <c r="FXJ308" s="119" t="s">
        <v>612</v>
      </c>
      <c r="FXK308" s="119" t="s">
        <v>612</v>
      </c>
      <c r="FXL308" s="119" t="s">
        <v>612</v>
      </c>
      <c r="FXM308" s="119" t="s">
        <v>612</v>
      </c>
      <c r="FXN308" s="119" t="s">
        <v>612</v>
      </c>
      <c r="FXO308" s="119" t="s">
        <v>612</v>
      </c>
      <c r="FXP308" s="119" t="s">
        <v>612</v>
      </c>
      <c r="FXQ308" s="119" t="s">
        <v>612</v>
      </c>
      <c r="FXR308" s="119" t="s">
        <v>612</v>
      </c>
      <c r="FXS308" s="119" t="s">
        <v>612</v>
      </c>
      <c r="FXT308" s="119" t="s">
        <v>612</v>
      </c>
      <c r="FXU308" s="119" t="s">
        <v>612</v>
      </c>
      <c r="FXV308" s="119" t="s">
        <v>612</v>
      </c>
      <c r="FXW308" s="119" t="s">
        <v>612</v>
      </c>
      <c r="FXX308" s="119" t="s">
        <v>612</v>
      </c>
      <c r="FXY308" s="119" t="s">
        <v>612</v>
      </c>
      <c r="FXZ308" s="119" t="s">
        <v>612</v>
      </c>
      <c r="FYA308" s="119" t="s">
        <v>612</v>
      </c>
      <c r="FYB308" s="119" t="s">
        <v>612</v>
      </c>
      <c r="FYC308" s="119" t="s">
        <v>612</v>
      </c>
      <c r="FYD308" s="119" t="s">
        <v>612</v>
      </c>
      <c r="FYE308" s="119" t="s">
        <v>612</v>
      </c>
      <c r="FYF308" s="119" t="s">
        <v>612</v>
      </c>
      <c r="FYG308" s="119" t="s">
        <v>612</v>
      </c>
      <c r="FYH308" s="119" t="s">
        <v>612</v>
      </c>
      <c r="FYI308" s="119" t="s">
        <v>612</v>
      </c>
      <c r="FYJ308" s="119" t="s">
        <v>612</v>
      </c>
      <c r="FYK308" s="119" t="s">
        <v>612</v>
      </c>
      <c r="FYL308" s="119" t="s">
        <v>612</v>
      </c>
      <c r="FYM308" s="119" t="s">
        <v>612</v>
      </c>
      <c r="FYN308" s="119" t="s">
        <v>612</v>
      </c>
      <c r="FYO308" s="119" t="s">
        <v>612</v>
      </c>
      <c r="FYP308" s="119" t="s">
        <v>612</v>
      </c>
      <c r="FYQ308" s="119" t="s">
        <v>612</v>
      </c>
      <c r="FYR308" s="119" t="s">
        <v>612</v>
      </c>
      <c r="FYS308" s="119" t="s">
        <v>612</v>
      </c>
      <c r="FYT308" s="119" t="s">
        <v>612</v>
      </c>
      <c r="FYU308" s="119" t="s">
        <v>612</v>
      </c>
      <c r="FYV308" s="119" t="s">
        <v>612</v>
      </c>
      <c r="FYW308" s="119" t="s">
        <v>612</v>
      </c>
      <c r="FYX308" s="119" t="s">
        <v>612</v>
      </c>
      <c r="FYY308" s="119" t="s">
        <v>612</v>
      </c>
      <c r="FYZ308" s="119" t="s">
        <v>612</v>
      </c>
      <c r="FZA308" s="119" t="s">
        <v>612</v>
      </c>
      <c r="FZB308" s="119" t="s">
        <v>612</v>
      </c>
      <c r="FZC308" s="119" t="s">
        <v>612</v>
      </c>
      <c r="FZD308" s="119" t="s">
        <v>612</v>
      </c>
      <c r="FZE308" s="119" t="s">
        <v>612</v>
      </c>
      <c r="FZF308" s="119" t="s">
        <v>612</v>
      </c>
      <c r="FZG308" s="119" t="s">
        <v>612</v>
      </c>
      <c r="FZH308" s="119" t="s">
        <v>612</v>
      </c>
      <c r="FZI308" s="119" t="s">
        <v>612</v>
      </c>
      <c r="FZJ308" s="119" t="s">
        <v>612</v>
      </c>
      <c r="FZK308" s="119" t="s">
        <v>612</v>
      </c>
      <c r="FZL308" s="119" t="s">
        <v>612</v>
      </c>
      <c r="FZM308" s="119" t="s">
        <v>612</v>
      </c>
      <c r="FZN308" s="119" t="s">
        <v>612</v>
      </c>
      <c r="FZO308" s="119" t="s">
        <v>612</v>
      </c>
      <c r="FZP308" s="119" t="s">
        <v>612</v>
      </c>
      <c r="FZQ308" s="119" t="s">
        <v>612</v>
      </c>
      <c r="FZR308" s="119" t="s">
        <v>612</v>
      </c>
      <c r="FZS308" s="119" t="s">
        <v>612</v>
      </c>
      <c r="FZT308" s="119" t="s">
        <v>612</v>
      </c>
      <c r="FZU308" s="119" t="s">
        <v>612</v>
      </c>
      <c r="FZV308" s="119" t="s">
        <v>612</v>
      </c>
      <c r="FZW308" s="119" t="s">
        <v>612</v>
      </c>
      <c r="FZX308" s="119" t="s">
        <v>612</v>
      </c>
      <c r="FZY308" s="119" t="s">
        <v>612</v>
      </c>
      <c r="FZZ308" s="119" t="s">
        <v>612</v>
      </c>
      <c r="GAA308" s="119" t="s">
        <v>612</v>
      </c>
      <c r="GAB308" s="119" t="s">
        <v>612</v>
      </c>
      <c r="GAC308" s="119" t="s">
        <v>612</v>
      </c>
      <c r="GAD308" s="119" t="s">
        <v>612</v>
      </c>
      <c r="GAE308" s="119" t="s">
        <v>612</v>
      </c>
      <c r="GAF308" s="119" t="s">
        <v>612</v>
      </c>
      <c r="GAG308" s="119" t="s">
        <v>612</v>
      </c>
      <c r="GAH308" s="119" t="s">
        <v>612</v>
      </c>
      <c r="GAI308" s="119" t="s">
        <v>612</v>
      </c>
      <c r="GAJ308" s="119" t="s">
        <v>612</v>
      </c>
      <c r="GAK308" s="119" t="s">
        <v>612</v>
      </c>
      <c r="GAL308" s="119" t="s">
        <v>612</v>
      </c>
      <c r="GAM308" s="119" t="s">
        <v>612</v>
      </c>
      <c r="GAN308" s="119" t="s">
        <v>612</v>
      </c>
      <c r="GAO308" s="119" t="s">
        <v>612</v>
      </c>
      <c r="GAP308" s="119" t="s">
        <v>612</v>
      </c>
      <c r="GAQ308" s="119" t="s">
        <v>612</v>
      </c>
      <c r="GAR308" s="119" t="s">
        <v>612</v>
      </c>
      <c r="GAS308" s="119" t="s">
        <v>612</v>
      </c>
      <c r="GAT308" s="119" t="s">
        <v>612</v>
      </c>
      <c r="GAU308" s="119" t="s">
        <v>612</v>
      </c>
      <c r="GAV308" s="119" t="s">
        <v>612</v>
      </c>
      <c r="GAW308" s="119" t="s">
        <v>612</v>
      </c>
      <c r="GAX308" s="119" t="s">
        <v>612</v>
      </c>
      <c r="GAY308" s="119" t="s">
        <v>612</v>
      </c>
      <c r="GAZ308" s="119" t="s">
        <v>612</v>
      </c>
      <c r="GBA308" s="119" t="s">
        <v>612</v>
      </c>
      <c r="GBB308" s="119" t="s">
        <v>612</v>
      </c>
      <c r="GBC308" s="119" t="s">
        <v>612</v>
      </c>
      <c r="GBD308" s="119" t="s">
        <v>612</v>
      </c>
      <c r="GBE308" s="119" t="s">
        <v>612</v>
      </c>
      <c r="GBF308" s="119" t="s">
        <v>612</v>
      </c>
      <c r="GBG308" s="119" t="s">
        <v>612</v>
      </c>
      <c r="GBH308" s="119" t="s">
        <v>612</v>
      </c>
      <c r="GBI308" s="119" t="s">
        <v>612</v>
      </c>
      <c r="GBJ308" s="119" t="s">
        <v>612</v>
      </c>
      <c r="GBK308" s="119" t="s">
        <v>612</v>
      </c>
      <c r="GBL308" s="119" t="s">
        <v>612</v>
      </c>
      <c r="GBM308" s="119" t="s">
        <v>612</v>
      </c>
      <c r="GBN308" s="119" t="s">
        <v>612</v>
      </c>
      <c r="GBO308" s="119" t="s">
        <v>612</v>
      </c>
      <c r="GBP308" s="119" t="s">
        <v>612</v>
      </c>
      <c r="GBQ308" s="119" t="s">
        <v>612</v>
      </c>
      <c r="GBR308" s="119" t="s">
        <v>612</v>
      </c>
      <c r="GBS308" s="119" t="s">
        <v>612</v>
      </c>
      <c r="GBT308" s="119" t="s">
        <v>612</v>
      </c>
      <c r="GBU308" s="119" t="s">
        <v>612</v>
      </c>
      <c r="GBV308" s="119" t="s">
        <v>612</v>
      </c>
      <c r="GBW308" s="119" t="s">
        <v>612</v>
      </c>
      <c r="GBX308" s="119" t="s">
        <v>612</v>
      </c>
      <c r="GBY308" s="119" t="s">
        <v>612</v>
      </c>
      <c r="GBZ308" s="119" t="s">
        <v>612</v>
      </c>
      <c r="GCA308" s="119" t="s">
        <v>612</v>
      </c>
      <c r="GCB308" s="119" t="s">
        <v>612</v>
      </c>
      <c r="GCC308" s="119" t="s">
        <v>612</v>
      </c>
      <c r="GCD308" s="119" t="s">
        <v>612</v>
      </c>
      <c r="GCE308" s="119" t="s">
        <v>612</v>
      </c>
      <c r="GCF308" s="119" t="s">
        <v>612</v>
      </c>
      <c r="GCG308" s="119" t="s">
        <v>612</v>
      </c>
      <c r="GCH308" s="119" t="s">
        <v>612</v>
      </c>
      <c r="GCI308" s="119" t="s">
        <v>612</v>
      </c>
      <c r="GCJ308" s="119" t="s">
        <v>612</v>
      </c>
      <c r="GCK308" s="119" t="s">
        <v>612</v>
      </c>
      <c r="GCL308" s="119" t="s">
        <v>612</v>
      </c>
      <c r="GCM308" s="119" t="s">
        <v>612</v>
      </c>
      <c r="GCN308" s="119" t="s">
        <v>612</v>
      </c>
      <c r="GCO308" s="119" t="s">
        <v>612</v>
      </c>
      <c r="GCP308" s="119" t="s">
        <v>612</v>
      </c>
      <c r="GCQ308" s="119" t="s">
        <v>612</v>
      </c>
      <c r="GCR308" s="119" t="s">
        <v>612</v>
      </c>
      <c r="GCS308" s="119" t="s">
        <v>612</v>
      </c>
      <c r="GCT308" s="119" t="s">
        <v>612</v>
      </c>
      <c r="GCU308" s="119" t="s">
        <v>612</v>
      </c>
      <c r="GCV308" s="119" t="s">
        <v>612</v>
      </c>
      <c r="GCW308" s="119" t="s">
        <v>612</v>
      </c>
      <c r="GCX308" s="119" t="s">
        <v>612</v>
      </c>
      <c r="GCY308" s="119" t="s">
        <v>612</v>
      </c>
      <c r="GCZ308" s="119" t="s">
        <v>612</v>
      </c>
      <c r="GDA308" s="119" t="s">
        <v>612</v>
      </c>
      <c r="GDB308" s="119" t="s">
        <v>612</v>
      </c>
      <c r="GDC308" s="119" t="s">
        <v>612</v>
      </c>
      <c r="GDD308" s="119" t="s">
        <v>612</v>
      </c>
      <c r="GDE308" s="119" t="s">
        <v>612</v>
      </c>
      <c r="GDF308" s="119" t="s">
        <v>612</v>
      </c>
      <c r="GDG308" s="119" t="s">
        <v>612</v>
      </c>
      <c r="GDH308" s="119" t="s">
        <v>612</v>
      </c>
      <c r="GDI308" s="119" t="s">
        <v>612</v>
      </c>
      <c r="GDJ308" s="119" t="s">
        <v>612</v>
      </c>
      <c r="GDK308" s="119" t="s">
        <v>612</v>
      </c>
      <c r="GDL308" s="119" t="s">
        <v>612</v>
      </c>
      <c r="GDM308" s="119" t="s">
        <v>612</v>
      </c>
      <c r="GDN308" s="119" t="s">
        <v>612</v>
      </c>
      <c r="GDO308" s="119" t="s">
        <v>612</v>
      </c>
      <c r="GDP308" s="119" t="s">
        <v>612</v>
      </c>
      <c r="GDQ308" s="119" t="s">
        <v>612</v>
      </c>
      <c r="GDR308" s="119" t="s">
        <v>612</v>
      </c>
      <c r="GDS308" s="119" t="s">
        <v>612</v>
      </c>
      <c r="GDT308" s="119" t="s">
        <v>612</v>
      </c>
      <c r="GDU308" s="119" t="s">
        <v>612</v>
      </c>
      <c r="GDV308" s="119" t="s">
        <v>612</v>
      </c>
      <c r="GDW308" s="119" t="s">
        <v>612</v>
      </c>
      <c r="GDX308" s="119" t="s">
        <v>612</v>
      </c>
      <c r="GDY308" s="119" t="s">
        <v>612</v>
      </c>
      <c r="GDZ308" s="119" t="s">
        <v>612</v>
      </c>
      <c r="GEA308" s="119" t="s">
        <v>612</v>
      </c>
      <c r="GEB308" s="119" t="s">
        <v>612</v>
      </c>
      <c r="GEC308" s="119" t="s">
        <v>612</v>
      </c>
      <c r="GED308" s="119" t="s">
        <v>612</v>
      </c>
      <c r="GEE308" s="119" t="s">
        <v>612</v>
      </c>
      <c r="GEF308" s="119" t="s">
        <v>612</v>
      </c>
      <c r="GEG308" s="119" t="s">
        <v>612</v>
      </c>
      <c r="GEH308" s="119" t="s">
        <v>612</v>
      </c>
      <c r="GEI308" s="119" t="s">
        <v>612</v>
      </c>
      <c r="GEJ308" s="119" t="s">
        <v>612</v>
      </c>
      <c r="GEK308" s="119" t="s">
        <v>612</v>
      </c>
      <c r="GEL308" s="119" t="s">
        <v>612</v>
      </c>
      <c r="GEM308" s="119" t="s">
        <v>612</v>
      </c>
      <c r="GEN308" s="119" t="s">
        <v>612</v>
      </c>
      <c r="GEO308" s="119" t="s">
        <v>612</v>
      </c>
      <c r="GEP308" s="119" t="s">
        <v>612</v>
      </c>
      <c r="GEQ308" s="119" t="s">
        <v>612</v>
      </c>
      <c r="GER308" s="119" t="s">
        <v>612</v>
      </c>
      <c r="GES308" s="119" t="s">
        <v>612</v>
      </c>
      <c r="GET308" s="119" t="s">
        <v>612</v>
      </c>
      <c r="GEU308" s="119" t="s">
        <v>612</v>
      </c>
      <c r="GEV308" s="119" t="s">
        <v>612</v>
      </c>
      <c r="GEW308" s="119" t="s">
        <v>612</v>
      </c>
      <c r="GEX308" s="119" t="s">
        <v>612</v>
      </c>
      <c r="GEY308" s="119" t="s">
        <v>612</v>
      </c>
      <c r="GEZ308" s="119" t="s">
        <v>612</v>
      </c>
      <c r="GFA308" s="119" t="s">
        <v>612</v>
      </c>
      <c r="GFB308" s="119" t="s">
        <v>612</v>
      </c>
      <c r="GFC308" s="119" t="s">
        <v>612</v>
      </c>
      <c r="GFD308" s="119" t="s">
        <v>612</v>
      </c>
      <c r="GFE308" s="119" t="s">
        <v>612</v>
      </c>
      <c r="GFF308" s="119" t="s">
        <v>612</v>
      </c>
      <c r="GFG308" s="119" t="s">
        <v>612</v>
      </c>
      <c r="GFH308" s="119" t="s">
        <v>612</v>
      </c>
      <c r="GFI308" s="119" t="s">
        <v>612</v>
      </c>
      <c r="GFJ308" s="119" t="s">
        <v>612</v>
      </c>
      <c r="GFK308" s="119" t="s">
        <v>612</v>
      </c>
      <c r="GFL308" s="119" t="s">
        <v>612</v>
      </c>
      <c r="GFM308" s="119" t="s">
        <v>612</v>
      </c>
      <c r="GFN308" s="119" t="s">
        <v>612</v>
      </c>
      <c r="GFO308" s="119" t="s">
        <v>612</v>
      </c>
      <c r="GFP308" s="119" t="s">
        <v>612</v>
      </c>
      <c r="GFQ308" s="119" t="s">
        <v>612</v>
      </c>
      <c r="GFR308" s="119" t="s">
        <v>612</v>
      </c>
      <c r="GFS308" s="119" t="s">
        <v>612</v>
      </c>
      <c r="GFT308" s="119" t="s">
        <v>612</v>
      </c>
      <c r="GFU308" s="119" t="s">
        <v>612</v>
      </c>
      <c r="GFV308" s="119" t="s">
        <v>612</v>
      </c>
      <c r="GFW308" s="119" t="s">
        <v>612</v>
      </c>
      <c r="GFX308" s="119" t="s">
        <v>612</v>
      </c>
      <c r="GFY308" s="119" t="s">
        <v>612</v>
      </c>
      <c r="GFZ308" s="119" t="s">
        <v>612</v>
      </c>
      <c r="GGA308" s="119" t="s">
        <v>612</v>
      </c>
      <c r="GGB308" s="119" t="s">
        <v>612</v>
      </c>
      <c r="GGC308" s="119" t="s">
        <v>612</v>
      </c>
      <c r="GGD308" s="119" t="s">
        <v>612</v>
      </c>
      <c r="GGE308" s="119" t="s">
        <v>612</v>
      </c>
      <c r="GGF308" s="119" t="s">
        <v>612</v>
      </c>
      <c r="GGG308" s="119" t="s">
        <v>612</v>
      </c>
      <c r="GGH308" s="119" t="s">
        <v>612</v>
      </c>
      <c r="GGI308" s="119" t="s">
        <v>612</v>
      </c>
      <c r="GGJ308" s="119" t="s">
        <v>612</v>
      </c>
      <c r="GGK308" s="119" t="s">
        <v>612</v>
      </c>
      <c r="GGL308" s="119" t="s">
        <v>612</v>
      </c>
      <c r="GGM308" s="119" t="s">
        <v>612</v>
      </c>
      <c r="GGN308" s="119" t="s">
        <v>612</v>
      </c>
      <c r="GGO308" s="119" t="s">
        <v>612</v>
      </c>
      <c r="GGP308" s="119" t="s">
        <v>612</v>
      </c>
      <c r="GGQ308" s="119" t="s">
        <v>612</v>
      </c>
      <c r="GGR308" s="119" t="s">
        <v>612</v>
      </c>
      <c r="GGS308" s="119" t="s">
        <v>612</v>
      </c>
      <c r="GGT308" s="119" t="s">
        <v>612</v>
      </c>
      <c r="GGU308" s="119" t="s">
        <v>612</v>
      </c>
      <c r="GGV308" s="119" t="s">
        <v>612</v>
      </c>
      <c r="GGW308" s="119" t="s">
        <v>612</v>
      </c>
      <c r="GGX308" s="119" t="s">
        <v>612</v>
      </c>
      <c r="GGY308" s="119" t="s">
        <v>612</v>
      </c>
      <c r="GGZ308" s="119" t="s">
        <v>612</v>
      </c>
      <c r="GHA308" s="119" t="s">
        <v>612</v>
      </c>
      <c r="GHB308" s="119" t="s">
        <v>612</v>
      </c>
      <c r="GHC308" s="119" t="s">
        <v>612</v>
      </c>
      <c r="GHD308" s="119" t="s">
        <v>612</v>
      </c>
      <c r="GHE308" s="119" t="s">
        <v>612</v>
      </c>
      <c r="GHF308" s="119" t="s">
        <v>612</v>
      </c>
      <c r="GHG308" s="119" t="s">
        <v>612</v>
      </c>
      <c r="GHH308" s="119" t="s">
        <v>612</v>
      </c>
      <c r="GHI308" s="119" t="s">
        <v>612</v>
      </c>
      <c r="GHJ308" s="119" t="s">
        <v>612</v>
      </c>
      <c r="GHK308" s="119" t="s">
        <v>612</v>
      </c>
      <c r="GHL308" s="119" t="s">
        <v>612</v>
      </c>
      <c r="GHM308" s="119" t="s">
        <v>612</v>
      </c>
      <c r="GHN308" s="119" t="s">
        <v>612</v>
      </c>
      <c r="GHO308" s="119" t="s">
        <v>612</v>
      </c>
      <c r="GHP308" s="119" t="s">
        <v>612</v>
      </c>
      <c r="GHQ308" s="119" t="s">
        <v>612</v>
      </c>
      <c r="GHR308" s="119" t="s">
        <v>612</v>
      </c>
      <c r="GHS308" s="119" t="s">
        <v>612</v>
      </c>
      <c r="GHT308" s="119" t="s">
        <v>612</v>
      </c>
      <c r="GHU308" s="119" t="s">
        <v>612</v>
      </c>
      <c r="GHV308" s="119" t="s">
        <v>612</v>
      </c>
      <c r="GHW308" s="119" t="s">
        <v>612</v>
      </c>
      <c r="GHX308" s="119" t="s">
        <v>612</v>
      </c>
      <c r="GHY308" s="119" t="s">
        <v>612</v>
      </c>
      <c r="GHZ308" s="119" t="s">
        <v>612</v>
      </c>
      <c r="GIA308" s="119" t="s">
        <v>612</v>
      </c>
      <c r="GIB308" s="119" t="s">
        <v>612</v>
      </c>
      <c r="GIC308" s="119" t="s">
        <v>612</v>
      </c>
      <c r="GID308" s="119" t="s">
        <v>612</v>
      </c>
      <c r="GIE308" s="119" t="s">
        <v>612</v>
      </c>
      <c r="GIF308" s="119" t="s">
        <v>612</v>
      </c>
      <c r="GIG308" s="119" t="s">
        <v>612</v>
      </c>
      <c r="GIH308" s="119" t="s">
        <v>612</v>
      </c>
      <c r="GII308" s="119" t="s">
        <v>612</v>
      </c>
      <c r="GIJ308" s="119" t="s">
        <v>612</v>
      </c>
      <c r="GIK308" s="119" t="s">
        <v>612</v>
      </c>
      <c r="GIL308" s="119" t="s">
        <v>612</v>
      </c>
      <c r="GIM308" s="119" t="s">
        <v>612</v>
      </c>
      <c r="GIN308" s="119" t="s">
        <v>612</v>
      </c>
      <c r="GIO308" s="119" t="s">
        <v>612</v>
      </c>
      <c r="GIP308" s="119" t="s">
        <v>612</v>
      </c>
      <c r="GIQ308" s="119" t="s">
        <v>612</v>
      </c>
      <c r="GIR308" s="119" t="s">
        <v>612</v>
      </c>
      <c r="GIS308" s="119" t="s">
        <v>612</v>
      </c>
      <c r="GIT308" s="119" t="s">
        <v>612</v>
      </c>
      <c r="GIU308" s="119" t="s">
        <v>612</v>
      </c>
      <c r="GIV308" s="119" t="s">
        <v>612</v>
      </c>
      <c r="GIW308" s="119" t="s">
        <v>612</v>
      </c>
      <c r="GIX308" s="119" t="s">
        <v>612</v>
      </c>
      <c r="GIY308" s="119" t="s">
        <v>612</v>
      </c>
      <c r="GIZ308" s="119" t="s">
        <v>612</v>
      </c>
      <c r="GJA308" s="119" t="s">
        <v>612</v>
      </c>
      <c r="GJB308" s="119" t="s">
        <v>612</v>
      </c>
      <c r="GJC308" s="119" t="s">
        <v>612</v>
      </c>
      <c r="GJD308" s="119" t="s">
        <v>612</v>
      </c>
      <c r="GJE308" s="119" t="s">
        <v>612</v>
      </c>
      <c r="GJF308" s="119" t="s">
        <v>612</v>
      </c>
      <c r="GJG308" s="119" t="s">
        <v>612</v>
      </c>
      <c r="GJH308" s="119" t="s">
        <v>612</v>
      </c>
      <c r="GJI308" s="119" t="s">
        <v>612</v>
      </c>
      <c r="GJJ308" s="119" t="s">
        <v>612</v>
      </c>
      <c r="GJK308" s="119" t="s">
        <v>612</v>
      </c>
      <c r="GJL308" s="119" t="s">
        <v>612</v>
      </c>
      <c r="GJM308" s="119" t="s">
        <v>612</v>
      </c>
      <c r="GJN308" s="119" t="s">
        <v>612</v>
      </c>
      <c r="GJO308" s="119" t="s">
        <v>612</v>
      </c>
      <c r="GJP308" s="119" t="s">
        <v>612</v>
      </c>
      <c r="GJQ308" s="119" t="s">
        <v>612</v>
      </c>
      <c r="GJR308" s="119" t="s">
        <v>612</v>
      </c>
      <c r="GJS308" s="119" t="s">
        <v>612</v>
      </c>
      <c r="GJT308" s="119" t="s">
        <v>612</v>
      </c>
      <c r="GJU308" s="119" t="s">
        <v>612</v>
      </c>
      <c r="GJV308" s="119" t="s">
        <v>612</v>
      </c>
      <c r="GJW308" s="119" t="s">
        <v>612</v>
      </c>
      <c r="GJX308" s="119" t="s">
        <v>612</v>
      </c>
      <c r="GJY308" s="119" t="s">
        <v>612</v>
      </c>
      <c r="GJZ308" s="119" t="s">
        <v>612</v>
      </c>
      <c r="GKA308" s="119" t="s">
        <v>612</v>
      </c>
      <c r="GKB308" s="119" t="s">
        <v>612</v>
      </c>
      <c r="GKC308" s="119" t="s">
        <v>612</v>
      </c>
      <c r="GKD308" s="119" t="s">
        <v>612</v>
      </c>
      <c r="GKE308" s="119" t="s">
        <v>612</v>
      </c>
      <c r="GKF308" s="119" t="s">
        <v>612</v>
      </c>
      <c r="GKG308" s="119" t="s">
        <v>612</v>
      </c>
      <c r="GKH308" s="119" t="s">
        <v>612</v>
      </c>
      <c r="GKI308" s="119" t="s">
        <v>612</v>
      </c>
      <c r="GKJ308" s="119" t="s">
        <v>612</v>
      </c>
      <c r="GKK308" s="119" t="s">
        <v>612</v>
      </c>
      <c r="GKL308" s="119" t="s">
        <v>612</v>
      </c>
      <c r="GKM308" s="119" t="s">
        <v>612</v>
      </c>
      <c r="GKN308" s="119" t="s">
        <v>612</v>
      </c>
      <c r="GKO308" s="119" t="s">
        <v>612</v>
      </c>
      <c r="GKP308" s="119" t="s">
        <v>612</v>
      </c>
      <c r="GKQ308" s="119" t="s">
        <v>612</v>
      </c>
      <c r="GKR308" s="119" t="s">
        <v>612</v>
      </c>
      <c r="GKS308" s="119" t="s">
        <v>612</v>
      </c>
      <c r="GKT308" s="119" t="s">
        <v>612</v>
      </c>
      <c r="GKU308" s="119" t="s">
        <v>612</v>
      </c>
      <c r="GKV308" s="119" t="s">
        <v>612</v>
      </c>
      <c r="GKW308" s="119" t="s">
        <v>612</v>
      </c>
      <c r="GKX308" s="119" t="s">
        <v>612</v>
      </c>
      <c r="GKY308" s="119" t="s">
        <v>612</v>
      </c>
      <c r="GKZ308" s="119" t="s">
        <v>612</v>
      </c>
      <c r="GLA308" s="119" t="s">
        <v>612</v>
      </c>
      <c r="GLB308" s="119" t="s">
        <v>612</v>
      </c>
      <c r="GLC308" s="119" t="s">
        <v>612</v>
      </c>
      <c r="GLD308" s="119" t="s">
        <v>612</v>
      </c>
      <c r="GLE308" s="119" t="s">
        <v>612</v>
      </c>
      <c r="GLF308" s="119" t="s">
        <v>612</v>
      </c>
      <c r="GLG308" s="119" t="s">
        <v>612</v>
      </c>
      <c r="GLH308" s="119" t="s">
        <v>612</v>
      </c>
      <c r="GLI308" s="119" t="s">
        <v>612</v>
      </c>
      <c r="GLJ308" s="119" t="s">
        <v>612</v>
      </c>
      <c r="GLK308" s="119" t="s">
        <v>612</v>
      </c>
      <c r="GLL308" s="119" t="s">
        <v>612</v>
      </c>
      <c r="GLM308" s="119" t="s">
        <v>612</v>
      </c>
      <c r="GLN308" s="119" t="s">
        <v>612</v>
      </c>
      <c r="GLO308" s="119" t="s">
        <v>612</v>
      </c>
      <c r="GLP308" s="119" t="s">
        <v>612</v>
      </c>
      <c r="GLQ308" s="119" t="s">
        <v>612</v>
      </c>
      <c r="GLR308" s="119" t="s">
        <v>612</v>
      </c>
      <c r="GLS308" s="119" t="s">
        <v>612</v>
      </c>
      <c r="GLT308" s="119" t="s">
        <v>612</v>
      </c>
      <c r="GLU308" s="119" t="s">
        <v>612</v>
      </c>
      <c r="GLV308" s="119" t="s">
        <v>612</v>
      </c>
      <c r="GLW308" s="119" t="s">
        <v>612</v>
      </c>
      <c r="GLX308" s="119" t="s">
        <v>612</v>
      </c>
      <c r="GLY308" s="119" t="s">
        <v>612</v>
      </c>
      <c r="GLZ308" s="119" t="s">
        <v>612</v>
      </c>
      <c r="GMA308" s="119" t="s">
        <v>612</v>
      </c>
      <c r="GMB308" s="119" t="s">
        <v>612</v>
      </c>
      <c r="GMC308" s="119" t="s">
        <v>612</v>
      </c>
      <c r="GMD308" s="119" t="s">
        <v>612</v>
      </c>
      <c r="GME308" s="119" t="s">
        <v>612</v>
      </c>
      <c r="GMF308" s="119" t="s">
        <v>612</v>
      </c>
      <c r="GMG308" s="119" t="s">
        <v>612</v>
      </c>
      <c r="GMH308" s="119" t="s">
        <v>612</v>
      </c>
      <c r="GMI308" s="119" t="s">
        <v>612</v>
      </c>
      <c r="GMJ308" s="119" t="s">
        <v>612</v>
      </c>
      <c r="GMK308" s="119" t="s">
        <v>612</v>
      </c>
      <c r="GML308" s="119" t="s">
        <v>612</v>
      </c>
      <c r="GMM308" s="119" t="s">
        <v>612</v>
      </c>
      <c r="GMN308" s="119" t="s">
        <v>612</v>
      </c>
      <c r="GMO308" s="119" t="s">
        <v>612</v>
      </c>
      <c r="GMP308" s="119" t="s">
        <v>612</v>
      </c>
      <c r="GMQ308" s="119" t="s">
        <v>612</v>
      </c>
      <c r="GMR308" s="119" t="s">
        <v>612</v>
      </c>
      <c r="GMS308" s="119" t="s">
        <v>612</v>
      </c>
      <c r="GMT308" s="119" t="s">
        <v>612</v>
      </c>
      <c r="GMU308" s="119" t="s">
        <v>612</v>
      </c>
      <c r="GMV308" s="119" t="s">
        <v>612</v>
      </c>
      <c r="GMW308" s="119" t="s">
        <v>612</v>
      </c>
      <c r="GMX308" s="119" t="s">
        <v>612</v>
      </c>
      <c r="GMY308" s="119" t="s">
        <v>612</v>
      </c>
      <c r="GMZ308" s="119" t="s">
        <v>612</v>
      </c>
      <c r="GNA308" s="119" t="s">
        <v>612</v>
      </c>
      <c r="GNB308" s="119" t="s">
        <v>612</v>
      </c>
      <c r="GNC308" s="119" t="s">
        <v>612</v>
      </c>
      <c r="GND308" s="119" t="s">
        <v>612</v>
      </c>
      <c r="GNE308" s="119" t="s">
        <v>612</v>
      </c>
      <c r="GNF308" s="119" t="s">
        <v>612</v>
      </c>
      <c r="GNG308" s="119" t="s">
        <v>612</v>
      </c>
      <c r="GNH308" s="119" t="s">
        <v>612</v>
      </c>
      <c r="GNI308" s="119" t="s">
        <v>612</v>
      </c>
      <c r="GNJ308" s="119" t="s">
        <v>612</v>
      </c>
      <c r="GNK308" s="119" t="s">
        <v>612</v>
      </c>
      <c r="GNL308" s="119" t="s">
        <v>612</v>
      </c>
      <c r="GNM308" s="119" t="s">
        <v>612</v>
      </c>
      <c r="GNN308" s="119" t="s">
        <v>612</v>
      </c>
      <c r="GNO308" s="119" t="s">
        <v>612</v>
      </c>
      <c r="GNP308" s="119" t="s">
        <v>612</v>
      </c>
      <c r="GNQ308" s="119" t="s">
        <v>612</v>
      </c>
      <c r="GNR308" s="119" t="s">
        <v>612</v>
      </c>
      <c r="GNS308" s="119" t="s">
        <v>612</v>
      </c>
      <c r="GNT308" s="119" t="s">
        <v>612</v>
      </c>
      <c r="GNU308" s="119" t="s">
        <v>612</v>
      </c>
      <c r="GNV308" s="119" t="s">
        <v>612</v>
      </c>
      <c r="GNW308" s="119" t="s">
        <v>612</v>
      </c>
      <c r="GNX308" s="119" t="s">
        <v>612</v>
      </c>
      <c r="GNY308" s="119" t="s">
        <v>612</v>
      </c>
      <c r="GNZ308" s="119" t="s">
        <v>612</v>
      </c>
      <c r="GOA308" s="119" t="s">
        <v>612</v>
      </c>
      <c r="GOB308" s="119" t="s">
        <v>612</v>
      </c>
      <c r="GOC308" s="119" t="s">
        <v>612</v>
      </c>
      <c r="GOD308" s="119" t="s">
        <v>612</v>
      </c>
      <c r="GOE308" s="119" t="s">
        <v>612</v>
      </c>
      <c r="GOF308" s="119" t="s">
        <v>612</v>
      </c>
      <c r="GOG308" s="119" t="s">
        <v>612</v>
      </c>
      <c r="GOH308" s="119" t="s">
        <v>612</v>
      </c>
      <c r="GOI308" s="119" t="s">
        <v>612</v>
      </c>
      <c r="GOJ308" s="119" t="s">
        <v>612</v>
      </c>
      <c r="GOK308" s="119" t="s">
        <v>612</v>
      </c>
      <c r="GOL308" s="119" t="s">
        <v>612</v>
      </c>
      <c r="GOM308" s="119" t="s">
        <v>612</v>
      </c>
      <c r="GON308" s="119" t="s">
        <v>612</v>
      </c>
      <c r="GOO308" s="119" t="s">
        <v>612</v>
      </c>
      <c r="GOP308" s="119" t="s">
        <v>612</v>
      </c>
      <c r="GOQ308" s="119" t="s">
        <v>612</v>
      </c>
      <c r="GOR308" s="119" t="s">
        <v>612</v>
      </c>
      <c r="GOS308" s="119" t="s">
        <v>612</v>
      </c>
      <c r="GOT308" s="119" t="s">
        <v>612</v>
      </c>
      <c r="GOU308" s="119" t="s">
        <v>612</v>
      </c>
      <c r="GOV308" s="119" t="s">
        <v>612</v>
      </c>
      <c r="GOW308" s="119" t="s">
        <v>612</v>
      </c>
      <c r="GOX308" s="119" t="s">
        <v>612</v>
      </c>
      <c r="GOY308" s="119" t="s">
        <v>612</v>
      </c>
      <c r="GOZ308" s="119" t="s">
        <v>612</v>
      </c>
      <c r="GPA308" s="119" t="s">
        <v>612</v>
      </c>
      <c r="GPB308" s="119" t="s">
        <v>612</v>
      </c>
      <c r="GPC308" s="119" t="s">
        <v>612</v>
      </c>
      <c r="GPD308" s="119" t="s">
        <v>612</v>
      </c>
      <c r="GPE308" s="119" t="s">
        <v>612</v>
      </c>
      <c r="GPF308" s="119" t="s">
        <v>612</v>
      </c>
      <c r="GPG308" s="119" t="s">
        <v>612</v>
      </c>
      <c r="GPH308" s="119" t="s">
        <v>612</v>
      </c>
      <c r="GPI308" s="119" t="s">
        <v>612</v>
      </c>
      <c r="GPJ308" s="119" t="s">
        <v>612</v>
      </c>
      <c r="GPK308" s="119" t="s">
        <v>612</v>
      </c>
      <c r="GPL308" s="119" t="s">
        <v>612</v>
      </c>
      <c r="GPM308" s="119" t="s">
        <v>612</v>
      </c>
      <c r="GPN308" s="119" t="s">
        <v>612</v>
      </c>
      <c r="GPO308" s="119" t="s">
        <v>612</v>
      </c>
      <c r="GPP308" s="119" t="s">
        <v>612</v>
      </c>
      <c r="GPQ308" s="119" t="s">
        <v>612</v>
      </c>
      <c r="GPR308" s="119" t="s">
        <v>612</v>
      </c>
      <c r="GPS308" s="119" t="s">
        <v>612</v>
      </c>
      <c r="GPT308" s="119" t="s">
        <v>612</v>
      </c>
      <c r="GPU308" s="119" t="s">
        <v>612</v>
      </c>
      <c r="GPV308" s="119" t="s">
        <v>612</v>
      </c>
      <c r="GPW308" s="119" t="s">
        <v>612</v>
      </c>
      <c r="GPX308" s="119" t="s">
        <v>612</v>
      </c>
      <c r="GPY308" s="119" t="s">
        <v>612</v>
      </c>
      <c r="GPZ308" s="119" t="s">
        <v>612</v>
      </c>
      <c r="GQA308" s="119" t="s">
        <v>612</v>
      </c>
      <c r="GQB308" s="119" t="s">
        <v>612</v>
      </c>
      <c r="GQC308" s="119" t="s">
        <v>612</v>
      </c>
      <c r="GQD308" s="119" t="s">
        <v>612</v>
      </c>
      <c r="GQE308" s="119" t="s">
        <v>612</v>
      </c>
      <c r="GQF308" s="119" t="s">
        <v>612</v>
      </c>
      <c r="GQG308" s="119" t="s">
        <v>612</v>
      </c>
      <c r="GQH308" s="119" t="s">
        <v>612</v>
      </c>
      <c r="GQI308" s="119" t="s">
        <v>612</v>
      </c>
      <c r="GQJ308" s="119" t="s">
        <v>612</v>
      </c>
      <c r="GQK308" s="119" t="s">
        <v>612</v>
      </c>
      <c r="GQL308" s="119" t="s">
        <v>612</v>
      </c>
      <c r="GQM308" s="119" t="s">
        <v>612</v>
      </c>
      <c r="GQN308" s="119" t="s">
        <v>612</v>
      </c>
      <c r="GQO308" s="119" t="s">
        <v>612</v>
      </c>
      <c r="GQP308" s="119" t="s">
        <v>612</v>
      </c>
      <c r="GQQ308" s="119" t="s">
        <v>612</v>
      </c>
      <c r="GQR308" s="119" t="s">
        <v>612</v>
      </c>
      <c r="GQS308" s="119" t="s">
        <v>612</v>
      </c>
      <c r="GQT308" s="119" t="s">
        <v>612</v>
      </c>
      <c r="GQU308" s="119" t="s">
        <v>612</v>
      </c>
      <c r="GQV308" s="119" t="s">
        <v>612</v>
      </c>
      <c r="GQW308" s="119" t="s">
        <v>612</v>
      </c>
      <c r="GQX308" s="119" t="s">
        <v>612</v>
      </c>
      <c r="GQY308" s="119" t="s">
        <v>612</v>
      </c>
      <c r="GQZ308" s="119" t="s">
        <v>612</v>
      </c>
      <c r="GRA308" s="119" t="s">
        <v>612</v>
      </c>
      <c r="GRB308" s="119" t="s">
        <v>612</v>
      </c>
      <c r="GRC308" s="119" t="s">
        <v>612</v>
      </c>
      <c r="GRD308" s="119" t="s">
        <v>612</v>
      </c>
      <c r="GRE308" s="119" t="s">
        <v>612</v>
      </c>
      <c r="GRF308" s="119" t="s">
        <v>612</v>
      </c>
      <c r="GRG308" s="119" t="s">
        <v>612</v>
      </c>
      <c r="GRH308" s="119" t="s">
        <v>612</v>
      </c>
      <c r="GRI308" s="119" t="s">
        <v>612</v>
      </c>
      <c r="GRJ308" s="119" t="s">
        <v>612</v>
      </c>
      <c r="GRK308" s="119" t="s">
        <v>612</v>
      </c>
      <c r="GRL308" s="119" t="s">
        <v>612</v>
      </c>
      <c r="GRM308" s="119" t="s">
        <v>612</v>
      </c>
      <c r="GRN308" s="119" t="s">
        <v>612</v>
      </c>
      <c r="GRO308" s="119" t="s">
        <v>612</v>
      </c>
      <c r="GRP308" s="119" t="s">
        <v>612</v>
      </c>
      <c r="GRQ308" s="119" t="s">
        <v>612</v>
      </c>
      <c r="GRR308" s="119" t="s">
        <v>612</v>
      </c>
      <c r="GRS308" s="119" t="s">
        <v>612</v>
      </c>
      <c r="GRT308" s="119" t="s">
        <v>612</v>
      </c>
      <c r="GRU308" s="119" t="s">
        <v>612</v>
      </c>
      <c r="GRV308" s="119" t="s">
        <v>612</v>
      </c>
      <c r="GRW308" s="119" t="s">
        <v>612</v>
      </c>
      <c r="GRX308" s="119" t="s">
        <v>612</v>
      </c>
      <c r="GRY308" s="119" t="s">
        <v>612</v>
      </c>
      <c r="GRZ308" s="119" t="s">
        <v>612</v>
      </c>
      <c r="GSA308" s="119" t="s">
        <v>612</v>
      </c>
      <c r="GSB308" s="119" t="s">
        <v>612</v>
      </c>
      <c r="GSC308" s="119" t="s">
        <v>612</v>
      </c>
      <c r="GSD308" s="119" t="s">
        <v>612</v>
      </c>
      <c r="GSE308" s="119" t="s">
        <v>612</v>
      </c>
      <c r="GSF308" s="119" t="s">
        <v>612</v>
      </c>
      <c r="GSG308" s="119" t="s">
        <v>612</v>
      </c>
      <c r="GSH308" s="119" t="s">
        <v>612</v>
      </c>
      <c r="GSI308" s="119" t="s">
        <v>612</v>
      </c>
      <c r="GSJ308" s="119" t="s">
        <v>612</v>
      </c>
      <c r="GSK308" s="119" t="s">
        <v>612</v>
      </c>
      <c r="GSL308" s="119" t="s">
        <v>612</v>
      </c>
      <c r="GSM308" s="119" t="s">
        <v>612</v>
      </c>
      <c r="GSN308" s="119" t="s">
        <v>612</v>
      </c>
      <c r="GSO308" s="119" t="s">
        <v>612</v>
      </c>
      <c r="GSP308" s="119" t="s">
        <v>612</v>
      </c>
      <c r="GSQ308" s="119" t="s">
        <v>612</v>
      </c>
      <c r="GSR308" s="119" t="s">
        <v>612</v>
      </c>
      <c r="GSS308" s="119" t="s">
        <v>612</v>
      </c>
      <c r="GST308" s="119" t="s">
        <v>612</v>
      </c>
      <c r="GSU308" s="119" t="s">
        <v>612</v>
      </c>
      <c r="GSV308" s="119" t="s">
        <v>612</v>
      </c>
      <c r="GSW308" s="119" t="s">
        <v>612</v>
      </c>
      <c r="GSX308" s="119" t="s">
        <v>612</v>
      </c>
      <c r="GSY308" s="119" t="s">
        <v>612</v>
      </c>
      <c r="GSZ308" s="119" t="s">
        <v>612</v>
      </c>
      <c r="GTA308" s="119" t="s">
        <v>612</v>
      </c>
      <c r="GTB308" s="119" t="s">
        <v>612</v>
      </c>
      <c r="GTC308" s="119" t="s">
        <v>612</v>
      </c>
      <c r="GTD308" s="119" t="s">
        <v>612</v>
      </c>
      <c r="GTE308" s="119" t="s">
        <v>612</v>
      </c>
      <c r="GTF308" s="119" t="s">
        <v>612</v>
      </c>
      <c r="GTG308" s="119" t="s">
        <v>612</v>
      </c>
      <c r="GTH308" s="119" t="s">
        <v>612</v>
      </c>
      <c r="GTI308" s="119" t="s">
        <v>612</v>
      </c>
      <c r="GTJ308" s="119" t="s">
        <v>612</v>
      </c>
      <c r="GTK308" s="119" t="s">
        <v>612</v>
      </c>
      <c r="GTL308" s="119" t="s">
        <v>612</v>
      </c>
      <c r="GTM308" s="119" t="s">
        <v>612</v>
      </c>
      <c r="GTN308" s="119" t="s">
        <v>612</v>
      </c>
      <c r="GTO308" s="119" t="s">
        <v>612</v>
      </c>
      <c r="GTP308" s="119" t="s">
        <v>612</v>
      </c>
      <c r="GTQ308" s="119" t="s">
        <v>612</v>
      </c>
      <c r="GTR308" s="119" t="s">
        <v>612</v>
      </c>
      <c r="GTS308" s="119" t="s">
        <v>612</v>
      </c>
      <c r="GTT308" s="119" t="s">
        <v>612</v>
      </c>
      <c r="GTU308" s="119" t="s">
        <v>612</v>
      </c>
      <c r="GTV308" s="119" t="s">
        <v>612</v>
      </c>
      <c r="GTW308" s="119" t="s">
        <v>612</v>
      </c>
      <c r="GTX308" s="119" t="s">
        <v>612</v>
      </c>
      <c r="GTY308" s="119" t="s">
        <v>612</v>
      </c>
      <c r="GTZ308" s="119" t="s">
        <v>612</v>
      </c>
      <c r="GUA308" s="119" t="s">
        <v>612</v>
      </c>
      <c r="GUB308" s="119" t="s">
        <v>612</v>
      </c>
      <c r="GUC308" s="119" t="s">
        <v>612</v>
      </c>
      <c r="GUD308" s="119" t="s">
        <v>612</v>
      </c>
      <c r="GUE308" s="119" t="s">
        <v>612</v>
      </c>
      <c r="GUF308" s="119" t="s">
        <v>612</v>
      </c>
      <c r="GUG308" s="119" t="s">
        <v>612</v>
      </c>
      <c r="GUH308" s="119" t="s">
        <v>612</v>
      </c>
      <c r="GUI308" s="119" t="s">
        <v>612</v>
      </c>
      <c r="GUJ308" s="119" t="s">
        <v>612</v>
      </c>
      <c r="GUK308" s="119" t="s">
        <v>612</v>
      </c>
      <c r="GUL308" s="119" t="s">
        <v>612</v>
      </c>
      <c r="GUM308" s="119" t="s">
        <v>612</v>
      </c>
      <c r="GUN308" s="119" t="s">
        <v>612</v>
      </c>
      <c r="GUO308" s="119" t="s">
        <v>612</v>
      </c>
      <c r="GUP308" s="119" t="s">
        <v>612</v>
      </c>
      <c r="GUQ308" s="119" t="s">
        <v>612</v>
      </c>
      <c r="GUR308" s="119" t="s">
        <v>612</v>
      </c>
      <c r="GUS308" s="119" t="s">
        <v>612</v>
      </c>
      <c r="GUT308" s="119" t="s">
        <v>612</v>
      </c>
      <c r="GUU308" s="119" t="s">
        <v>612</v>
      </c>
      <c r="GUV308" s="119" t="s">
        <v>612</v>
      </c>
      <c r="GUW308" s="119" t="s">
        <v>612</v>
      </c>
      <c r="GUX308" s="119" t="s">
        <v>612</v>
      </c>
      <c r="GUY308" s="119" t="s">
        <v>612</v>
      </c>
      <c r="GUZ308" s="119" t="s">
        <v>612</v>
      </c>
      <c r="GVA308" s="119" t="s">
        <v>612</v>
      </c>
      <c r="GVB308" s="119" t="s">
        <v>612</v>
      </c>
      <c r="GVC308" s="119" t="s">
        <v>612</v>
      </c>
      <c r="GVD308" s="119" t="s">
        <v>612</v>
      </c>
      <c r="GVE308" s="119" t="s">
        <v>612</v>
      </c>
      <c r="GVF308" s="119" t="s">
        <v>612</v>
      </c>
      <c r="GVG308" s="119" t="s">
        <v>612</v>
      </c>
      <c r="GVH308" s="119" t="s">
        <v>612</v>
      </c>
      <c r="GVI308" s="119" t="s">
        <v>612</v>
      </c>
      <c r="GVJ308" s="119" t="s">
        <v>612</v>
      </c>
      <c r="GVK308" s="119" t="s">
        <v>612</v>
      </c>
      <c r="GVL308" s="119" t="s">
        <v>612</v>
      </c>
      <c r="GVM308" s="119" t="s">
        <v>612</v>
      </c>
      <c r="GVN308" s="119" t="s">
        <v>612</v>
      </c>
      <c r="GVO308" s="119" t="s">
        <v>612</v>
      </c>
      <c r="GVP308" s="119" t="s">
        <v>612</v>
      </c>
      <c r="GVQ308" s="119" t="s">
        <v>612</v>
      </c>
      <c r="GVR308" s="119" t="s">
        <v>612</v>
      </c>
      <c r="GVS308" s="119" t="s">
        <v>612</v>
      </c>
      <c r="GVT308" s="119" t="s">
        <v>612</v>
      </c>
      <c r="GVU308" s="119" t="s">
        <v>612</v>
      </c>
      <c r="GVV308" s="119" t="s">
        <v>612</v>
      </c>
      <c r="GVW308" s="119" t="s">
        <v>612</v>
      </c>
      <c r="GVX308" s="119" t="s">
        <v>612</v>
      </c>
      <c r="GVY308" s="119" t="s">
        <v>612</v>
      </c>
      <c r="GVZ308" s="119" t="s">
        <v>612</v>
      </c>
      <c r="GWA308" s="119" t="s">
        <v>612</v>
      </c>
      <c r="GWB308" s="119" t="s">
        <v>612</v>
      </c>
      <c r="GWC308" s="119" t="s">
        <v>612</v>
      </c>
      <c r="GWD308" s="119" t="s">
        <v>612</v>
      </c>
      <c r="GWE308" s="119" t="s">
        <v>612</v>
      </c>
      <c r="GWF308" s="119" t="s">
        <v>612</v>
      </c>
      <c r="GWG308" s="119" t="s">
        <v>612</v>
      </c>
      <c r="GWH308" s="119" t="s">
        <v>612</v>
      </c>
      <c r="GWI308" s="119" t="s">
        <v>612</v>
      </c>
      <c r="GWJ308" s="119" t="s">
        <v>612</v>
      </c>
      <c r="GWK308" s="119" t="s">
        <v>612</v>
      </c>
      <c r="GWL308" s="119" t="s">
        <v>612</v>
      </c>
      <c r="GWM308" s="119" t="s">
        <v>612</v>
      </c>
      <c r="GWN308" s="119" t="s">
        <v>612</v>
      </c>
      <c r="GWO308" s="119" t="s">
        <v>612</v>
      </c>
      <c r="GWP308" s="119" t="s">
        <v>612</v>
      </c>
      <c r="GWQ308" s="119" t="s">
        <v>612</v>
      </c>
      <c r="GWR308" s="119" t="s">
        <v>612</v>
      </c>
      <c r="GWS308" s="119" t="s">
        <v>612</v>
      </c>
      <c r="GWT308" s="119" t="s">
        <v>612</v>
      </c>
      <c r="GWU308" s="119" t="s">
        <v>612</v>
      </c>
      <c r="GWV308" s="119" t="s">
        <v>612</v>
      </c>
      <c r="GWW308" s="119" t="s">
        <v>612</v>
      </c>
      <c r="GWX308" s="119" t="s">
        <v>612</v>
      </c>
      <c r="GWY308" s="119" t="s">
        <v>612</v>
      </c>
      <c r="GWZ308" s="119" t="s">
        <v>612</v>
      </c>
      <c r="GXA308" s="119" t="s">
        <v>612</v>
      </c>
      <c r="GXB308" s="119" t="s">
        <v>612</v>
      </c>
      <c r="GXC308" s="119" t="s">
        <v>612</v>
      </c>
      <c r="GXD308" s="119" t="s">
        <v>612</v>
      </c>
      <c r="GXE308" s="119" t="s">
        <v>612</v>
      </c>
      <c r="GXF308" s="119" t="s">
        <v>612</v>
      </c>
      <c r="GXG308" s="119" t="s">
        <v>612</v>
      </c>
      <c r="GXH308" s="119" t="s">
        <v>612</v>
      </c>
      <c r="GXI308" s="119" t="s">
        <v>612</v>
      </c>
      <c r="GXJ308" s="119" t="s">
        <v>612</v>
      </c>
      <c r="GXK308" s="119" t="s">
        <v>612</v>
      </c>
      <c r="GXL308" s="119" t="s">
        <v>612</v>
      </c>
      <c r="GXM308" s="119" t="s">
        <v>612</v>
      </c>
      <c r="GXN308" s="119" t="s">
        <v>612</v>
      </c>
      <c r="GXO308" s="119" t="s">
        <v>612</v>
      </c>
      <c r="GXP308" s="119" t="s">
        <v>612</v>
      </c>
      <c r="GXQ308" s="119" t="s">
        <v>612</v>
      </c>
      <c r="GXR308" s="119" t="s">
        <v>612</v>
      </c>
      <c r="GXS308" s="119" t="s">
        <v>612</v>
      </c>
      <c r="GXT308" s="119" t="s">
        <v>612</v>
      </c>
      <c r="GXU308" s="119" t="s">
        <v>612</v>
      </c>
      <c r="GXV308" s="119" t="s">
        <v>612</v>
      </c>
      <c r="GXW308" s="119" t="s">
        <v>612</v>
      </c>
      <c r="GXX308" s="119" t="s">
        <v>612</v>
      </c>
      <c r="GXY308" s="119" t="s">
        <v>612</v>
      </c>
      <c r="GXZ308" s="119" t="s">
        <v>612</v>
      </c>
      <c r="GYA308" s="119" t="s">
        <v>612</v>
      </c>
      <c r="GYB308" s="119" t="s">
        <v>612</v>
      </c>
      <c r="GYC308" s="119" t="s">
        <v>612</v>
      </c>
      <c r="GYD308" s="119" t="s">
        <v>612</v>
      </c>
      <c r="GYE308" s="119" t="s">
        <v>612</v>
      </c>
      <c r="GYF308" s="119" t="s">
        <v>612</v>
      </c>
      <c r="GYG308" s="119" t="s">
        <v>612</v>
      </c>
      <c r="GYH308" s="119" t="s">
        <v>612</v>
      </c>
      <c r="GYI308" s="119" t="s">
        <v>612</v>
      </c>
      <c r="GYJ308" s="119" t="s">
        <v>612</v>
      </c>
      <c r="GYK308" s="119" t="s">
        <v>612</v>
      </c>
      <c r="GYL308" s="119" t="s">
        <v>612</v>
      </c>
      <c r="GYM308" s="119" t="s">
        <v>612</v>
      </c>
      <c r="GYN308" s="119" t="s">
        <v>612</v>
      </c>
      <c r="GYO308" s="119" t="s">
        <v>612</v>
      </c>
      <c r="GYP308" s="119" t="s">
        <v>612</v>
      </c>
      <c r="GYQ308" s="119" t="s">
        <v>612</v>
      </c>
      <c r="GYR308" s="119" t="s">
        <v>612</v>
      </c>
      <c r="GYS308" s="119" t="s">
        <v>612</v>
      </c>
      <c r="GYT308" s="119" t="s">
        <v>612</v>
      </c>
      <c r="GYU308" s="119" t="s">
        <v>612</v>
      </c>
      <c r="GYV308" s="119" t="s">
        <v>612</v>
      </c>
      <c r="GYW308" s="119" t="s">
        <v>612</v>
      </c>
      <c r="GYX308" s="119" t="s">
        <v>612</v>
      </c>
      <c r="GYY308" s="119" t="s">
        <v>612</v>
      </c>
      <c r="GYZ308" s="119" t="s">
        <v>612</v>
      </c>
      <c r="GZA308" s="119" t="s">
        <v>612</v>
      </c>
      <c r="GZB308" s="119" t="s">
        <v>612</v>
      </c>
      <c r="GZC308" s="119" t="s">
        <v>612</v>
      </c>
      <c r="GZD308" s="119" t="s">
        <v>612</v>
      </c>
      <c r="GZE308" s="119" t="s">
        <v>612</v>
      </c>
      <c r="GZF308" s="119" t="s">
        <v>612</v>
      </c>
      <c r="GZG308" s="119" t="s">
        <v>612</v>
      </c>
      <c r="GZH308" s="119" t="s">
        <v>612</v>
      </c>
      <c r="GZI308" s="119" t="s">
        <v>612</v>
      </c>
      <c r="GZJ308" s="119" t="s">
        <v>612</v>
      </c>
      <c r="GZK308" s="119" t="s">
        <v>612</v>
      </c>
      <c r="GZL308" s="119" t="s">
        <v>612</v>
      </c>
      <c r="GZM308" s="119" t="s">
        <v>612</v>
      </c>
      <c r="GZN308" s="119" t="s">
        <v>612</v>
      </c>
      <c r="GZO308" s="119" t="s">
        <v>612</v>
      </c>
      <c r="GZP308" s="119" t="s">
        <v>612</v>
      </c>
      <c r="GZQ308" s="119" t="s">
        <v>612</v>
      </c>
      <c r="GZR308" s="119" t="s">
        <v>612</v>
      </c>
      <c r="GZS308" s="119" t="s">
        <v>612</v>
      </c>
      <c r="GZT308" s="119" t="s">
        <v>612</v>
      </c>
      <c r="GZU308" s="119" t="s">
        <v>612</v>
      </c>
      <c r="GZV308" s="119" t="s">
        <v>612</v>
      </c>
      <c r="GZW308" s="119" t="s">
        <v>612</v>
      </c>
      <c r="GZX308" s="119" t="s">
        <v>612</v>
      </c>
      <c r="GZY308" s="119" t="s">
        <v>612</v>
      </c>
      <c r="GZZ308" s="119" t="s">
        <v>612</v>
      </c>
      <c r="HAA308" s="119" t="s">
        <v>612</v>
      </c>
      <c r="HAB308" s="119" t="s">
        <v>612</v>
      </c>
      <c r="HAC308" s="119" t="s">
        <v>612</v>
      </c>
      <c r="HAD308" s="119" t="s">
        <v>612</v>
      </c>
      <c r="HAE308" s="119" t="s">
        <v>612</v>
      </c>
      <c r="HAF308" s="119" t="s">
        <v>612</v>
      </c>
      <c r="HAG308" s="119" t="s">
        <v>612</v>
      </c>
      <c r="HAH308" s="119" t="s">
        <v>612</v>
      </c>
      <c r="HAI308" s="119" t="s">
        <v>612</v>
      </c>
      <c r="HAJ308" s="119" t="s">
        <v>612</v>
      </c>
      <c r="HAK308" s="119" t="s">
        <v>612</v>
      </c>
      <c r="HAL308" s="119" t="s">
        <v>612</v>
      </c>
      <c r="HAM308" s="119" t="s">
        <v>612</v>
      </c>
      <c r="HAN308" s="119" t="s">
        <v>612</v>
      </c>
      <c r="HAO308" s="119" t="s">
        <v>612</v>
      </c>
      <c r="HAP308" s="119" t="s">
        <v>612</v>
      </c>
      <c r="HAQ308" s="119" t="s">
        <v>612</v>
      </c>
      <c r="HAR308" s="119" t="s">
        <v>612</v>
      </c>
      <c r="HAS308" s="119" t="s">
        <v>612</v>
      </c>
      <c r="HAT308" s="119" t="s">
        <v>612</v>
      </c>
      <c r="HAU308" s="119" t="s">
        <v>612</v>
      </c>
      <c r="HAV308" s="119" t="s">
        <v>612</v>
      </c>
      <c r="HAW308" s="119" t="s">
        <v>612</v>
      </c>
      <c r="HAX308" s="119" t="s">
        <v>612</v>
      </c>
      <c r="HAY308" s="119" t="s">
        <v>612</v>
      </c>
      <c r="HAZ308" s="119" t="s">
        <v>612</v>
      </c>
      <c r="HBA308" s="119" t="s">
        <v>612</v>
      </c>
      <c r="HBB308" s="119" t="s">
        <v>612</v>
      </c>
      <c r="HBC308" s="119" t="s">
        <v>612</v>
      </c>
      <c r="HBD308" s="119" t="s">
        <v>612</v>
      </c>
      <c r="HBE308" s="119" t="s">
        <v>612</v>
      </c>
      <c r="HBF308" s="119" t="s">
        <v>612</v>
      </c>
      <c r="HBG308" s="119" t="s">
        <v>612</v>
      </c>
      <c r="HBH308" s="119" t="s">
        <v>612</v>
      </c>
      <c r="HBI308" s="119" t="s">
        <v>612</v>
      </c>
      <c r="HBJ308" s="119" t="s">
        <v>612</v>
      </c>
      <c r="HBK308" s="119" t="s">
        <v>612</v>
      </c>
      <c r="HBL308" s="119" t="s">
        <v>612</v>
      </c>
      <c r="HBM308" s="119" t="s">
        <v>612</v>
      </c>
      <c r="HBN308" s="119" t="s">
        <v>612</v>
      </c>
      <c r="HBO308" s="119" t="s">
        <v>612</v>
      </c>
      <c r="HBP308" s="119" t="s">
        <v>612</v>
      </c>
      <c r="HBQ308" s="119" t="s">
        <v>612</v>
      </c>
      <c r="HBR308" s="119" t="s">
        <v>612</v>
      </c>
      <c r="HBS308" s="119" t="s">
        <v>612</v>
      </c>
      <c r="HBT308" s="119" t="s">
        <v>612</v>
      </c>
      <c r="HBU308" s="119" t="s">
        <v>612</v>
      </c>
      <c r="HBV308" s="119" t="s">
        <v>612</v>
      </c>
      <c r="HBW308" s="119" t="s">
        <v>612</v>
      </c>
      <c r="HBX308" s="119" t="s">
        <v>612</v>
      </c>
      <c r="HBY308" s="119" t="s">
        <v>612</v>
      </c>
      <c r="HBZ308" s="119" t="s">
        <v>612</v>
      </c>
      <c r="HCA308" s="119" t="s">
        <v>612</v>
      </c>
      <c r="HCB308" s="119" t="s">
        <v>612</v>
      </c>
      <c r="HCC308" s="119" t="s">
        <v>612</v>
      </c>
      <c r="HCD308" s="119" t="s">
        <v>612</v>
      </c>
      <c r="HCE308" s="119" t="s">
        <v>612</v>
      </c>
      <c r="HCF308" s="119" t="s">
        <v>612</v>
      </c>
      <c r="HCG308" s="119" t="s">
        <v>612</v>
      </c>
      <c r="HCH308" s="119" t="s">
        <v>612</v>
      </c>
      <c r="HCI308" s="119" t="s">
        <v>612</v>
      </c>
      <c r="HCJ308" s="119" t="s">
        <v>612</v>
      </c>
      <c r="HCK308" s="119" t="s">
        <v>612</v>
      </c>
      <c r="HCL308" s="119" t="s">
        <v>612</v>
      </c>
      <c r="HCM308" s="119" t="s">
        <v>612</v>
      </c>
      <c r="HCN308" s="119" t="s">
        <v>612</v>
      </c>
      <c r="HCO308" s="119" t="s">
        <v>612</v>
      </c>
      <c r="HCP308" s="119" t="s">
        <v>612</v>
      </c>
      <c r="HCQ308" s="119" t="s">
        <v>612</v>
      </c>
      <c r="HCR308" s="119" t="s">
        <v>612</v>
      </c>
      <c r="HCS308" s="119" t="s">
        <v>612</v>
      </c>
      <c r="HCT308" s="119" t="s">
        <v>612</v>
      </c>
      <c r="HCU308" s="119" t="s">
        <v>612</v>
      </c>
      <c r="HCV308" s="119" t="s">
        <v>612</v>
      </c>
      <c r="HCW308" s="119" t="s">
        <v>612</v>
      </c>
      <c r="HCX308" s="119" t="s">
        <v>612</v>
      </c>
      <c r="HCY308" s="119" t="s">
        <v>612</v>
      </c>
      <c r="HCZ308" s="119" t="s">
        <v>612</v>
      </c>
      <c r="HDA308" s="119" t="s">
        <v>612</v>
      </c>
      <c r="HDB308" s="119" t="s">
        <v>612</v>
      </c>
      <c r="HDC308" s="119" t="s">
        <v>612</v>
      </c>
      <c r="HDD308" s="119" t="s">
        <v>612</v>
      </c>
      <c r="HDE308" s="119" t="s">
        <v>612</v>
      </c>
      <c r="HDF308" s="119" t="s">
        <v>612</v>
      </c>
      <c r="HDG308" s="119" t="s">
        <v>612</v>
      </c>
      <c r="HDH308" s="119" t="s">
        <v>612</v>
      </c>
      <c r="HDI308" s="119" t="s">
        <v>612</v>
      </c>
      <c r="HDJ308" s="119" t="s">
        <v>612</v>
      </c>
      <c r="HDK308" s="119" t="s">
        <v>612</v>
      </c>
      <c r="HDL308" s="119" t="s">
        <v>612</v>
      </c>
      <c r="HDM308" s="119" t="s">
        <v>612</v>
      </c>
      <c r="HDN308" s="119" t="s">
        <v>612</v>
      </c>
      <c r="HDO308" s="119" t="s">
        <v>612</v>
      </c>
      <c r="HDP308" s="119" t="s">
        <v>612</v>
      </c>
      <c r="HDQ308" s="119" t="s">
        <v>612</v>
      </c>
      <c r="HDR308" s="119" t="s">
        <v>612</v>
      </c>
      <c r="HDS308" s="119" t="s">
        <v>612</v>
      </c>
      <c r="HDT308" s="119" t="s">
        <v>612</v>
      </c>
      <c r="HDU308" s="119" t="s">
        <v>612</v>
      </c>
      <c r="HDV308" s="119" t="s">
        <v>612</v>
      </c>
      <c r="HDW308" s="119" t="s">
        <v>612</v>
      </c>
      <c r="HDX308" s="119" t="s">
        <v>612</v>
      </c>
      <c r="HDY308" s="119" t="s">
        <v>612</v>
      </c>
      <c r="HDZ308" s="119" t="s">
        <v>612</v>
      </c>
      <c r="HEA308" s="119" t="s">
        <v>612</v>
      </c>
      <c r="HEB308" s="119" t="s">
        <v>612</v>
      </c>
      <c r="HEC308" s="119" t="s">
        <v>612</v>
      </c>
      <c r="HED308" s="119" t="s">
        <v>612</v>
      </c>
      <c r="HEE308" s="119" t="s">
        <v>612</v>
      </c>
      <c r="HEF308" s="119" t="s">
        <v>612</v>
      </c>
      <c r="HEG308" s="119" t="s">
        <v>612</v>
      </c>
      <c r="HEH308" s="119" t="s">
        <v>612</v>
      </c>
      <c r="HEI308" s="119" t="s">
        <v>612</v>
      </c>
      <c r="HEJ308" s="119" t="s">
        <v>612</v>
      </c>
      <c r="HEK308" s="119" t="s">
        <v>612</v>
      </c>
      <c r="HEL308" s="119" t="s">
        <v>612</v>
      </c>
      <c r="HEM308" s="119" t="s">
        <v>612</v>
      </c>
      <c r="HEN308" s="119" t="s">
        <v>612</v>
      </c>
      <c r="HEO308" s="119" t="s">
        <v>612</v>
      </c>
      <c r="HEP308" s="119" t="s">
        <v>612</v>
      </c>
      <c r="HEQ308" s="119" t="s">
        <v>612</v>
      </c>
      <c r="HER308" s="119" t="s">
        <v>612</v>
      </c>
      <c r="HES308" s="119" t="s">
        <v>612</v>
      </c>
      <c r="HET308" s="119" t="s">
        <v>612</v>
      </c>
      <c r="HEU308" s="119" t="s">
        <v>612</v>
      </c>
      <c r="HEV308" s="119" t="s">
        <v>612</v>
      </c>
      <c r="HEW308" s="119" t="s">
        <v>612</v>
      </c>
      <c r="HEX308" s="119" t="s">
        <v>612</v>
      </c>
      <c r="HEY308" s="119" t="s">
        <v>612</v>
      </c>
      <c r="HEZ308" s="119" t="s">
        <v>612</v>
      </c>
      <c r="HFA308" s="119" t="s">
        <v>612</v>
      </c>
      <c r="HFB308" s="119" t="s">
        <v>612</v>
      </c>
      <c r="HFC308" s="119" t="s">
        <v>612</v>
      </c>
      <c r="HFD308" s="119" t="s">
        <v>612</v>
      </c>
      <c r="HFE308" s="119" t="s">
        <v>612</v>
      </c>
      <c r="HFF308" s="119" t="s">
        <v>612</v>
      </c>
      <c r="HFG308" s="119" t="s">
        <v>612</v>
      </c>
      <c r="HFH308" s="119" t="s">
        <v>612</v>
      </c>
      <c r="HFI308" s="119" t="s">
        <v>612</v>
      </c>
      <c r="HFJ308" s="119" t="s">
        <v>612</v>
      </c>
      <c r="HFK308" s="119" t="s">
        <v>612</v>
      </c>
      <c r="HFL308" s="119" t="s">
        <v>612</v>
      </c>
      <c r="HFM308" s="119" t="s">
        <v>612</v>
      </c>
      <c r="HFN308" s="119" t="s">
        <v>612</v>
      </c>
      <c r="HFO308" s="119" t="s">
        <v>612</v>
      </c>
      <c r="HFP308" s="119" t="s">
        <v>612</v>
      </c>
      <c r="HFQ308" s="119" t="s">
        <v>612</v>
      </c>
      <c r="HFR308" s="119" t="s">
        <v>612</v>
      </c>
      <c r="HFS308" s="119" t="s">
        <v>612</v>
      </c>
      <c r="HFT308" s="119" t="s">
        <v>612</v>
      </c>
      <c r="HFU308" s="119" t="s">
        <v>612</v>
      </c>
      <c r="HFV308" s="119" t="s">
        <v>612</v>
      </c>
      <c r="HFW308" s="119" t="s">
        <v>612</v>
      </c>
      <c r="HFX308" s="119" t="s">
        <v>612</v>
      </c>
      <c r="HFY308" s="119" t="s">
        <v>612</v>
      </c>
      <c r="HFZ308" s="119" t="s">
        <v>612</v>
      </c>
      <c r="HGA308" s="119" t="s">
        <v>612</v>
      </c>
      <c r="HGB308" s="119" t="s">
        <v>612</v>
      </c>
      <c r="HGC308" s="119" t="s">
        <v>612</v>
      </c>
      <c r="HGD308" s="119" t="s">
        <v>612</v>
      </c>
      <c r="HGE308" s="119" t="s">
        <v>612</v>
      </c>
      <c r="HGF308" s="119" t="s">
        <v>612</v>
      </c>
      <c r="HGG308" s="119" t="s">
        <v>612</v>
      </c>
      <c r="HGH308" s="119" t="s">
        <v>612</v>
      </c>
      <c r="HGI308" s="119" t="s">
        <v>612</v>
      </c>
      <c r="HGJ308" s="119" t="s">
        <v>612</v>
      </c>
      <c r="HGK308" s="119" t="s">
        <v>612</v>
      </c>
      <c r="HGL308" s="119" t="s">
        <v>612</v>
      </c>
      <c r="HGM308" s="119" t="s">
        <v>612</v>
      </c>
      <c r="HGN308" s="119" t="s">
        <v>612</v>
      </c>
      <c r="HGO308" s="119" t="s">
        <v>612</v>
      </c>
      <c r="HGP308" s="119" t="s">
        <v>612</v>
      </c>
      <c r="HGQ308" s="119" t="s">
        <v>612</v>
      </c>
      <c r="HGR308" s="119" t="s">
        <v>612</v>
      </c>
      <c r="HGS308" s="119" t="s">
        <v>612</v>
      </c>
      <c r="HGT308" s="119" t="s">
        <v>612</v>
      </c>
      <c r="HGU308" s="119" t="s">
        <v>612</v>
      </c>
      <c r="HGV308" s="119" t="s">
        <v>612</v>
      </c>
      <c r="HGW308" s="119" t="s">
        <v>612</v>
      </c>
      <c r="HGX308" s="119" t="s">
        <v>612</v>
      </c>
      <c r="HGY308" s="119" t="s">
        <v>612</v>
      </c>
      <c r="HGZ308" s="119" t="s">
        <v>612</v>
      </c>
      <c r="HHA308" s="119" t="s">
        <v>612</v>
      </c>
      <c r="HHB308" s="119" t="s">
        <v>612</v>
      </c>
      <c r="HHC308" s="119" t="s">
        <v>612</v>
      </c>
      <c r="HHD308" s="119" t="s">
        <v>612</v>
      </c>
      <c r="HHE308" s="119" t="s">
        <v>612</v>
      </c>
      <c r="HHF308" s="119" t="s">
        <v>612</v>
      </c>
      <c r="HHG308" s="119" t="s">
        <v>612</v>
      </c>
      <c r="HHH308" s="119" t="s">
        <v>612</v>
      </c>
      <c r="HHI308" s="119" t="s">
        <v>612</v>
      </c>
      <c r="HHJ308" s="119" t="s">
        <v>612</v>
      </c>
      <c r="HHK308" s="119" t="s">
        <v>612</v>
      </c>
      <c r="HHL308" s="119" t="s">
        <v>612</v>
      </c>
      <c r="HHM308" s="119" t="s">
        <v>612</v>
      </c>
      <c r="HHN308" s="119" t="s">
        <v>612</v>
      </c>
      <c r="HHO308" s="119" t="s">
        <v>612</v>
      </c>
      <c r="HHP308" s="119" t="s">
        <v>612</v>
      </c>
      <c r="HHQ308" s="119" t="s">
        <v>612</v>
      </c>
      <c r="HHR308" s="119" t="s">
        <v>612</v>
      </c>
      <c r="HHS308" s="119" t="s">
        <v>612</v>
      </c>
      <c r="HHT308" s="119" t="s">
        <v>612</v>
      </c>
      <c r="HHU308" s="119" t="s">
        <v>612</v>
      </c>
      <c r="HHV308" s="119" t="s">
        <v>612</v>
      </c>
      <c r="HHW308" s="119" t="s">
        <v>612</v>
      </c>
      <c r="HHX308" s="119" t="s">
        <v>612</v>
      </c>
      <c r="HHY308" s="119" t="s">
        <v>612</v>
      </c>
      <c r="HHZ308" s="119" t="s">
        <v>612</v>
      </c>
      <c r="HIA308" s="119" t="s">
        <v>612</v>
      </c>
      <c r="HIB308" s="119" t="s">
        <v>612</v>
      </c>
      <c r="HIC308" s="119" t="s">
        <v>612</v>
      </c>
      <c r="HID308" s="119" t="s">
        <v>612</v>
      </c>
      <c r="HIE308" s="119" t="s">
        <v>612</v>
      </c>
      <c r="HIF308" s="119" t="s">
        <v>612</v>
      </c>
      <c r="HIG308" s="119" t="s">
        <v>612</v>
      </c>
      <c r="HIH308" s="119" t="s">
        <v>612</v>
      </c>
      <c r="HII308" s="119" t="s">
        <v>612</v>
      </c>
      <c r="HIJ308" s="119" t="s">
        <v>612</v>
      </c>
      <c r="HIK308" s="119" t="s">
        <v>612</v>
      </c>
      <c r="HIL308" s="119" t="s">
        <v>612</v>
      </c>
      <c r="HIM308" s="119" t="s">
        <v>612</v>
      </c>
      <c r="HIN308" s="119" t="s">
        <v>612</v>
      </c>
      <c r="HIO308" s="119" t="s">
        <v>612</v>
      </c>
      <c r="HIP308" s="119" t="s">
        <v>612</v>
      </c>
      <c r="HIQ308" s="119" t="s">
        <v>612</v>
      </c>
      <c r="HIR308" s="119" t="s">
        <v>612</v>
      </c>
      <c r="HIS308" s="119" t="s">
        <v>612</v>
      </c>
      <c r="HIT308" s="119" t="s">
        <v>612</v>
      </c>
      <c r="HIU308" s="119" t="s">
        <v>612</v>
      </c>
      <c r="HIV308" s="119" t="s">
        <v>612</v>
      </c>
      <c r="HIW308" s="119" t="s">
        <v>612</v>
      </c>
      <c r="HIX308" s="119" t="s">
        <v>612</v>
      </c>
      <c r="HIY308" s="119" t="s">
        <v>612</v>
      </c>
      <c r="HIZ308" s="119" t="s">
        <v>612</v>
      </c>
      <c r="HJA308" s="119" t="s">
        <v>612</v>
      </c>
      <c r="HJB308" s="119" t="s">
        <v>612</v>
      </c>
      <c r="HJC308" s="119" t="s">
        <v>612</v>
      </c>
      <c r="HJD308" s="119" t="s">
        <v>612</v>
      </c>
      <c r="HJE308" s="119" t="s">
        <v>612</v>
      </c>
      <c r="HJF308" s="119" t="s">
        <v>612</v>
      </c>
      <c r="HJG308" s="119" t="s">
        <v>612</v>
      </c>
      <c r="HJH308" s="119" t="s">
        <v>612</v>
      </c>
      <c r="HJI308" s="119" t="s">
        <v>612</v>
      </c>
      <c r="HJJ308" s="119" t="s">
        <v>612</v>
      </c>
      <c r="HJK308" s="119" t="s">
        <v>612</v>
      </c>
      <c r="HJL308" s="119" t="s">
        <v>612</v>
      </c>
      <c r="HJM308" s="119" t="s">
        <v>612</v>
      </c>
      <c r="HJN308" s="119" t="s">
        <v>612</v>
      </c>
      <c r="HJO308" s="119" t="s">
        <v>612</v>
      </c>
      <c r="HJP308" s="119" t="s">
        <v>612</v>
      </c>
      <c r="HJQ308" s="119" t="s">
        <v>612</v>
      </c>
      <c r="HJR308" s="119" t="s">
        <v>612</v>
      </c>
      <c r="HJS308" s="119" t="s">
        <v>612</v>
      </c>
      <c r="HJT308" s="119" t="s">
        <v>612</v>
      </c>
      <c r="HJU308" s="119" t="s">
        <v>612</v>
      </c>
      <c r="HJV308" s="119" t="s">
        <v>612</v>
      </c>
      <c r="HJW308" s="119" t="s">
        <v>612</v>
      </c>
      <c r="HJX308" s="119" t="s">
        <v>612</v>
      </c>
      <c r="HJY308" s="119" t="s">
        <v>612</v>
      </c>
      <c r="HJZ308" s="119" t="s">
        <v>612</v>
      </c>
      <c r="HKA308" s="119" t="s">
        <v>612</v>
      </c>
      <c r="HKB308" s="119" t="s">
        <v>612</v>
      </c>
      <c r="HKC308" s="119" t="s">
        <v>612</v>
      </c>
      <c r="HKD308" s="119" t="s">
        <v>612</v>
      </c>
      <c r="HKE308" s="119" t="s">
        <v>612</v>
      </c>
      <c r="HKF308" s="119" t="s">
        <v>612</v>
      </c>
      <c r="HKG308" s="119" t="s">
        <v>612</v>
      </c>
      <c r="HKH308" s="119" t="s">
        <v>612</v>
      </c>
      <c r="HKI308" s="119" t="s">
        <v>612</v>
      </c>
      <c r="HKJ308" s="119" t="s">
        <v>612</v>
      </c>
      <c r="HKK308" s="119" t="s">
        <v>612</v>
      </c>
      <c r="HKL308" s="119" t="s">
        <v>612</v>
      </c>
      <c r="HKM308" s="119" t="s">
        <v>612</v>
      </c>
      <c r="HKN308" s="119" t="s">
        <v>612</v>
      </c>
      <c r="HKO308" s="119" t="s">
        <v>612</v>
      </c>
      <c r="HKP308" s="119" t="s">
        <v>612</v>
      </c>
      <c r="HKQ308" s="119" t="s">
        <v>612</v>
      </c>
      <c r="HKR308" s="119" t="s">
        <v>612</v>
      </c>
      <c r="HKS308" s="119" t="s">
        <v>612</v>
      </c>
      <c r="HKT308" s="119" t="s">
        <v>612</v>
      </c>
      <c r="HKU308" s="119" t="s">
        <v>612</v>
      </c>
      <c r="HKV308" s="119" t="s">
        <v>612</v>
      </c>
      <c r="HKW308" s="119" t="s">
        <v>612</v>
      </c>
      <c r="HKX308" s="119" t="s">
        <v>612</v>
      </c>
      <c r="HKY308" s="119" t="s">
        <v>612</v>
      </c>
      <c r="HKZ308" s="119" t="s">
        <v>612</v>
      </c>
      <c r="HLA308" s="119" t="s">
        <v>612</v>
      </c>
      <c r="HLB308" s="119" t="s">
        <v>612</v>
      </c>
      <c r="HLC308" s="119" t="s">
        <v>612</v>
      </c>
      <c r="HLD308" s="119" t="s">
        <v>612</v>
      </c>
      <c r="HLE308" s="119" t="s">
        <v>612</v>
      </c>
      <c r="HLF308" s="119" t="s">
        <v>612</v>
      </c>
      <c r="HLG308" s="119" t="s">
        <v>612</v>
      </c>
      <c r="HLH308" s="119" t="s">
        <v>612</v>
      </c>
      <c r="HLI308" s="119" t="s">
        <v>612</v>
      </c>
      <c r="HLJ308" s="119" t="s">
        <v>612</v>
      </c>
      <c r="HLK308" s="119" t="s">
        <v>612</v>
      </c>
      <c r="HLL308" s="119" t="s">
        <v>612</v>
      </c>
      <c r="HLM308" s="119" t="s">
        <v>612</v>
      </c>
      <c r="HLN308" s="119" t="s">
        <v>612</v>
      </c>
      <c r="HLO308" s="119" t="s">
        <v>612</v>
      </c>
      <c r="HLP308" s="119" t="s">
        <v>612</v>
      </c>
      <c r="HLQ308" s="119" t="s">
        <v>612</v>
      </c>
      <c r="HLR308" s="119" t="s">
        <v>612</v>
      </c>
      <c r="HLS308" s="119" t="s">
        <v>612</v>
      </c>
      <c r="HLT308" s="119" t="s">
        <v>612</v>
      </c>
      <c r="HLU308" s="119" t="s">
        <v>612</v>
      </c>
      <c r="HLV308" s="119" t="s">
        <v>612</v>
      </c>
      <c r="HLW308" s="119" t="s">
        <v>612</v>
      </c>
      <c r="HLX308" s="119" t="s">
        <v>612</v>
      </c>
      <c r="HLY308" s="119" t="s">
        <v>612</v>
      </c>
      <c r="HLZ308" s="119" t="s">
        <v>612</v>
      </c>
      <c r="HMA308" s="119" t="s">
        <v>612</v>
      </c>
      <c r="HMB308" s="119" t="s">
        <v>612</v>
      </c>
      <c r="HMC308" s="119" t="s">
        <v>612</v>
      </c>
      <c r="HMD308" s="119" t="s">
        <v>612</v>
      </c>
      <c r="HME308" s="119" t="s">
        <v>612</v>
      </c>
      <c r="HMF308" s="119" t="s">
        <v>612</v>
      </c>
      <c r="HMG308" s="119" t="s">
        <v>612</v>
      </c>
      <c r="HMH308" s="119" t="s">
        <v>612</v>
      </c>
      <c r="HMI308" s="119" t="s">
        <v>612</v>
      </c>
      <c r="HMJ308" s="119" t="s">
        <v>612</v>
      </c>
      <c r="HMK308" s="119" t="s">
        <v>612</v>
      </c>
      <c r="HML308" s="119" t="s">
        <v>612</v>
      </c>
      <c r="HMM308" s="119" t="s">
        <v>612</v>
      </c>
      <c r="HMN308" s="119" t="s">
        <v>612</v>
      </c>
      <c r="HMO308" s="119" t="s">
        <v>612</v>
      </c>
      <c r="HMP308" s="119" t="s">
        <v>612</v>
      </c>
      <c r="HMQ308" s="119" t="s">
        <v>612</v>
      </c>
      <c r="HMR308" s="119" t="s">
        <v>612</v>
      </c>
      <c r="HMS308" s="119" t="s">
        <v>612</v>
      </c>
      <c r="HMT308" s="119" t="s">
        <v>612</v>
      </c>
      <c r="HMU308" s="119" t="s">
        <v>612</v>
      </c>
      <c r="HMV308" s="119" t="s">
        <v>612</v>
      </c>
      <c r="HMW308" s="119" t="s">
        <v>612</v>
      </c>
      <c r="HMX308" s="119" t="s">
        <v>612</v>
      </c>
      <c r="HMY308" s="119" t="s">
        <v>612</v>
      </c>
      <c r="HMZ308" s="119" t="s">
        <v>612</v>
      </c>
      <c r="HNA308" s="119" t="s">
        <v>612</v>
      </c>
      <c r="HNB308" s="119" t="s">
        <v>612</v>
      </c>
      <c r="HNC308" s="119" t="s">
        <v>612</v>
      </c>
      <c r="HND308" s="119" t="s">
        <v>612</v>
      </c>
      <c r="HNE308" s="119" t="s">
        <v>612</v>
      </c>
      <c r="HNF308" s="119" t="s">
        <v>612</v>
      </c>
      <c r="HNG308" s="119" t="s">
        <v>612</v>
      </c>
      <c r="HNH308" s="119" t="s">
        <v>612</v>
      </c>
      <c r="HNI308" s="119" t="s">
        <v>612</v>
      </c>
      <c r="HNJ308" s="119" t="s">
        <v>612</v>
      </c>
      <c r="HNK308" s="119" t="s">
        <v>612</v>
      </c>
      <c r="HNL308" s="119" t="s">
        <v>612</v>
      </c>
      <c r="HNM308" s="119" t="s">
        <v>612</v>
      </c>
      <c r="HNN308" s="119" t="s">
        <v>612</v>
      </c>
      <c r="HNO308" s="119" t="s">
        <v>612</v>
      </c>
      <c r="HNP308" s="119" t="s">
        <v>612</v>
      </c>
      <c r="HNQ308" s="119" t="s">
        <v>612</v>
      </c>
      <c r="HNR308" s="119" t="s">
        <v>612</v>
      </c>
      <c r="HNS308" s="119" t="s">
        <v>612</v>
      </c>
      <c r="HNT308" s="119" t="s">
        <v>612</v>
      </c>
      <c r="HNU308" s="119" t="s">
        <v>612</v>
      </c>
      <c r="HNV308" s="119" t="s">
        <v>612</v>
      </c>
      <c r="HNW308" s="119" t="s">
        <v>612</v>
      </c>
      <c r="HNX308" s="119" t="s">
        <v>612</v>
      </c>
      <c r="HNY308" s="119" t="s">
        <v>612</v>
      </c>
      <c r="HNZ308" s="119" t="s">
        <v>612</v>
      </c>
      <c r="HOA308" s="119" t="s">
        <v>612</v>
      </c>
      <c r="HOB308" s="119" t="s">
        <v>612</v>
      </c>
      <c r="HOC308" s="119" t="s">
        <v>612</v>
      </c>
      <c r="HOD308" s="119" t="s">
        <v>612</v>
      </c>
      <c r="HOE308" s="119" t="s">
        <v>612</v>
      </c>
      <c r="HOF308" s="119" t="s">
        <v>612</v>
      </c>
      <c r="HOG308" s="119" t="s">
        <v>612</v>
      </c>
      <c r="HOH308" s="119" t="s">
        <v>612</v>
      </c>
      <c r="HOI308" s="119" t="s">
        <v>612</v>
      </c>
      <c r="HOJ308" s="119" t="s">
        <v>612</v>
      </c>
      <c r="HOK308" s="119" t="s">
        <v>612</v>
      </c>
      <c r="HOL308" s="119" t="s">
        <v>612</v>
      </c>
      <c r="HOM308" s="119" t="s">
        <v>612</v>
      </c>
      <c r="HON308" s="119" t="s">
        <v>612</v>
      </c>
      <c r="HOO308" s="119" t="s">
        <v>612</v>
      </c>
      <c r="HOP308" s="119" t="s">
        <v>612</v>
      </c>
      <c r="HOQ308" s="119" t="s">
        <v>612</v>
      </c>
      <c r="HOR308" s="119" t="s">
        <v>612</v>
      </c>
      <c r="HOS308" s="119" t="s">
        <v>612</v>
      </c>
      <c r="HOT308" s="119" t="s">
        <v>612</v>
      </c>
      <c r="HOU308" s="119" t="s">
        <v>612</v>
      </c>
      <c r="HOV308" s="119" t="s">
        <v>612</v>
      </c>
      <c r="HOW308" s="119" t="s">
        <v>612</v>
      </c>
      <c r="HOX308" s="119" t="s">
        <v>612</v>
      </c>
      <c r="HOY308" s="119" t="s">
        <v>612</v>
      </c>
      <c r="HOZ308" s="119" t="s">
        <v>612</v>
      </c>
      <c r="HPA308" s="119" t="s">
        <v>612</v>
      </c>
      <c r="HPB308" s="119" t="s">
        <v>612</v>
      </c>
      <c r="HPC308" s="119" t="s">
        <v>612</v>
      </c>
      <c r="HPD308" s="119" t="s">
        <v>612</v>
      </c>
      <c r="HPE308" s="119" t="s">
        <v>612</v>
      </c>
      <c r="HPF308" s="119" t="s">
        <v>612</v>
      </c>
      <c r="HPG308" s="119" t="s">
        <v>612</v>
      </c>
      <c r="HPH308" s="119" t="s">
        <v>612</v>
      </c>
      <c r="HPI308" s="119" t="s">
        <v>612</v>
      </c>
      <c r="HPJ308" s="119" t="s">
        <v>612</v>
      </c>
      <c r="HPK308" s="119" t="s">
        <v>612</v>
      </c>
      <c r="HPL308" s="119" t="s">
        <v>612</v>
      </c>
      <c r="HPM308" s="119" t="s">
        <v>612</v>
      </c>
      <c r="HPN308" s="119" t="s">
        <v>612</v>
      </c>
      <c r="HPO308" s="119" t="s">
        <v>612</v>
      </c>
      <c r="HPP308" s="119" t="s">
        <v>612</v>
      </c>
      <c r="HPQ308" s="119" t="s">
        <v>612</v>
      </c>
      <c r="HPR308" s="119" t="s">
        <v>612</v>
      </c>
      <c r="HPS308" s="119" t="s">
        <v>612</v>
      </c>
      <c r="HPT308" s="119" t="s">
        <v>612</v>
      </c>
      <c r="HPU308" s="119" t="s">
        <v>612</v>
      </c>
      <c r="HPV308" s="119" t="s">
        <v>612</v>
      </c>
      <c r="HPW308" s="119" t="s">
        <v>612</v>
      </c>
      <c r="HPX308" s="119" t="s">
        <v>612</v>
      </c>
      <c r="HPY308" s="119" t="s">
        <v>612</v>
      </c>
      <c r="HPZ308" s="119" t="s">
        <v>612</v>
      </c>
      <c r="HQA308" s="119" t="s">
        <v>612</v>
      </c>
      <c r="HQB308" s="119" t="s">
        <v>612</v>
      </c>
      <c r="HQC308" s="119" t="s">
        <v>612</v>
      </c>
      <c r="HQD308" s="119" t="s">
        <v>612</v>
      </c>
      <c r="HQE308" s="119" t="s">
        <v>612</v>
      </c>
      <c r="HQF308" s="119" t="s">
        <v>612</v>
      </c>
      <c r="HQG308" s="119" t="s">
        <v>612</v>
      </c>
      <c r="HQH308" s="119" t="s">
        <v>612</v>
      </c>
      <c r="HQI308" s="119" t="s">
        <v>612</v>
      </c>
      <c r="HQJ308" s="119" t="s">
        <v>612</v>
      </c>
      <c r="HQK308" s="119" t="s">
        <v>612</v>
      </c>
      <c r="HQL308" s="119" t="s">
        <v>612</v>
      </c>
      <c r="HQM308" s="119" t="s">
        <v>612</v>
      </c>
      <c r="HQN308" s="119" t="s">
        <v>612</v>
      </c>
      <c r="HQO308" s="119" t="s">
        <v>612</v>
      </c>
      <c r="HQP308" s="119" t="s">
        <v>612</v>
      </c>
      <c r="HQQ308" s="119" t="s">
        <v>612</v>
      </c>
      <c r="HQR308" s="119" t="s">
        <v>612</v>
      </c>
      <c r="HQS308" s="119" t="s">
        <v>612</v>
      </c>
      <c r="HQT308" s="119" t="s">
        <v>612</v>
      </c>
      <c r="HQU308" s="119" t="s">
        <v>612</v>
      </c>
      <c r="HQV308" s="119" t="s">
        <v>612</v>
      </c>
      <c r="HQW308" s="119" t="s">
        <v>612</v>
      </c>
      <c r="HQX308" s="119" t="s">
        <v>612</v>
      </c>
      <c r="HQY308" s="119" t="s">
        <v>612</v>
      </c>
      <c r="HQZ308" s="119" t="s">
        <v>612</v>
      </c>
      <c r="HRA308" s="119" t="s">
        <v>612</v>
      </c>
      <c r="HRB308" s="119" t="s">
        <v>612</v>
      </c>
      <c r="HRC308" s="119" t="s">
        <v>612</v>
      </c>
      <c r="HRD308" s="119" t="s">
        <v>612</v>
      </c>
      <c r="HRE308" s="119" t="s">
        <v>612</v>
      </c>
      <c r="HRF308" s="119" t="s">
        <v>612</v>
      </c>
      <c r="HRG308" s="119" t="s">
        <v>612</v>
      </c>
      <c r="HRH308" s="119" t="s">
        <v>612</v>
      </c>
      <c r="HRI308" s="119" t="s">
        <v>612</v>
      </c>
      <c r="HRJ308" s="119" t="s">
        <v>612</v>
      </c>
      <c r="HRK308" s="119" t="s">
        <v>612</v>
      </c>
      <c r="HRL308" s="119" t="s">
        <v>612</v>
      </c>
      <c r="HRM308" s="119" t="s">
        <v>612</v>
      </c>
      <c r="HRN308" s="119" t="s">
        <v>612</v>
      </c>
      <c r="HRO308" s="119" t="s">
        <v>612</v>
      </c>
      <c r="HRP308" s="119" t="s">
        <v>612</v>
      </c>
      <c r="HRQ308" s="119" t="s">
        <v>612</v>
      </c>
      <c r="HRR308" s="119" t="s">
        <v>612</v>
      </c>
      <c r="HRS308" s="119" t="s">
        <v>612</v>
      </c>
      <c r="HRT308" s="119" t="s">
        <v>612</v>
      </c>
      <c r="HRU308" s="119" t="s">
        <v>612</v>
      </c>
      <c r="HRV308" s="119" t="s">
        <v>612</v>
      </c>
      <c r="HRW308" s="119" t="s">
        <v>612</v>
      </c>
      <c r="HRX308" s="119" t="s">
        <v>612</v>
      </c>
      <c r="HRY308" s="119" t="s">
        <v>612</v>
      </c>
      <c r="HRZ308" s="119" t="s">
        <v>612</v>
      </c>
      <c r="HSA308" s="119" t="s">
        <v>612</v>
      </c>
      <c r="HSB308" s="119" t="s">
        <v>612</v>
      </c>
      <c r="HSC308" s="119" t="s">
        <v>612</v>
      </c>
      <c r="HSD308" s="119" t="s">
        <v>612</v>
      </c>
      <c r="HSE308" s="119" t="s">
        <v>612</v>
      </c>
      <c r="HSF308" s="119" t="s">
        <v>612</v>
      </c>
      <c r="HSG308" s="119" t="s">
        <v>612</v>
      </c>
      <c r="HSH308" s="119" t="s">
        <v>612</v>
      </c>
      <c r="HSI308" s="119" t="s">
        <v>612</v>
      </c>
      <c r="HSJ308" s="119" t="s">
        <v>612</v>
      </c>
      <c r="HSK308" s="119" t="s">
        <v>612</v>
      </c>
      <c r="HSL308" s="119" t="s">
        <v>612</v>
      </c>
      <c r="HSM308" s="119" t="s">
        <v>612</v>
      </c>
      <c r="HSN308" s="119" t="s">
        <v>612</v>
      </c>
      <c r="HSO308" s="119" t="s">
        <v>612</v>
      </c>
      <c r="HSP308" s="119" t="s">
        <v>612</v>
      </c>
      <c r="HSQ308" s="119" t="s">
        <v>612</v>
      </c>
      <c r="HSR308" s="119" t="s">
        <v>612</v>
      </c>
      <c r="HSS308" s="119" t="s">
        <v>612</v>
      </c>
      <c r="HST308" s="119" t="s">
        <v>612</v>
      </c>
      <c r="HSU308" s="119" t="s">
        <v>612</v>
      </c>
      <c r="HSV308" s="119" t="s">
        <v>612</v>
      </c>
      <c r="HSW308" s="119" t="s">
        <v>612</v>
      </c>
      <c r="HSX308" s="119" t="s">
        <v>612</v>
      </c>
      <c r="HSY308" s="119" t="s">
        <v>612</v>
      </c>
      <c r="HSZ308" s="119" t="s">
        <v>612</v>
      </c>
      <c r="HTA308" s="119" t="s">
        <v>612</v>
      </c>
      <c r="HTB308" s="119" t="s">
        <v>612</v>
      </c>
      <c r="HTC308" s="119" t="s">
        <v>612</v>
      </c>
      <c r="HTD308" s="119" t="s">
        <v>612</v>
      </c>
      <c r="HTE308" s="119" t="s">
        <v>612</v>
      </c>
      <c r="HTF308" s="119" t="s">
        <v>612</v>
      </c>
      <c r="HTG308" s="119" t="s">
        <v>612</v>
      </c>
      <c r="HTH308" s="119" t="s">
        <v>612</v>
      </c>
      <c r="HTI308" s="119" t="s">
        <v>612</v>
      </c>
      <c r="HTJ308" s="119" t="s">
        <v>612</v>
      </c>
      <c r="HTK308" s="119" t="s">
        <v>612</v>
      </c>
      <c r="HTL308" s="119" t="s">
        <v>612</v>
      </c>
      <c r="HTM308" s="119" t="s">
        <v>612</v>
      </c>
      <c r="HTN308" s="119" t="s">
        <v>612</v>
      </c>
      <c r="HTO308" s="119" t="s">
        <v>612</v>
      </c>
      <c r="HTP308" s="119" t="s">
        <v>612</v>
      </c>
      <c r="HTQ308" s="119" t="s">
        <v>612</v>
      </c>
      <c r="HTR308" s="119" t="s">
        <v>612</v>
      </c>
      <c r="HTS308" s="119" t="s">
        <v>612</v>
      </c>
      <c r="HTT308" s="119" t="s">
        <v>612</v>
      </c>
      <c r="HTU308" s="119" t="s">
        <v>612</v>
      </c>
      <c r="HTV308" s="119" t="s">
        <v>612</v>
      </c>
      <c r="HTW308" s="119" t="s">
        <v>612</v>
      </c>
      <c r="HTX308" s="119" t="s">
        <v>612</v>
      </c>
      <c r="HTY308" s="119" t="s">
        <v>612</v>
      </c>
      <c r="HTZ308" s="119" t="s">
        <v>612</v>
      </c>
      <c r="HUA308" s="119" t="s">
        <v>612</v>
      </c>
      <c r="HUB308" s="119" t="s">
        <v>612</v>
      </c>
      <c r="HUC308" s="119" t="s">
        <v>612</v>
      </c>
      <c r="HUD308" s="119" t="s">
        <v>612</v>
      </c>
      <c r="HUE308" s="119" t="s">
        <v>612</v>
      </c>
      <c r="HUF308" s="119" t="s">
        <v>612</v>
      </c>
      <c r="HUG308" s="119" t="s">
        <v>612</v>
      </c>
      <c r="HUH308" s="119" t="s">
        <v>612</v>
      </c>
      <c r="HUI308" s="119" t="s">
        <v>612</v>
      </c>
      <c r="HUJ308" s="119" t="s">
        <v>612</v>
      </c>
      <c r="HUK308" s="119" t="s">
        <v>612</v>
      </c>
      <c r="HUL308" s="119" t="s">
        <v>612</v>
      </c>
      <c r="HUM308" s="119" t="s">
        <v>612</v>
      </c>
      <c r="HUN308" s="119" t="s">
        <v>612</v>
      </c>
      <c r="HUO308" s="119" t="s">
        <v>612</v>
      </c>
      <c r="HUP308" s="119" t="s">
        <v>612</v>
      </c>
      <c r="HUQ308" s="119" t="s">
        <v>612</v>
      </c>
      <c r="HUR308" s="119" t="s">
        <v>612</v>
      </c>
      <c r="HUS308" s="119" t="s">
        <v>612</v>
      </c>
      <c r="HUT308" s="119" t="s">
        <v>612</v>
      </c>
      <c r="HUU308" s="119" t="s">
        <v>612</v>
      </c>
      <c r="HUV308" s="119" t="s">
        <v>612</v>
      </c>
      <c r="HUW308" s="119" t="s">
        <v>612</v>
      </c>
      <c r="HUX308" s="119" t="s">
        <v>612</v>
      </c>
      <c r="HUY308" s="119" t="s">
        <v>612</v>
      </c>
      <c r="HUZ308" s="119" t="s">
        <v>612</v>
      </c>
      <c r="HVA308" s="119" t="s">
        <v>612</v>
      </c>
      <c r="HVB308" s="119" t="s">
        <v>612</v>
      </c>
      <c r="HVC308" s="119" t="s">
        <v>612</v>
      </c>
      <c r="HVD308" s="119" t="s">
        <v>612</v>
      </c>
      <c r="HVE308" s="119" t="s">
        <v>612</v>
      </c>
      <c r="HVF308" s="119" t="s">
        <v>612</v>
      </c>
      <c r="HVG308" s="119" t="s">
        <v>612</v>
      </c>
      <c r="HVH308" s="119" t="s">
        <v>612</v>
      </c>
      <c r="HVI308" s="119" t="s">
        <v>612</v>
      </c>
      <c r="HVJ308" s="119" t="s">
        <v>612</v>
      </c>
      <c r="HVK308" s="119" t="s">
        <v>612</v>
      </c>
      <c r="HVL308" s="119" t="s">
        <v>612</v>
      </c>
      <c r="HVM308" s="119" t="s">
        <v>612</v>
      </c>
      <c r="HVN308" s="119" t="s">
        <v>612</v>
      </c>
      <c r="HVO308" s="119" t="s">
        <v>612</v>
      </c>
      <c r="HVP308" s="119" t="s">
        <v>612</v>
      </c>
      <c r="HVQ308" s="119" t="s">
        <v>612</v>
      </c>
      <c r="HVR308" s="119" t="s">
        <v>612</v>
      </c>
      <c r="HVS308" s="119" t="s">
        <v>612</v>
      </c>
      <c r="HVT308" s="119" t="s">
        <v>612</v>
      </c>
      <c r="HVU308" s="119" t="s">
        <v>612</v>
      </c>
      <c r="HVV308" s="119" t="s">
        <v>612</v>
      </c>
      <c r="HVW308" s="119" t="s">
        <v>612</v>
      </c>
      <c r="HVX308" s="119" t="s">
        <v>612</v>
      </c>
      <c r="HVY308" s="119" t="s">
        <v>612</v>
      </c>
      <c r="HVZ308" s="119" t="s">
        <v>612</v>
      </c>
      <c r="HWA308" s="119" t="s">
        <v>612</v>
      </c>
      <c r="HWB308" s="119" t="s">
        <v>612</v>
      </c>
      <c r="HWC308" s="119" t="s">
        <v>612</v>
      </c>
      <c r="HWD308" s="119" t="s">
        <v>612</v>
      </c>
      <c r="HWE308" s="119" t="s">
        <v>612</v>
      </c>
      <c r="HWF308" s="119" t="s">
        <v>612</v>
      </c>
      <c r="HWG308" s="119" t="s">
        <v>612</v>
      </c>
      <c r="HWH308" s="119" t="s">
        <v>612</v>
      </c>
      <c r="HWI308" s="119" t="s">
        <v>612</v>
      </c>
      <c r="HWJ308" s="119" t="s">
        <v>612</v>
      </c>
      <c r="HWK308" s="119" t="s">
        <v>612</v>
      </c>
      <c r="HWL308" s="119" t="s">
        <v>612</v>
      </c>
      <c r="HWM308" s="119" t="s">
        <v>612</v>
      </c>
      <c r="HWN308" s="119" t="s">
        <v>612</v>
      </c>
      <c r="HWO308" s="119" t="s">
        <v>612</v>
      </c>
      <c r="HWP308" s="119" t="s">
        <v>612</v>
      </c>
      <c r="HWQ308" s="119" t="s">
        <v>612</v>
      </c>
      <c r="HWR308" s="119" t="s">
        <v>612</v>
      </c>
      <c r="HWS308" s="119" t="s">
        <v>612</v>
      </c>
      <c r="HWT308" s="119" t="s">
        <v>612</v>
      </c>
      <c r="HWU308" s="119" t="s">
        <v>612</v>
      </c>
      <c r="HWV308" s="119" t="s">
        <v>612</v>
      </c>
      <c r="HWW308" s="119" t="s">
        <v>612</v>
      </c>
      <c r="HWX308" s="119" t="s">
        <v>612</v>
      </c>
      <c r="HWY308" s="119" t="s">
        <v>612</v>
      </c>
      <c r="HWZ308" s="119" t="s">
        <v>612</v>
      </c>
      <c r="HXA308" s="119" t="s">
        <v>612</v>
      </c>
      <c r="HXB308" s="119" t="s">
        <v>612</v>
      </c>
      <c r="HXC308" s="119" t="s">
        <v>612</v>
      </c>
      <c r="HXD308" s="119" t="s">
        <v>612</v>
      </c>
      <c r="HXE308" s="119" t="s">
        <v>612</v>
      </c>
      <c r="HXF308" s="119" t="s">
        <v>612</v>
      </c>
      <c r="HXG308" s="119" t="s">
        <v>612</v>
      </c>
      <c r="HXH308" s="119" t="s">
        <v>612</v>
      </c>
      <c r="HXI308" s="119" t="s">
        <v>612</v>
      </c>
      <c r="HXJ308" s="119" t="s">
        <v>612</v>
      </c>
      <c r="HXK308" s="119" t="s">
        <v>612</v>
      </c>
      <c r="HXL308" s="119" t="s">
        <v>612</v>
      </c>
      <c r="HXM308" s="119" t="s">
        <v>612</v>
      </c>
      <c r="HXN308" s="119" t="s">
        <v>612</v>
      </c>
      <c r="HXO308" s="119" t="s">
        <v>612</v>
      </c>
      <c r="HXP308" s="119" t="s">
        <v>612</v>
      </c>
      <c r="HXQ308" s="119" t="s">
        <v>612</v>
      </c>
      <c r="HXR308" s="119" t="s">
        <v>612</v>
      </c>
      <c r="HXS308" s="119" t="s">
        <v>612</v>
      </c>
      <c r="HXT308" s="119" t="s">
        <v>612</v>
      </c>
      <c r="HXU308" s="119" t="s">
        <v>612</v>
      </c>
      <c r="HXV308" s="119" t="s">
        <v>612</v>
      </c>
      <c r="HXW308" s="119" t="s">
        <v>612</v>
      </c>
      <c r="HXX308" s="119" t="s">
        <v>612</v>
      </c>
      <c r="HXY308" s="119" t="s">
        <v>612</v>
      </c>
      <c r="HXZ308" s="119" t="s">
        <v>612</v>
      </c>
      <c r="HYA308" s="119" t="s">
        <v>612</v>
      </c>
      <c r="HYB308" s="119" t="s">
        <v>612</v>
      </c>
      <c r="HYC308" s="119" t="s">
        <v>612</v>
      </c>
      <c r="HYD308" s="119" t="s">
        <v>612</v>
      </c>
      <c r="HYE308" s="119" t="s">
        <v>612</v>
      </c>
      <c r="HYF308" s="119" t="s">
        <v>612</v>
      </c>
      <c r="HYG308" s="119" t="s">
        <v>612</v>
      </c>
      <c r="HYH308" s="119" t="s">
        <v>612</v>
      </c>
      <c r="HYI308" s="119" t="s">
        <v>612</v>
      </c>
      <c r="HYJ308" s="119" t="s">
        <v>612</v>
      </c>
      <c r="HYK308" s="119" t="s">
        <v>612</v>
      </c>
      <c r="HYL308" s="119" t="s">
        <v>612</v>
      </c>
      <c r="HYM308" s="119" t="s">
        <v>612</v>
      </c>
      <c r="HYN308" s="119" t="s">
        <v>612</v>
      </c>
      <c r="HYO308" s="119" t="s">
        <v>612</v>
      </c>
      <c r="HYP308" s="119" t="s">
        <v>612</v>
      </c>
      <c r="HYQ308" s="119" t="s">
        <v>612</v>
      </c>
      <c r="HYR308" s="119" t="s">
        <v>612</v>
      </c>
      <c r="HYS308" s="119" t="s">
        <v>612</v>
      </c>
      <c r="HYT308" s="119" t="s">
        <v>612</v>
      </c>
      <c r="HYU308" s="119" t="s">
        <v>612</v>
      </c>
      <c r="HYV308" s="119" t="s">
        <v>612</v>
      </c>
      <c r="HYW308" s="119" t="s">
        <v>612</v>
      </c>
      <c r="HYX308" s="119" t="s">
        <v>612</v>
      </c>
      <c r="HYY308" s="119" t="s">
        <v>612</v>
      </c>
      <c r="HYZ308" s="119" t="s">
        <v>612</v>
      </c>
      <c r="HZA308" s="119" t="s">
        <v>612</v>
      </c>
      <c r="HZB308" s="119" t="s">
        <v>612</v>
      </c>
      <c r="HZC308" s="119" t="s">
        <v>612</v>
      </c>
      <c r="HZD308" s="119" t="s">
        <v>612</v>
      </c>
      <c r="HZE308" s="119" t="s">
        <v>612</v>
      </c>
      <c r="HZF308" s="119" t="s">
        <v>612</v>
      </c>
      <c r="HZG308" s="119" t="s">
        <v>612</v>
      </c>
      <c r="HZH308" s="119" t="s">
        <v>612</v>
      </c>
      <c r="HZI308" s="119" t="s">
        <v>612</v>
      </c>
      <c r="HZJ308" s="119" t="s">
        <v>612</v>
      </c>
      <c r="HZK308" s="119" t="s">
        <v>612</v>
      </c>
      <c r="HZL308" s="119" t="s">
        <v>612</v>
      </c>
      <c r="HZM308" s="119" t="s">
        <v>612</v>
      </c>
      <c r="HZN308" s="119" t="s">
        <v>612</v>
      </c>
      <c r="HZO308" s="119" t="s">
        <v>612</v>
      </c>
      <c r="HZP308" s="119" t="s">
        <v>612</v>
      </c>
      <c r="HZQ308" s="119" t="s">
        <v>612</v>
      </c>
      <c r="HZR308" s="119" t="s">
        <v>612</v>
      </c>
      <c r="HZS308" s="119" t="s">
        <v>612</v>
      </c>
      <c r="HZT308" s="119" t="s">
        <v>612</v>
      </c>
      <c r="HZU308" s="119" t="s">
        <v>612</v>
      </c>
      <c r="HZV308" s="119" t="s">
        <v>612</v>
      </c>
      <c r="HZW308" s="119" t="s">
        <v>612</v>
      </c>
      <c r="HZX308" s="119" t="s">
        <v>612</v>
      </c>
      <c r="HZY308" s="119" t="s">
        <v>612</v>
      </c>
      <c r="HZZ308" s="119" t="s">
        <v>612</v>
      </c>
      <c r="IAA308" s="119" t="s">
        <v>612</v>
      </c>
      <c r="IAB308" s="119" t="s">
        <v>612</v>
      </c>
      <c r="IAC308" s="119" t="s">
        <v>612</v>
      </c>
      <c r="IAD308" s="119" t="s">
        <v>612</v>
      </c>
      <c r="IAE308" s="119" t="s">
        <v>612</v>
      </c>
      <c r="IAF308" s="119" t="s">
        <v>612</v>
      </c>
      <c r="IAG308" s="119" t="s">
        <v>612</v>
      </c>
      <c r="IAH308" s="119" t="s">
        <v>612</v>
      </c>
      <c r="IAI308" s="119" t="s">
        <v>612</v>
      </c>
      <c r="IAJ308" s="119" t="s">
        <v>612</v>
      </c>
      <c r="IAK308" s="119" t="s">
        <v>612</v>
      </c>
      <c r="IAL308" s="119" t="s">
        <v>612</v>
      </c>
      <c r="IAM308" s="119" t="s">
        <v>612</v>
      </c>
      <c r="IAN308" s="119" t="s">
        <v>612</v>
      </c>
      <c r="IAO308" s="119" t="s">
        <v>612</v>
      </c>
      <c r="IAP308" s="119" t="s">
        <v>612</v>
      </c>
      <c r="IAQ308" s="119" t="s">
        <v>612</v>
      </c>
      <c r="IAR308" s="119" t="s">
        <v>612</v>
      </c>
      <c r="IAS308" s="119" t="s">
        <v>612</v>
      </c>
      <c r="IAT308" s="119" t="s">
        <v>612</v>
      </c>
      <c r="IAU308" s="119" t="s">
        <v>612</v>
      </c>
      <c r="IAV308" s="119" t="s">
        <v>612</v>
      </c>
      <c r="IAW308" s="119" t="s">
        <v>612</v>
      </c>
      <c r="IAX308" s="119" t="s">
        <v>612</v>
      </c>
      <c r="IAY308" s="119" t="s">
        <v>612</v>
      </c>
      <c r="IAZ308" s="119" t="s">
        <v>612</v>
      </c>
      <c r="IBA308" s="119" t="s">
        <v>612</v>
      </c>
      <c r="IBB308" s="119" t="s">
        <v>612</v>
      </c>
      <c r="IBC308" s="119" t="s">
        <v>612</v>
      </c>
      <c r="IBD308" s="119" t="s">
        <v>612</v>
      </c>
      <c r="IBE308" s="119" t="s">
        <v>612</v>
      </c>
      <c r="IBF308" s="119" t="s">
        <v>612</v>
      </c>
      <c r="IBG308" s="119" t="s">
        <v>612</v>
      </c>
      <c r="IBH308" s="119" t="s">
        <v>612</v>
      </c>
      <c r="IBI308" s="119" t="s">
        <v>612</v>
      </c>
      <c r="IBJ308" s="119" t="s">
        <v>612</v>
      </c>
      <c r="IBK308" s="119" t="s">
        <v>612</v>
      </c>
      <c r="IBL308" s="119" t="s">
        <v>612</v>
      </c>
      <c r="IBM308" s="119" t="s">
        <v>612</v>
      </c>
      <c r="IBN308" s="119" t="s">
        <v>612</v>
      </c>
      <c r="IBO308" s="119" t="s">
        <v>612</v>
      </c>
      <c r="IBP308" s="119" t="s">
        <v>612</v>
      </c>
      <c r="IBQ308" s="119" t="s">
        <v>612</v>
      </c>
      <c r="IBR308" s="119" t="s">
        <v>612</v>
      </c>
      <c r="IBS308" s="119" t="s">
        <v>612</v>
      </c>
      <c r="IBT308" s="119" t="s">
        <v>612</v>
      </c>
      <c r="IBU308" s="119" t="s">
        <v>612</v>
      </c>
      <c r="IBV308" s="119" t="s">
        <v>612</v>
      </c>
      <c r="IBW308" s="119" t="s">
        <v>612</v>
      </c>
      <c r="IBX308" s="119" t="s">
        <v>612</v>
      </c>
      <c r="IBY308" s="119" t="s">
        <v>612</v>
      </c>
      <c r="IBZ308" s="119" t="s">
        <v>612</v>
      </c>
      <c r="ICA308" s="119" t="s">
        <v>612</v>
      </c>
      <c r="ICB308" s="119" t="s">
        <v>612</v>
      </c>
      <c r="ICC308" s="119" t="s">
        <v>612</v>
      </c>
      <c r="ICD308" s="119" t="s">
        <v>612</v>
      </c>
      <c r="ICE308" s="119" t="s">
        <v>612</v>
      </c>
      <c r="ICF308" s="119" t="s">
        <v>612</v>
      </c>
      <c r="ICG308" s="119" t="s">
        <v>612</v>
      </c>
      <c r="ICH308" s="119" t="s">
        <v>612</v>
      </c>
      <c r="ICI308" s="119" t="s">
        <v>612</v>
      </c>
      <c r="ICJ308" s="119" t="s">
        <v>612</v>
      </c>
      <c r="ICK308" s="119" t="s">
        <v>612</v>
      </c>
      <c r="ICL308" s="119" t="s">
        <v>612</v>
      </c>
      <c r="ICM308" s="119" t="s">
        <v>612</v>
      </c>
      <c r="ICN308" s="119" t="s">
        <v>612</v>
      </c>
      <c r="ICO308" s="119" t="s">
        <v>612</v>
      </c>
      <c r="ICP308" s="119" t="s">
        <v>612</v>
      </c>
      <c r="ICQ308" s="119" t="s">
        <v>612</v>
      </c>
      <c r="ICR308" s="119" t="s">
        <v>612</v>
      </c>
      <c r="ICS308" s="119" t="s">
        <v>612</v>
      </c>
      <c r="ICT308" s="119" t="s">
        <v>612</v>
      </c>
      <c r="ICU308" s="119" t="s">
        <v>612</v>
      </c>
      <c r="ICV308" s="119" t="s">
        <v>612</v>
      </c>
      <c r="ICW308" s="119" t="s">
        <v>612</v>
      </c>
      <c r="ICX308" s="119" t="s">
        <v>612</v>
      </c>
      <c r="ICY308" s="119" t="s">
        <v>612</v>
      </c>
      <c r="ICZ308" s="119" t="s">
        <v>612</v>
      </c>
      <c r="IDA308" s="119" t="s">
        <v>612</v>
      </c>
      <c r="IDB308" s="119" t="s">
        <v>612</v>
      </c>
      <c r="IDC308" s="119" t="s">
        <v>612</v>
      </c>
      <c r="IDD308" s="119" t="s">
        <v>612</v>
      </c>
      <c r="IDE308" s="119" t="s">
        <v>612</v>
      </c>
      <c r="IDF308" s="119" t="s">
        <v>612</v>
      </c>
      <c r="IDG308" s="119" t="s">
        <v>612</v>
      </c>
      <c r="IDH308" s="119" t="s">
        <v>612</v>
      </c>
      <c r="IDI308" s="119" t="s">
        <v>612</v>
      </c>
      <c r="IDJ308" s="119" t="s">
        <v>612</v>
      </c>
      <c r="IDK308" s="119" t="s">
        <v>612</v>
      </c>
      <c r="IDL308" s="119" t="s">
        <v>612</v>
      </c>
      <c r="IDM308" s="119" t="s">
        <v>612</v>
      </c>
      <c r="IDN308" s="119" t="s">
        <v>612</v>
      </c>
      <c r="IDO308" s="119" t="s">
        <v>612</v>
      </c>
      <c r="IDP308" s="119" t="s">
        <v>612</v>
      </c>
      <c r="IDQ308" s="119" t="s">
        <v>612</v>
      </c>
      <c r="IDR308" s="119" t="s">
        <v>612</v>
      </c>
      <c r="IDS308" s="119" t="s">
        <v>612</v>
      </c>
      <c r="IDT308" s="119" t="s">
        <v>612</v>
      </c>
      <c r="IDU308" s="119" t="s">
        <v>612</v>
      </c>
      <c r="IDV308" s="119" t="s">
        <v>612</v>
      </c>
      <c r="IDW308" s="119" t="s">
        <v>612</v>
      </c>
      <c r="IDX308" s="119" t="s">
        <v>612</v>
      </c>
      <c r="IDY308" s="119" t="s">
        <v>612</v>
      </c>
      <c r="IDZ308" s="119" t="s">
        <v>612</v>
      </c>
      <c r="IEA308" s="119" t="s">
        <v>612</v>
      </c>
      <c r="IEB308" s="119" t="s">
        <v>612</v>
      </c>
      <c r="IEC308" s="119" t="s">
        <v>612</v>
      </c>
      <c r="IED308" s="119" t="s">
        <v>612</v>
      </c>
      <c r="IEE308" s="119" t="s">
        <v>612</v>
      </c>
      <c r="IEF308" s="119" t="s">
        <v>612</v>
      </c>
      <c r="IEG308" s="119" t="s">
        <v>612</v>
      </c>
      <c r="IEH308" s="119" t="s">
        <v>612</v>
      </c>
      <c r="IEI308" s="119" t="s">
        <v>612</v>
      </c>
      <c r="IEJ308" s="119" t="s">
        <v>612</v>
      </c>
      <c r="IEK308" s="119" t="s">
        <v>612</v>
      </c>
      <c r="IEL308" s="119" t="s">
        <v>612</v>
      </c>
      <c r="IEM308" s="119" t="s">
        <v>612</v>
      </c>
      <c r="IEN308" s="119" t="s">
        <v>612</v>
      </c>
      <c r="IEO308" s="119" t="s">
        <v>612</v>
      </c>
      <c r="IEP308" s="119" t="s">
        <v>612</v>
      </c>
      <c r="IEQ308" s="119" t="s">
        <v>612</v>
      </c>
      <c r="IER308" s="119" t="s">
        <v>612</v>
      </c>
      <c r="IES308" s="119" t="s">
        <v>612</v>
      </c>
      <c r="IET308" s="119" t="s">
        <v>612</v>
      </c>
      <c r="IEU308" s="119" t="s">
        <v>612</v>
      </c>
      <c r="IEV308" s="119" t="s">
        <v>612</v>
      </c>
      <c r="IEW308" s="119" t="s">
        <v>612</v>
      </c>
      <c r="IEX308" s="119" t="s">
        <v>612</v>
      </c>
      <c r="IEY308" s="119" t="s">
        <v>612</v>
      </c>
      <c r="IEZ308" s="119" t="s">
        <v>612</v>
      </c>
      <c r="IFA308" s="119" t="s">
        <v>612</v>
      </c>
      <c r="IFB308" s="119" t="s">
        <v>612</v>
      </c>
      <c r="IFC308" s="119" t="s">
        <v>612</v>
      </c>
      <c r="IFD308" s="119" t="s">
        <v>612</v>
      </c>
      <c r="IFE308" s="119" t="s">
        <v>612</v>
      </c>
      <c r="IFF308" s="119" t="s">
        <v>612</v>
      </c>
      <c r="IFG308" s="119" t="s">
        <v>612</v>
      </c>
      <c r="IFH308" s="119" t="s">
        <v>612</v>
      </c>
      <c r="IFI308" s="119" t="s">
        <v>612</v>
      </c>
      <c r="IFJ308" s="119" t="s">
        <v>612</v>
      </c>
      <c r="IFK308" s="119" t="s">
        <v>612</v>
      </c>
      <c r="IFL308" s="119" t="s">
        <v>612</v>
      </c>
      <c r="IFM308" s="119" t="s">
        <v>612</v>
      </c>
      <c r="IFN308" s="119" t="s">
        <v>612</v>
      </c>
      <c r="IFO308" s="119" t="s">
        <v>612</v>
      </c>
      <c r="IFP308" s="119" t="s">
        <v>612</v>
      </c>
      <c r="IFQ308" s="119" t="s">
        <v>612</v>
      </c>
      <c r="IFR308" s="119" t="s">
        <v>612</v>
      </c>
      <c r="IFS308" s="119" t="s">
        <v>612</v>
      </c>
      <c r="IFT308" s="119" t="s">
        <v>612</v>
      </c>
      <c r="IFU308" s="119" t="s">
        <v>612</v>
      </c>
      <c r="IFV308" s="119" t="s">
        <v>612</v>
      </c>
      <c r="IFW308" s="119" t="s">
        <v>612</v>
      </c>
      <c r="IFX308" s="119" t="s">
        <v>612</v>
      </c>
      <c r="IFY308" s="119" t="s">
        <v>612</v>
      </c>
      <c r="IFZ308" s="119" t="s">
        <v>612</v>
      </c>
      <c r="IGA308" s="119" t="s">
        <v>612</v>
      </c>
      <c r="IGB308" s="119" t="s">
        <v>612</v>
      </c>
      <c r="IGC308" s="119" t="s">
        <v>612</v>
      </c>
      <c r="IGD308" s="119" t="s">
        <v>612</v>
      </c>
      <c r="IGE308" s="119" t="s">
        <v>612</v>
      </c>
      <c r="IGF308" s="119" t="s">
        <v>612</v>
      </c>
      <c r="IGG308" s="119" t="s">
        <v>612</v>
      </c>
      <c r="IGH308" s="119" t="s">
        <v>612</v>
      </c>
      <c r="IGI308" s="119" t="s">
        <v>612</v>
      </c>
      <c r="IGJ308" s="119" t="s">
        <v>612</v>
      </c>
      <c r="IGK308" s="119" t="s">
        <v>612</v>
      </c>
      <c r="IGL308" s="119" t="s">
        <v>612</v>
      </c>
      <c r="IGM308" s="119" t="s">
        <v>612</v>
      </c>
      <c r="IGN308" s="119" t="s">
        <v>612</v>
      </c>
      <c r="IGO308" s="119" t="s">
        <v>612</v>
      </c>
      <c r="IGP308" s="119" t="s">
        <v>612</v>
      </c>
      <c r="IGQ308" s="119" t="s">
        <v>612</v>
      </c>
      <c r="IGR308" s="119" t="s">
        <v>612</v>
      </c>
      <c r="IGS308" s="119" t="s">
        <v>612</v>
      </c>
      <c r="IGT308" s="119" t="s">
        <v>612</v>
      </c>
      <c r="IGU308" s="119" t="s">
        <v>612</v>
      </c>
      <c r="IGV308" s="119" t="s">
        <v>612</v>
      </c>
      <c r="IGW308" s="119" t="s">
        <v>612</v>
      </c>
      <c r="IGX308" s="119" t="s">
        <v>612</v>
      </c>
      <c r="IGY308" s="119" t="s">
        <v>612</v>
      </c>
      <c r="IGZ308" s="119" t="s">
        <v>612</v>
      </c>
      <c r="IHA308" s="119" t="s">
        <v>612</v>
      </c>
      <c r="IHB308" s="119" t="s">
        <v>612</v>
      </c>
      <c r="IHC308" s="119" t="s">
        <v>612</v>
      </c>
      <c r="IHD308" s="119" t="s">
        <v>612</v>
      </c>
      <c r="IHE308" s="119" t="s">
        <v>612</v>
      </c>
      <c r="IHF308" s="119" t="s">
        <v>612</v>
      </c>
      <c r="IHG308" s="119" t="s">
        <v>612</v>
      </c>
      <c r="IHH308" s="119" t="s">
        <v>612</v>
      </c>
      <c r="IHI308" s="119" t="s">
        <v>612</v>
      </c>
      <c r="IHJ308" s="119" t="s">
        <v>612</v>
      </c>
      <c r="IHK308" s="119" t="s">
        <v>612</v>
      </c>
      <c r="IHL308" s="119" t="s">
        <v>612</v>
      </c>
      <c r="IHM308" s="119" t="s">
        <v>612</v>
      </c>
      <c r="IHN308" s="119" t="s">
        <v>612</v>
      </c>
      <c r="IHO308" s="119" t="s">
        <v>612</v>
      </c>
      <c r="IHP308" s="119" t="s">
        <v>612</v>
      </c>
      <c r="IHQ308" s="119" t="s">
        <v>612</v>
      </c>
      <c r="IHR308" s="119" t="s">
        <v>612</v>
      </c>
      <c r="IHS308" s="119" t="s">
        <v>612</v>
      </c>
      <c r="IHT308" s="119" t="s">
        <v>612</v>
      </c>
      <c r="IHU308" s="119" t="s">
        <v>612</v>
      </c>
      <c r="IHV308" s="119" t="s">
        <v>612</v>
      </c>
      <c r="IHW308" s="119" t="s">
        <v>612</v>
      </c>
      <c r="IHX308" s="119" t="s">
        <v>612</v>
      </c>
      <c r="IHY308" s="119" t="s">
        <v>612</v>
      </c>
      <c r="IHZ308" s="119" t="s">
        <v>612</v>
      </c>
      <c r="IIA308" s="119" t="s">
        <v>612</v>
      </c>
      <c r="IIB308" s="119" t="s">
        <v>612</v>
      </c>
      <c r="IIC308" s="119" t="s">
        <v>612</v>
      </c>
      <c r="IID308" s="119" t="s">
        <v>612</v>
      </c>
      <c r="IIE308" s="119" t="s">
        <v>612</v>
      </c>
      <c r="IIF308" s="119" t="s">
        <v>612</v>
      </c>
      <c r="IIG308" s="119" t="s">
        <v>612</v>
      </c>
      <c r="IIH308" s="119" t="s">
        <v>612</v>
      </c>
      <c r="III308" s="119" t="s">
        <v>612</v>
      </c>
      <c r="IIJ308" s="119" t="s">
        <v>612</v>
      </c>
      <c r="IIK308" s="119" t="s">
        <v>612</v>
      </c>
      <c r="IIL308" s="119" t="s">
        <v>612</v>
      </c>
      <c r="IIM308" s="119" t="s">
        <v>612</v>
      </c>
      <c r="IIN308" s="119" t="s">
        <v>612</v>
      </c>
      <c r="IIO308" s="119" t="s">
        <v>612</v>
      </c>
      <c r="IIP308" s="119" t="s">
        <v>612</v>
      </c>
      <c r="IIQ308" s="119" t="s">
        <v>612</v>
      </c>
      <c r="IIR308" s="119" t="s">
        <v>612</v>
      </c>
      <c r="IIS308" s="119" t="s">
        <v>612</v>
      </c>
      <c r="IIT308" s="119" t="s">
        <v>612</v>
      </c>
      <c r="IIU308" s="119" t="s">
        <v>612</v>
      </c>
      <c r="IIV308" s="119" t="s">
        <v>612</v>
      </c>
      <c r="IIW308" s="119" t="s">
        <v>612</v>
      </c>
      <c r="IIX308" s="119" t="s">
        <v>612</v>
      </c>
      <c r="IIY308" s="119" t="s">
        <v>612</v>
      </c>
      <c r="IIZ308" s="119" t="s">
        <v>612</v>
      </c>
      <c r="IJA308" s="119" t="s">
        <v>612</v>
      </c>
      <c r="IJB308" s="119" t="s">
        <v>612</v>
      </c>
      <c r="IJC308" s="119" t="s">
        <v>612</v>
      </c>
      <c r="IJD308" s="119" t="s">
        <v>612</v>
      </c>
      <c r="IJE308" s="119" t="s">
        <v>612</v>
      </c>
      <c r="IJF308" s="119" t="s">
        <v>612</v>
      </c>
      <c r="IJG308" s="119" t="s">
        <v>612</v>
      </c>
      <c r="IJH308" s="119" t="s">
        <v>612</v>
      </c>
      <c r="IJI308" s="119" t="s">
        <v>612</v>
      </c>
      <c r="IJJ308" s="119" t="s">
        <v>612</v>
      </c>
      <c r="IJK308" s="119" t="s">
        <v>612</v>
      </c>
      <c r="IJL308" s="119" t="s">
        <v>612</v>
      </c>
      <c r="IJM308" s="119" t="s">
        <v>612</v>
      </c>
      <c r="IJN308" s="119" t="s">
        <v>612</v>
      </c>
      <c r="IJO308" s="119" t="s">
        <v>612</v>
      </c>
      <c r="IJP308" s="119" t="s">
        <v>612</v>
      </c>
      <c r="IJQ308" s="119" t="s">
        <v>612</v>
      </c>
      <c r="IJR308" s="119" t="s">
        <v>612</v>
      </c>
      <c r="IJS308" s="119" t="s">
        <v>612</v>
      </c>
      <c r="IJT308" s="119" t="s">
        <v>612</v>
      </c>
      <c r="IJU308" s="119" t="s">
        <v>612</v>
      </c>
      <c r="IJV308" s="119" t="s">
        <v>612</v>
      </c>
      <c r="IJW308" s="119" t="s">
        <v>612</v>
      </c>
      <c r="IJX308" s="119" t="s">
        <v>612</v>
      </c>
      <c r="IJY308" s="119" t="s">
        <v>612</v>
      </c>
      <c r="IJZ308" s="119" t="s">
        <v>612</v>
      </c>
      <c r="IKA308" s="119" t="s">
        <v>612</v>
      </c>
      <c r="IKB308" s="119" t="s">
        <v>612</v>
      </c>
      <c r="IKC308" s="119" t="s">
        <v>612</v>
      </c>
      <c r="IKD308" s="119" t="s">
        <v>612</v>
      </c>
      <c r="IKE308" s="119" t="s">
        <v>612</v>
      </c>
      <c r="IKF308" s="119" t="s">
        <v>612</v>
      </c>
      <c r="IKG308" s="119" t="s">
        <v>612</v>
      </c>
      <c r="IKH308" s="119" t="s">
        <v>612</v>
      </c>
      <c r="IKI308" s="119" t="s">
        <v>612</v>
      </c>
      <c r="IKJ308" s="119" t="s">
        <v>612</v>
      </c>
      <c r="IKK308" s="119" t="s">
        <v>612</v>
      </c>
      <c r="IKL308" s="119" t="s">
        <v>612</v>
      </c>
      <c r="IKM308" s="119" t="s">
        <v>612</v>
      </c>
      <c r="IKN308" s="119" t="s">
        <v>612</v>
      </c>
      <c r="IKO308" s="119" t="s">
        <v>612</v>
      </c>
      <c r="IKP308" s="119" t="s">
        <v>612</v>
      </c>
      <c r="IKQ308" s="119" t="s">
        <v>612</v>
      </c>
      <c r="IKR308" s="119" t="s">
        <v>612</v>
      </c>
      <c r="IKS308" s="119" t="s">
        <v>612</v>
      </c>
      <c r="IKT308" s="119" t="s">
        <v>612</v>
      </c>
      <c r="IKU308" s="119" t="s">
        <v>612</v>
      </c>
      <c r="IKV308" s="119" t="s">
        <v>612</v>
      </c>
      <c r="IKW308" s="119" t="s">
        <v>612</v>
      </c>
      <c r="IKX308" s="119" t="s">
        <v>612</v>
      </c>
      <c r="IKY308" s="119" t="s">
        <v>612</v>
      </c>
      <c r="IKZ308" s="119" t="s">
        <v>612</v>
      </c>
      <c r="ILA308" s="119" t="s">
        <v>612</v>
      </c>
      <c r="ILB308" s="119" t="s">
        <v>612</v>
      </c>
      <c r="ILC308" s="119" t="s">
        <v>612</v>
      </c>
      <c r="ILD308" s="119" t="s">
        <v>612</v>
      </c>
      <c r="ILE308" s="119" t="s">
        <v>612</v>
      </c>
      <c r="ILF308" s="119" t="s">
        <v>612</v>
      </c>
      <c r="ILG308" s="119" t="s">
        <v>612</v>
      </c>
      <c r="ILH308" s="119" t="s">
        <v>612</v>
      </c>
      <c r="ILI308" s="119" t="s">
        <v>612</v>
      </c>
      <c r="ILJ308" s="119" t="s">
        <v>612</v>
      </c>
      <c r="ILK308" s="119" t="s">
        <v>612</v>
      </c>
      <c r="ILL308" s="119" t="s">
        <v>612</v>
      </c>
      <c r="ILM308" s="119" t="s">
        <v>612</v>
      </c>
      <c r="ILN308" s="119" t="s">
        <v>612</v>
      </c>
      <c r="ILO308" s="119" t="s">
        <v>612</v>
      </c>
      <c r="ILP308" s="119" t="s">
        <v>612</v>
      </c>
      <c r="ILQ308" s="119" t="s">
        <v>612</v>
      </c>
      <c r="ILR308" s="119" t="s">
        <v>612</v>
      </c>
      <c r="ILS308" s="119" t="s">
        <v>612</v>
      </c>
      <c r="ILT308" s="119" t="s">
        <v>612</v>
      </c>
      <c r="ILU308" s="119" t="s">
        <v>612</v>
      </c>
      <c r="ILV308" s="119" t="s">
        <v>612</v>
      </c>
      <c r="ILW308" s="119" t="s">
        <v>612</v>
      </c>
      <c r="ILX308" s="119" t="s">
        <v>612</v>
      </c>
      <c r="ILY308" s="119" t="s">
        <v>612</v>
      </c>
      <c r="ILZ308" s="119" t="s">
        <v>612</v>
      </c>
      <c r="IMA308" s="119" t="s">
        <v>612</v>
      </c>
      <c r="IMB308" s="119" t="s">
        <v>612</v>
      </c>
      <c r="IMC308" s="119" t="s">
        <v>612</v>
      </c>
      <c r="IMD308" s="119" t="s">
        <v>612</v>
      </c>
      <c r="IME308" s="119" t="s">
        <v>612</v>
      </c>
      <c r="IMF308" s="119" t="s">
        <v>612</v>
      </c>
      <c r="IMG308" s="119" t="s">
        <v>612</v>
      </c>
      <c r="IMH308" s="119" t="s">
        <v>612</v>
      </c>
      <c r="IMI308" s="119" t="s">
        <v>612</v>
      </c>
      <c r="IMJ308" s="119" t="s">
        <v>612</v>
      </c>
      <c r="IMK308" s="119" t="s">
        <v>612</v>
      </c>
      <c r="IML308" s="119" t="s">
        <v>612</v>
      </c>
      <c r="IMM308" s="119" t="s">
        <v>612</v>
      </c>
      <c r="IMN308" s="119" t="s">
        <v>612</v>
      </c>
      <c r="IMO308" s="119" t="s">
        <v>612</v>
      </c>
      <c r="IMP308" s="119" t="s">
        <v>612</v>
      </c>
      <c r="IMQ308" s="119" t="s">
        <v>612</v>
      </c>
      <c r="IMR308" s="119" t="s">
        <v>612</v>
      </c>
      <c r="IMS308" s="119" t="s">
        <v>612</v>
      </c>
      <c r="IMT308" s="119" t="s">
        <v>612</v>
      </c>
      <c r="IMU308" s="119" t="s">
        <v>612</v>
      </c>
      <c r="IMV308" s="119" t="s">
        <v>612</v>
      </c>
      <c r="IMW308" s="119" t="s">
        <v>612</v>
      </c>
      <c r="IMX308" s="119" t="s">
        <v>612</v>
      </c>
      <c r="IMY308" s="119" t="s">
        <v>612</v>
      </c>
      <c r="IMZ308" s="119" t="s">
        <v>612</v>
      </c>
      <c r="INA308" s="119" t="s">
        <v>612</v>
      </c>
      <c r="INB308" s="119" t="s">
        <v>612</v>
      </c>
      <c r="INC308" s="119" t="s">
        <v>612</v>
      </c>
      <c r="IND308" s="119" t="s">
        <v>612</v>
      </c>
      <c r="INE308" s="119" t="s">
        <v>612</v>
      </c>
      <c r="INF308" s="119" t="s">
        <v>612</v>
      </c>
      <c r="ING308" s="119" t="s">
        <v>612</v>
      </c>
      <c r="INH308" s="119" t="s">
        <v>612</v>
      </c>
      <c r="INI308" s="119" t="s">
        <v>612</v>
      </c>
      <c r="INJ308" s="119" t="s">
        <v>612</v>
      </c>
      <c r="INK308" s="119" t="s">
        <v>612</v>
      </c>
      <c r="INL308" s="119" t="s">
        <v>612</v>
      </c>
      <c r="INM308" s="119" t="s">
        <v>612</v>
      </c>
      <c r="INN308" s="119" t="s">
        <v>612</v>
      </c>
      <c r="INO308" s="119" t="s">
        <v>612</v>
      </c>
      <c r="INP308" s="119" t="s">
        <v>612</v>
      </c>
      <c r="INQ308" s="119" t="s">
        <v>612</v>
      </c>
      <c r="INR308" s="119" t="s">
        <v>612</v>
      </c>
      <c r="INS308" s="119" t="s">
        <v>612</v>
      </c>
      <c r="INT308" s="119" t="s">
        <v>612</v>
      </c>
      <c r="INU308" s="119" t="s">
        <v>612</v>
      </c>
      <c r="INV308" s="119" t="s">
        <v>612</v>
      </c>
      <c r="INW308" s="119" t="s">
        <v>612</v>
      </c>
      <c r="INX308" s="119" t="s">
        <v>612</v>
      </c>
      <c r="INY308" s="119" t="s">
        <v>612</v>
      </c>
      <c r="INZ308" s="119" t="s">
        <v>612</v>
      </c>
      <c r="IOA308" s="119" t="s">
        <v>612</v>
      </c>
      <c r="IOB308" s="119" t="s">
        <v>612</v>
      </c>
      <c r="IOC308" s="119" t="s">
        <v>612</v>
      </c>
      <c r="IOD308" s="119" t="s">
        <v>612</v>
      </c>
      <c r="IOE308" s="119" t="s">
        <v>612</v>
      </c>
      <c r="IOF308" s="119" t="s">
        <v>612</v>
      </c>
      <c r="IOG308" s="119" t="s">
        <v>612</v>
      </c>
      <c r="IOH308" s="119" t="s">
        <v>612</v>
      </c>
      <c r="IOI308" s="119" t="s">
        <v>612</v>
      </c>
      <c r="IOJ308" s="119" t="s">
        <v>612</v>
      </c>
      <c r="IOK308" s="119" t="s">
        <v>612</v>
      </c>
      <c r="IOL308" s="119" t="s">
        <v>612</v>
      </c>
      <c r="IOM308" s="119" t="s">
        <v>612</v>
      </c>
      <c r="ION308" s="119" t="s">
        <v>612</v>
      </c>
      <c r="IOO308" s="119" t="s">
        <v>612</v>
      </c>
      <c r="IOP308" s="119" t="s">
        <v>612</v>
      </c>
      <c r="IOQ308" s="119" t="s">
        <v>612</v>
      </c>
      <c r="IOR308" s="119" t="s">
        <v>612</v>
      </c>
      <c r="IOS308" s="119" t="s">
        <v>612</v>
      </c>
      <c r="IOT308" s="119" t="s">
        <v>612</v>
      </c>
      <c r="IOU308" s="119" t="s">
        <v>612</v>
      </c>
      <c r="IOV308" s="119" t="s">
        <v>612</v>
      </c>
      <c r="IOW308" s="119" t="s">
        <v>612</v>
      </c>
      <c r="IOX308" s="119" t="s">
        <v>612</v>
      </c>
      <c r="IOY308" s="119" t="s">
        <v>612</v>
      </c>
      <c r="IOZ308" s="119" t="s">
        <v>612</v>
      </c>
      <c r="IPA308" s="119" t="s">
        <v>612</v>
      </c>
      <c r="IPB308" s="119" t="s">
        <v>612</v>
      </c>
      <c r="IPC308" s="119" t="s">
        <v>612</v>
      </c>
      <c r="IPD308" s="119" t="s">
        <v>612</v>
      </c>
      <c r="IPE308" s="119" t="s">
        <v>612</v>
      </c>
      <c r="IPF308" s="119" t="s">
        <v>612</v>
      </c>
      <c r="IPG308" s="119" t="s">
        <v>612</v>
      </c>
      <c r="IPH308" s="119" t="s">
        <v>612</v>
      </c>
      <c r="IPI308" s="119" t="s">
        <v>612</v>
      </c>
      <c r="IPJ308" s="119" t="s">
        <v>612</v>
      </c>
      <c r="IPK308" s="119" t="s">
        <v>612</v>
      </c>
      <c r="IPL308" s="119" t="s">
        <v>612</v>
      </c>
      <c r="IPM308" s="119" t="s">
        <v>612</v>
      </c>
      <c r="IPN308" s="119" t="s">
        <v>612</v>
      </c>
      <c r="IPO308" s="119" t="s">
        <v>612</v>
      </c>
      <c r="IPP308" s="119" t="s">
        <v>612</v>
      </c>
      <c r="IPQ308" s="119" t="s">
        <v>612</v>
      </c>
      <c r="IPR308" s="119" t="s">
        <v>612</v>
      </c>
      <c r="IPS308" s="119" t="s">
        <v>612</v>
      </c>
      <c r="IPT308" s="119" t="s">
        <v>612</v>
      </c>
      <c r="IPU308" s="119" t="s">
        <v>612</v>
      </c>
      <c r="IPV308" s="119" t="s">
        <v>612</v>
      </c>
      <c r="IPW308" s="119" t="s">
        <v>612</v>
      </c>
      <c r="IPX308" s="119" t="s">
        <v>612</v>
      </c>
      <c r="IPY308" s="119" t="s">
        <v>612</v>
      </c>
      <c r="IPZ308" s="119" t="s">
        <v>612</v>
      </c>
      <c r="IQA308" s="119" t="s">
        <v>612</v>
      </c>
      <c r="IQB308" s="119" t="s">
        <v>612</v>
      </c>
      <c r="IQC308" s="119" t="s">
        <v>612</v>
      </c>
      <c r="IQD308" s="119" t="s">
        <v>612</v>
      </c>
      <c r="IQE308" s="119" t="s">
        <v>612</v>
      </c>
      <c r="IQF308" s="119" t="s">
        <v>612</v>
      </c>
      <c r="IQG308" s="119" t="s">
        <v>612</v>
      </c>
      <c r="IQH308" s="119" t="s">
        <v>612</v>
      </c>
      <c r="IQI308" s="119" t="s">
        <v>612</v>
      </c>
      <c r="IQJ308" s="119" t="s">
        <v>612</v>
      </c>
      <c r="IQK308" s="119" t="s">
        <v>612</v>
      </c>
      <c r="IQL308" s="119" t="s">
        <v>612</v>
      </c>
      <c r="IQM308" s="119" t="s">
        <v>612</v>
      </c>
      <c r="IQN308" s="119" t="s">
        <v>612</v>
      </c>
      <c r="IQO308" s="119" t="s">
        <v>612</v>
      </c>
      <c r="IQP308" s="119" t="s">
        <v>612</v>
      </c>
      <c r="IQQ308" s="119" t="s">
        <v>612</v>
      </c>
      <c r="IQR308" s="119" t="s">
        <v>612</v>
      </c>
      <c r="IQS308" s="119" t="s">
        <v>612</v>
      </c>
      <c r="IQT308" s="119" t="s">
        <v>612</v>
      </c>
      <c r="IQU308" s="119" t="s">
        <v>612</v>
      </c>
      <c r="IQV308" s="119" t="s">
        <v>612</v>
      </c>
      <c r="IQW308" s="119" t="s">
        <v>612</v>
      </c>
      <c r="IQX308" s="119" t="s">
        <v>612</v>
      </c>
      <c r="IQY308" s="119" t="s">
        <v>612</v>
      </c>
      <c r="IQZ308" s="119" t="s">
        <v>612</v>
      </c>
      <c r="IRA308" s="119" t="s">
        <v>612</v>
      </c>
      <c r="IRB308" s="119" t="s">
        <v>612</v>
      </c>
      <c r="IRC308" s="119" t="s">
        <v>612</v>
      </c>
      <c r="IRD308" s="119" t="s">
        <v>612</v>
      </c>
      <c r="IRE308" s="119" t="s">
        <v>612</v>
      </c>
      <c r="IRF308" s="119" t="s">
        <v>612</v>
      </c>
      <c r="IRG308" s="119" t="s">
        <v>612</v>
      </c>
      <c r="IRH308" s="119" t="s">
        <v>612</v>
      </c>
      <c r="IRI308" s="119" t="s">
        <v>612</v>
      </c>
      <c r="IRJ308" s="119" t="s">
        <v>612</v>
      </c>
      <c r="IRK308" s="119" t="s">
        <v>612</v>
      </c>
      <c r="IRL308" s="119" t="s">
        <v>612</v>
      </c>
      <c r="IRM308" s="119" t="s">
        <v>612</v>
      </c>
      <c r="IRN308" s="119" t="s">
        <v>612</v>
      </c>
      <c r="IRO308" s="119" t="s">
        <v>612</v>
      </c>
      <c r="IRP308" s="119" t="s">
        <v>612</v>
      </c>
      <c r="IRQ308" s="119" t="s">
        <v>612</v>
      </c>
      <c r="IRR308" s="119" t="s">
        <v>612</v>
      </c>
      <c r="IRS308" s="119" t="s">
        <v>612</v>
      </c>
      <c r="IRT308" s="119" t="s">
        <v>612</v>
      </c>
      <c r="IRU308" s="119" t="s">
        <v>612</v>
      </c>
      <c r="IRV308" s="119" t="s">
        <v>612</v>
      </c>
      <c r="IRW308" s="119" t="s">
        <v>612</v>
      </c>
      <c r="IRX308" s="119" t="s">
        <v>612</v>
      </c>
      <c r="IRY308" s="119" t="s">
        <v>612</v>
      </c>
      <c r="IRZ308" s="119" t="s">
        <v>612</v>
      </c>
      <c r="ISA308" s="119" t="s">
        <v>612</v>
      </c>
      <c r="ISB308" s="119" t="s">
        <v>612</v>
      </c>
      <c r="ISC308" s="119" t="s">
        <v>612</v>
      </c>
      <c r="ISD308" s="119" t="s">
        <v>612</v>
      </c>
      <c r="ISE308" s="119" t="s">
        <v>612</v>
      </c>
      <c r="ISF308" s="119" t="s">
        <v>612</v>
      </c>
      <c r="ISG308" s="119" t="s">
        <v>612</v>
      </c>
      <c r="ISH308" s="119" t="s">
        <v>612</v>
      </c>
      <c r="ISI308" s="119" t="s">
        <v>612</v>
      </c>
      <c r="ISJ308" s="119" t="s">
        <v>612</v>
      </c>
      <c r="ISK308" s="119" t="s">
        <v>612</v>
      </c>
      <c r="ISL308" s="119" t="s">
        <v>612</v>
      </c>
      <c r="ISM308" s="119" t="s">
        <v>612</v>
      </c>
      <c r="ISN308" s="119" t="s">
        <v>612</v>
      </c>
      <c r="ISO308" s="119" t="s">
        <v>612</v>
      </c>
      <c r="ISP308" s="119" t="s">
        <v>612</v>
      </c>
      <c r="ISQ308" s="119" t="s">
        <v>612</v>
      </c>
      <c r="ISR308" s="119" t="s">
        <v>612</v>
      </c>
      <c r="ISS308" s="119" t="s">
        <v>612</v>
      </c>
      <c r="IST308" s="119" t="s">
        <v>612</v>
      </c>
      <c r="ISU308" s="119" t="s">
        <v>612</v>
      </c>
      <c r="ISV308" s="119" t="s">
        <v>612</v>
      </c>
      <c r="ISW308" s="119" t="s">
        <v>612</v>
      </c>
      <c r="ISX308" s="119" t="s">
        <v>612</v>
      </c>
      <c r="ISY308" s="119" t="s">
        <v>612</v>
      </c>
      <c r="ISZ308" s="119" t="s">
        <v>612</v>
      </c>
      <c r="ITA308" s="119" t="s">
        <v>612</v>
      </c>
      <c r="ITB308" s="119" t="s">
        <v>612</v>
      </c>
      <c r="ITC308" s="119" t="s">
        <v>612</v>
      </c>
      <c r="ITD308" s="119" t="s">
        <v>612</v>
      </c>
      <c r="ITE308" s="119" t="s">
        <v>612</v>
      </c>
      <c r="ITF308" s="119" t="s">
        <v>612</v>
      </c>
      <c r="ITG308" s="119" t="s">
        <v>612</v>
      </c>
      <c r="ITH308" s="119" t="s">
        <v>612</v>
      </c>
      <c r="ITI308" s="119" t="s">
        <v>612</v>
      </c>
      <c r="ITJ308" s="119" t="s">
        <v>612</v>
      </c>
      <c r="ITK308" s="119" t="s">
        <v>612</v>
      </c>
      <c r="ITL308" s="119" t="s">
        <v>612</v>
      </c>
      <c r="ITM308" s="119" t="s">
        <v>612</v>
      </c>
      <c r="ITN308" s="119" t="s">
        <v>612</v>
      </c>
      <c r="ITO308" s="119" t="s">
        <v>612</v>
      </c>
      <c r="ITP308" s="119" t="s">
        <v>612</v>
      </c>
      <c r="ITQ308" s="119" t="s">
        <v>612</v>
      </c>
      <c r="ITR308" s="119" t="s">
        <v>612</v>
      </c>
      <c r="ITS308" s="119" t="s">
        <v>612</v>
      </c>
      <c r="ITT308" s="119" t="s">
        <v>612</v>
      </c>
      <c r="ITU308" s="119" t="s">
        <v>612</v>
      </c>
      <c r="ITV308" s="119" t="s">
        <v>612</v>
      </c>
      <c r="ITW308" s="119" t="s">
        <v>612</v>
      </c>
      <c r="ITX308" s="119" t="s">
        <v>612</v>
      </c>
      <c r="ITY308" s="119" t="s">
        <v>612</v>
      </c>
      <c r="ITZ308" s="119" t="s">
        <v>612</v>
      </c>
      <c r="IUA308" s="119" t="s">
        <v>612</v>
      </c>
      <c r="IUB308" s="119" t="s">
        <v>612</v>
      </c>
      <c r="IUC308" s="119" t="s">
        <v>612</v>
      </c>
      <c r="IUD308" s="119" t="s">
        <v>612</v>
      </c>
      <c r="IUE308" s="119" t="s">
        <v>612</v>
      </c>
      <c r="IUF308" s="119" t="s">
        <v>612</v>
      </c>
      <c r="IUG308" s="119" t="s">
        <v>612</v>
      </c>
      <c r="IUH308" s="119" t="s">
        <v>612</v>
      </c>
      <c r="IUI308" s="119" t="s">
        <v>612</v>
      </c>
      <c r="IUJ308" s="119" t="s">
        <v>612</v>
      </c>
      <c r="IUK308" s="119" t="s">
        <v>612</v>
      </c>
      <c r="IUL308" s="119" t="s">
        <v>612</v>
      </c>
      <c r="IUM308" s="119" t="s">
        <v>612</v>
      </c>
      <c r="IUN308" s="119" t="s">
        <v>612</v>
      </c>
      <c r="IUO308" s="119" t="s">
        <v>612</v>
      </c>
      <c r="IUP308" s="119" t="s">
        <v>612</v>
      </c>
      <c r="IUQ308" s="119" t="s">
        <v>612</v>
      </c>
      <c r="IUR308" s="119" t="s">
        <v>612</v>
      </c>
      <c r="IUS308" s="119" t="s">
        <v>612</v>
      </c>
      <c r="IUT308" s="119" t="s">
        <v>612</v>
      </c>
      <c r="IUU308" s="119" t="s">
        <v>612</v>
      </c>
      <c r="IUV308" s="119" t="s">
        <v>612</v>
      </c>
      <c r="IUW308" s="119" t="s">
        <v>612</v>
      </c>
      <c r="IUX308" s="119" t="s">
        <v>612</v>
      </c>
      <c r="IUY308" s="119" t="s">
        <v>612</v>
      </c>
      <c r="IUZ308" s="119" t="s">
        <v>612</v>
      </c>
      <c r="IVA308" s="119" t="s">
        <v>612</v>
      </c>
      <c r="IVB308" s="119" t="s">
        <v>612</v>
      </c>
      <c r="IVC308" s="119" t="s">
        <v>612</v>
      </c>
      <c r="IVD308" s="119" t="s">
        <v>612</v>
      </c>
      <c r="IVE308" s="119" t="s">
        <v>612</v>
      </c>
      <c r="IVF308" s="119" t="s">
        <v>612</v>
      </c>
      <c r="IVG308" s="119" t="s">
        <v>612</v>
      </c>
      <c r="IVH308" s="119" t="s">
        <v>612</v>
      </c>
      <c r="IVI308" s="119" t="s">
        <v>612</v>
      </c>
      <c r="IVJ308" s="119" t="s">
        <v>612</v>
      </c>
      <c r="IVK308" s="119" t="s">
        <v>612</v>
      </c>
      <c r="IVL308" s="119" t="s">
        <v>612</v>
      </c>
      <c r="IVM308" s="119" t="s">
        <v>612</v>
      </c>
      <c r="IVN308" s="119" t="s">
        <v>612</v>
      </c>
      <c r="IVO308" s="119" t="s">
        <v>612</v>
      </c>
      <c r="IVP308" s="119" t="s">
        <v>612</v>
      </c>
      <c r="IVQ308" s="119" t="s">
        <v>612</v>
      </c>
      <c r="IVR308" s="119" t="s">
        <v>612</v>
      </c>
      <c r="IVS308" s="119" t="s">
        <v>612</v>
      </c>
      <c r="IVT308" s="119" t="s">
        <v>612</v>
      </c>
      <c r="IVU308" s="119" t="s">
        <v>612</v>
      </c>
      <c r="IVV308" s="119" t="s">
        <v>612</v>
      </c>
      <c r="IVW308" s="119" t="s">
        <v>612</v>
      </c>
      <c r="IVX308" s="119" t="s">
        <v>612</v>
      </c>
      <c r="IVY308" s="119" t="s">
        <v>612</v>
      </c>
      <c r="IVZ308" s="119" t="s">
        <v>612</v>
      </c>
      <c r="IWA308" s="119" t="s">
        <v>612</v>
      </c>
      <c r="IWB308" s="119" t="s">
        <v>612</v>
      </c>
      <c r="IWC308" s="119" t="s">
        <v>612</v>
      </c>
      <c r="IWD308" s="119" t="s">
        <v>612</v>
      </c>
      <c r="IWE308" s="119" t="s">
        <v>612</v>
      </c>
      <c r="IWF308" s="119" t="s">
        <v>612</v>
      </c>
      <c r="IWG308" s="119" t="s">
        <v>612</v>
      </c>
      <c r="IWH308" s="119" t="s">
        <v>612</v>
      </c>
      <c r="IWI308" s="119" t="s">
        <v>612</v>
      </c>
      <c r="IWJ308" s="119" t="s">
        <v>612</v>
      </c>
      <c r="IWK308" s="119" t="s">
        <v>612</v>
      </c>
      <c r="IWL308" s="119" t="s">
        <v>612</v>
      </c>
      <c r="IWM308" s="119" t="s">
        <v>612</v>
      </c>
      <c r="IWN308" s="119" t="s">
        <v>612</v>
      </c>
      <c r="IWO308" s="119" t="s">
        <v>612</v>
      </c>
      <c r="IWP308" s="119" t="s">
        <v>612</v>
      </c>
      <c r="IWQ308" s="119" t="s">
        <v>612</v>
      </c>
      <c r="IWR308" s="119" t="s">
        <v>612</v>
      </c>
      <c r="IWS308" s="119" t="s">
        <v>612</v>
      </c>
      <c r="IWT308" s="119" t="s">
        <v>612</v>
      </c>
      <c r="IWU308" s="119" t="s">
        <v>612</v>
      </c>
      <c r="IWV308" s="119" t="s">
        <v>612</v>
      </c>
      <c r="IWW308" s="119" t="s">
        <v>612</v>
      </c>
      <c r="IWX308" s="119" t="s">
        <v>612</v>
      </c>
      <c r="IWY308" s="119" t="s">
        <v>612</v>
      </c>
      <c r="IWZ308" s="119" t="s">
        <v>612</v>
      </c>
      <c r="IXA308" s="119" t="s">
        <v>612</v>
      </c>
      <c r="IXB308" s="119" t="s">
        <v>612</v>
      </c>
      <c r="IXC308" s="119" t="s">
        <v>612</v>
      </c>
      <c r="IXD308" s="119" t="s">
        <v>612</v>
      </c>
      <c r="IXE308" s="119" t="s">
        <v>612</v>
      </c>
      <c r="IXF308" s="119" t="s">
        <v>612</v>
      </c>
      <c r="IXG308" s="119" t="s">
        <v>612</v>
      </c>
      <c r="IXH308" s="119" t="s">
        <v>612</v>
      </c>
      <c r="IXI308" s="119" t="s">
        <v>612</v>
      </c>
      <c r="IXJ308" s="119" t="s">
        <v>612</v>
      </c>
      <c r="IXK308" s="119" t="s">
        <v>612</v>
      </c>
      <c r="IXL308" s="119" t="s">
        <v>612</v>
      </c>
      <c r="IXM308" s="119" t="s">
        <v>612</v>
      </c>
      <c r="IXN308" s="119" t="s">
        <v>612</v>
      </c>
      <c r="IXO308" s="119" t="s">
        <v>612</v>
      </c>
      <c r="IXP308" s="119" t="s">
        <v>612</v>
      </c>
      <c r="IXQ308" s="119" t="s">
        <v>612</v>
      </c>
      <c r="IXR308" s="119" t="s">
        <v>612</v>
      </c>
      <c r="IXS308" s="119" t="s">
        <v>612</v>
      </c>
      <c r="IXT308" s="119" t="s">
        <v>612</v>
      </c>
      <c r="IXU308" s="119" t="s">
        <v>612</v>
      </c>
      <c r="IXV308" s="119" t="s">
        <v>612</v>
      </c>
      <c r="IXW308" s="119" t="s">
        <v>612</v>
      </c>
      <c r="IXX308" s="119" t="s">
        <v>612</v>
      </c>
      <c r="IXY308" s="119" t="s">
        <v>612</v>
      </c>
      <c r="IXZ308" s="119" t="s">
        <v>612</v>
      </c>
      <c r="IYA308" s="119" t="s">
        <v>612</v>
      </c>
      <c r="IYB308" s="119" t="s">
        <v>612</v>
      </c>
      <c r="IYC308" s="119" t="s">
        <v>612</v>
      </c>
      <c r="IYD308" s="119" t="s">
        <v>612</v>
      </c>
      <c r="IYE308" s="119" t="s">
        <v>612</v>
      </c>
      <c r="IYF308" s="119" t="s">
        <v>612</v>
      </c>
      <c r="IYG308" s="119" t="s">
        <v>612</v>
      </c>
      <c r="IYH308" s="119" t="s">
        <v>612</v>
      </c>
      <c r="IYI308" s="119" t="s">
        <v>612</v>
      </c>
      <c r="IYJ308" s="119" t="s">
        <v>612</v>
      </c>
      <c r="IYK308" s="119" t="s">
        <v>612</v>
      </c>
      <c r="IYL308" s="119" t="s">
        <v>612</v>
      </c>
      <c r="IYM308" s="119" t="s">
        <v>612</v>
      </c>
      <c r="IYN308" s="119" t="s">
        <v>612</v>
      </c>
      <c r="IYO308" s="119" t="s">
        <v>612</v>
      </c>
      <c r="IYP308" s="119" t="s">
        <v>612</v>
      </c>
      <c r="IYQ308" s="119" t="s">
        <v>612</v>
      </c>
      <c r="IYR308" s="119" t="s">
        <v>612</v>
      </c>
      <c r="IYS308" s="119" t="s">
        <v>612</v>
      </c>
      <c r="IYT308" s="119" t="s">
        <v>612</v>
      </c>
      <c r="IYU308" s="119" t="s">
        <v>612</v>
      </c>
      <c r="IYV308" s="119" t="s">
        <v>612</v>
      </c>
      <c r="IYW308" s="119" t="s">
        <v>612</v>
      </c>
      <c r="IYX308" s="119" t="s">
        <v>612</v>
      </c>
      <c r="IYY308" s="119" t="s">
        <v>612</v>
      </c>
      <c r="IYZ308" s="119" t="s">
        <v>612</v>
      </c>
      <c r="IZA308" s="119" t="s">
        <v>612</v>
      </c>
      <c r="IZB308" s="119" t="s">
        <v>612</v>
      </c>
      <c r="IZC308" s="119" t="s">
        <v>612</v>
      </c>
      <c r="IZD308" s="119" t="s">
        <v>612</v>
      </c>
      <c r="IZE308" s="119" t="s">
        <v>612</v>
      </c>
      <c r="IZF308" s="119" t="s">
        <v>612</v>
      </c>
      <c r="IZG308" s="119" t="s">
        <v>612</v>
      </c>
      <c r="IZH308" s="119" t="s">
        <v>612</v>
      </c>
      <c r="IZI308" s="119" t="s">
        <v>612</v>
      </c>
      <c r="IZJ308" s="119" t="s">
        <v>612</v>
      </c>
      <c r="IZK308" s="119" t="s">
        <v>612</v>
      </c>
      <c r="IZL308" s="119" t="s">
        <v>612</v>
      </c>
      <c r="IZM308" s="119" t="s">
        <v>612</v>
      </c>
      <c r="IZN308" s="119" t="s">
        <v>612</v>
      </c>
      <c r="IZO308" s="119" t="s">
        <v>612</v>
      </c>
      <c r="IZP308" s="119" t="s">
        <v>612</v>
      </c>
      <c r="IZQ308" s="119" t="s">
        <v>612</v>
      </c>
      <c r="IZR308" s="119" t="s">
        <v>612</v>
      </c>
      <c r="IZS308" s="119" t="s">
        <v>612</v>
      </c>
      <c r="IZT308" s="119" t="s">
        <v>612</v>
      </c>
      <c r="IZU308" s="119" t="s">
        <v>612</v>
      </c>
      <c r="IZV308" s="119" t="s">
        <v>612</v>
      </c>
      <c r="IZW308" s="119" t="s">
        <v>612</v>
      </c>
      <c r="IZX308" s="119" t="s">
        <v>612</v>
      </c>
      <c r="IZY308" s="119" t="s">
        <v>612</v>
      </c>
      <c r="IZZ308" s="119" t="s">
        <v>612</v>
      </c>
      <c r="JAA308" s="119" t="s">
        <v>612</v>
      </c>
      <c r="JAB308" s="119" t="s">
        <v>612</v>
      </c>
      <c r="JAC308" s="119" t="s">
        <v>612</v>
      </c>
      <c r="JAD308" s="119" t="s">
        <v>612</v>
      </c>
      <c r="JAE308" s="119" t="s">
        <v>612</v>
      </c>
      <c r="JAF308" s="119" t="s">
        <v>612</v>
      </c>
      <c r="JAG308" s="119" t="s">
        <v>612</v>
      </c>
      <c r="JAH308" s="119" t="s">
        <v>612</v>
      </c>
      <c r="JAI308" s="119" t="s">
        <v>612</v>
      </c>
      <c r="JAJ308" s="119" t="s">
        <v>612</v>
      </c>
      <c r="JAK308" s="119" t="s">
        <v>612</v>
      </c>
      <c r="JAL308" s="119" t="s">
        <v>612</v>
      </c>
      <c r="JAM308" s="119" t="s">
        <v>612</v>
      </c>
      <c r="JAN308" s="119" t="s">
        <v>612</v>
      </c>
      <c r="JAO308" s="119" t="s">
        <v>612</v>
      </c>
      <c r="JAP308" s="119" t="s">
        <v>612</v>
      </c>
      <c r="JAQ308" s="119" t="s">
        <v>612</v>
      </c>
      <c r="JAR308" s="119" t="s">
        <v>612</v>
      </c>
      <c r="JAS308" s="119" t="s">
        <v>612</v>
      </c>
      <c r="JAT308" s="119" t="s">
        <v>612</v>
      </c>
      <c r="JAU308" s="119" t="s">
        <v>612</v>
      </c>
      <c r="JAV308" s="119" t="s">
        <v>612</v>
      </c>
      <c r="JAW308" s="119" t="s">
        <v>612</v>
      </c>
      <c r="JAX308" s="119" t="s">
        <v>612</v>
      </c>
      <c r="JAY308" s="119" t="s">
        <v>612</v>
      </c>
      <c r="JAZ308" s="119" t="s">
        <v>612</v>
      </c>
      <c r="JBA308" s="119" t="s">
        <v>612</v>
      </c>
      <c r="JBB308" s="119" t="s">
        <v>612</v>
      </c>
      <c r="JBC308" s="119" t="s">
        <v>612</v>
      </c>
      <c r="JBD308" s="119" t="s">
        <v>612</v>
      </c>
      <c r="JBE308" s="119" t="s">
        <v>612</v>
      </c>
      <c r="JBF308" s="119" t="s">
        <v>612</v>
      </c>
      <c r="JBG308" s="119" t="s">
        <v>612</v>
      </c>
      <c r="JBH308" s="119" t="s">
        <v>612</v>
      </c>
      <c r="JBI308" s="119" t="s">
        <v>612</v>
      </c>
      <c r="JBJ308" s="119" t="s">
        <v>612</v>
      </c>
      <c r="JBK308" s="119" t="s">
        <v>612</v>
      </c>
      <c r="JBL308" s="119" t="s">
        <v>612</v>
      </c>
      <c r="JBM308" s="119" t="s">
        <v>612</v>
      </c>
      <c r="JBN308" s="119" t="s">
        <v>612</v>
      </c>
      <c r="JBO308" s="119" t="s">
        <v>612</v>
      </c>
      <c r="JBP308" s="119" t="s">
        <v>612</v>
      </c>
      <c r="JBQ308" s="119" t="s">
        <v>612</v>
      </c>
      <c r="JBR308" s="119" t="s">
        <v>612</v>
      </c>
      <c r="JBS308" s="119" t="s">
        <v>612</v>
      </c>
      <c r="JBT308" s="119" t="s">
        <v>612</v>
      </c>
      <c r="JBU308" s="119" t="s">
        <v>612</v>
      </c>
      <c r="JBV308" s="119" t="s">
        <v>612</v>
      </c>
      <c r="JBW308" s="119" t="s">
        <v>612</v>
      </c>
      <c r="JBX308" s="119" t="s">
        <v>612</v>
      </c>
      <c r="JBY308" s="119" t="s">
        <v>612</v>
      </c>
      <c r="JBZ308" s="119" t="s">
        <v>612</v>
      </c>
      <c r="JCA308" s="119" t="s">
        <v>612</v>
      </c>
      <c r="JCB308" s="119" t="s">
        <v>612</v>
      </c>
      <c r="JCC308" s="119" t="s">
        <v>612</v>
      </c>
      <c r="JCD308" s="119" t="s">
        <v>612</v>
      </c>
      <c r="JCE308" s="119" t="s">
        <v>612</v>
      </c>
      <c r="JCF308" s="119" t="s">
        <v>612</v>
      </c>
      <c r="JCG308" s="119" t="s">
        <v>612</v>
      </c>
      <c r="JCH308" s="119" t="s">
        <v>612</v>
      </c>
      <c r="JCI308" s="119" t="s">
        <v>612</v>
      </c>
      <c r="JCJ308" s="119" t="s">
        <v>612</v>
      </c>
      <c r="JCK308" s="119" t="s">
        <v>612</v>
      </c>
      <c r="JCL308" s="119" t="s">
        <v>612</v>
      </c>
      <c r="JCM308" s="119" t="s">
        <v>612</v>
      </c>
      <c r="JCN308" s="119" t="s">
        <v>612</v>
      </c>
      <c r="JCO308" s="119" t="s">
        <v>612</v>
      </c>
      <c r="JCP308" s="119" t="s">
        <v>612</v>
      </c>
      <c r="JCQ308" s="119" t="s">
        <v>612</v>
      </c>
      <c r="JCR308" s="119" t="s">
        <v>612</v>
      </c>
      <c r="JCS308" s="119" t="s">
        <v>612</v>
      </c>
      <c r="JCT308" s="119" t="s">
        <v>612</v>
      </c>
      <c r="JCU308" s="119" t="s">
        <v>612</v>
      </c>
      <c r="JCV308" s="119" t="s">
        <v>612</v>
      </c>
      <c r="JCW308" s="119" t="s">
        <v>612</v>
      </c>
      <c r="JCX308" s="119" t="s">
        <v>612</v>
      </c>
      <c r="JCY308" s="119" t="s">
        <v>612</v>
      </c>
      <c r="JCZ308" s="119" t="s">
        <v>612</v>
      </c>
      <c r="JDA308" s="119" t="s">
        <v>612</v>
      </c>
      <c r="JDB308" s="119" t="s">
        <v>612</v>
      </c>
      <c r="JDC308" s="119" t="s">
        <v>612</v>
      </c>
      <c r="JDD308" s="119" t="s">
        <v>612</v>
      </c>
      <c r="JDE308" s="119" t="s">
        <v>612</v>
      </c>
      <c r="JDF308" s="119" t="s">
        <v>612</v>
      </c>
      <c r="JDG308" s="119" t="s">
        <v>612</v>
      </c>
      <c r="JDH308" s="119" t="s">
        <v>612</v>
      </c>
      <c r="JDI308" s="119" t="s">
        <v>612</v>
      </c>
      <c r="JDJ308" s="119" t="s">
        <v>612</v>
      </c>
      <c r="JDK308" s="119" t="s">
        <v>612</v>
      </c>
      <c r="JDL308" s="119" t="s">
        <v>612</v>
      </c>
      <c r="JDM308" s="119" t="s">
        <v>612</v>
      </c>
      <c r="JDN308" s="119" t="s">
        <v>612</v>
      </c>
      <c r="JDO308" s="119" t="s">
        <v>612</v>
      </c>
      <c r="JDP308" s="119" t="s">
        <v>612</v>
      </c>
      <c r="JDQ308" s="119" t="s">
        <v>612</v>
      </c>
      <c r="JDR308" s="119" t="s">
        <v>612</v>
      </c>
      <c r="JDS308" s="119" t="s">
        <v>612</v>
      </c>
      <c r="JDT308" s="119" t="s">
        <v>612</v>
      </c>
      <c r="JDU308" s="119" t="s">
        <v>612</v>
      </c>
      <c r="JDV308" s="119" t="s">
        <v>612</v>
      </c>
      <c r="JDW308" s="119" t="s">
        <v>612</v>
      </c>
      <c r="JDX308" s="119" t="s">
        <v>612</v>
      </c>
      <c r="JDY308" s="119" t="s">
        <v>612</v>
      </c>
      <c r="JDZ308" s="119" t="s">
        <v>612</v>
      </c>
      <c r="JEA308" s="119" t="s">
        <v>612</v>
      </c>
      <c r="JEB308" s="119" t="s">
        <v>612</v>
      </c>
      <c r="JEC308" s="119" t="s">
        <v>612</v>
      </c>
      <c r="JED308" s="119" t="s">
        <v>612</v>
      </c>
      <c r="JEE308" s="119" t="s">
        <v>612</v>
      </c>
      <c r="JEF308" s="119" t="s">
        <v>612</v>
      </c>
      <c r="JEG308" s="119" t="s">
        <v>612</v>
      </c>
      <c r="JEH308" s="119" t="s">
        <v>612</v>
      </c>
      <c r="JEI308" s="119" t="s">
        <v>612</v>
      </c>
      <c r="JEJ308" s="119" t="s">
        <v>612</v>
      </c>
      <c r="JEK308" s="119" t="s">
        <v>612</v>
      </c>
      <c r="JEL308" s="119" t="s">
        <v>612</v>
      </c>
      <c r="JEM308" s="119" t="s">
        <v>612</v>
      </c>
      <c r="JEN308" s="119" t="s">
        <v>612</v>
      </c>
      <c r="JEO308" s="119" t="s">
        <v>612</v>
      </c>
      <c r="JEP308" s="119" t="s">
        <v>612</v>
      </c>
      <c r="JEQ308" s="119" t="s">
        <v>612</v>
      </c>
      <c r="JER308" s="119" t="s">
        <v>612</v>
      </c>
      <c r="JES308" s="119" t="s">
        <v>612</v>
      </c>
      <c r="JET308" s="119" t="s">
        <v>612</v>
      </c>
      <c r="JEU308" s="119" t="s">
        <v>612</v>
      </c>
      <c r="JEV308" s="119" t="s">
        <v>612</v>
      </c>
      <c r="JEW308" s="119" t="s">
        <v>612</v>
      </c>
      <c r="JEX308" s="119" t="s">
        <v>612</v>
      </c>
      <c r="JEY308" s="119" t="s">
        <v>612</v>
      </c>
      <c r="JEZ308" s="119" t="s">
        <v>612</v>
      </c>
      <c r="JFA308" s="119" t="s">
        <v>612</v>
      </c>
      <c r="JFB308" s="119" t="s">
        <v>612</v>
      </c>
      <c r="JFC308" s="119" t="s">
        <v>612</v>
      </c>
      <c r="JFD308" s="119" t="s">
        <v>612</v>
      </c>
      <c r="JFE308" s="119" t="s">
        <v>612</v>
      </c>
      <c r="JFF308" s="119" t="s">
        <v>612</v>
      </c>
      <c r="JFG308" s="119" t="s">
        <v>612</v>
      </c>
      <c r="JFH308" s="119" t="s">
        <v>612</v>
      </c>
      <c r="JFI308" s="119" t="s">
        <v>612</v>
      </c>
      <c r="JFJ308" s="119" t="s">
        <v>612</v>
      </c>
      <c r="JFK308" s="119" t="s">
        <v>612</v>
      </c>
      <c r="JFL308" s="119" t="s">
        <v>612</v>
      </c>
      <c r="JFM308" s="119" t="s">
        <v>612</v>
      </c>
      <c r="JFN308" s="119" t="s">
        <v>612</v>
      </c>
      <c r="JFO308" s="119" t="s">
        <v>612</v>
      </c>
      <c r="JFP308" s="119" t="s">
        <v>612</v>
      </c>
      <c r="JFQ308" s="119" t="s">
        <v>612</v>
      </c>
      <c r="JFR308" s="119" t="s">
        <v>612</v>
      </c>
      <c r="JFS308" s="119" t="s">
        <v>612</v>
      </c>
      <c r="JFT308" s="119" t="s">
        <v>612</v>
      </c>
      <c r="JFU308" s="119" t="s">
        <v>612</v>
      </c>
      <c r="JFV308" s="119" t="s">
        <v>612</v>
      </c>
      <c r="JFW308" s="119" t="s">
        <v>612</v>
      </c>
      <c r="JFX308" s="119" t="s">
        <v>612</v>
      </c>
      <c r="JFY308" s="119" t="s">
        <v>612</v>
      </c>
      <c r="JFZ308" s="119" t="s">
        <v>612</v>
      </c>
      <c r="JGA308" s="119" t="s">
        <v>612</v>
      </c>
      <c r="JGB308" s="119" t="s">
        <v>612</v>
      </c>
      <c r="JGC308" s="119" t="s">
        <v>612</v>
      </c>
      <c r="JGD308" s="119" t="s">
        <v>612</v>
      </c>
      <c r="JGE308" s="119" t="s">
        <v>612</v>
      </c>
      <c r="JGF308" s="119" t="s">
        <v>612</v>
      </c>
      <c r="JGG308" s="119" t="s">
        <v>612</v>
      </c>
      <c r="JGH308" s="119" t="s">
        <v>612</v>
      </c>
      <c r="JGI308" s="119" t="s">
        <v>612</v>
      </c>
      <c r="JGJ308" s="119" t="s">
        <v>612</v>
      </c>
      <c r="JGK308" s="119" t="s">
        <v>612</v>
      </c>
      <c r="JGL308" s="119" t="s">
        <v>612</v>
      </c>
      <c r="JGM308" s="119" t="s">
        <v>612</v>
      </c>
      <c r="JGN308" s="119" t="s">
        <v>612</v>
      </c>
      <c r="JGO308" s="119" t="s">
        <v>612</v>
      </c>
      <c r="JGP308" s="119" t="s">
        <v>612</v>
      </c>
      <c r="JGQ308" s="119" t="s">
        <v>612</v>
      </c>
      <c r="JGR308" s="119" t="s">
        <v>612</v>
      </c>
      <c r="JGS308" s="119" t="s">
        <v>612</v>
      </c>
      <c r="JGT308" s="119" t="s">
        <v>612</v>
      </c>
      <c r="JGU308" s="119" t="s">
        <v>612</v>
      </c>
      <c r="JGV308" s="119" t="s">
        <v>612</v>
      </c>
      <c r="JGW308" s="119" t="s">
        <v>612</v>
      </c>
      <c r="JGX308" s="119" t="s">
        <v>612</v>
      </c>
      <c r="JGY308" s="119" t="s">
        <v>612</v>
      </c>
      <c r="JGZ308" s="119" t="s">
        <v>612</v>
      </c>
      <c r="JHA308" s="119" t="s">
        <v>612</v>
      </c>
      <c r="JHB308" s="119" t="s">
        <v>612</v>
      </c>
      <c r="JHC308" s="119" t="s">
        <v>612</v>
      </c>
      <c r="JHD308" s="119" t="s">
        <v>612</v>
      </c>
      <c r="JHE308" s="119" t="s">
        <v>612</v>
      </c>
      <c r="JHF308" s="119" t="s">
        <v>612</v>
      </c>
      <c r="JHG308" s="119" t="s">
        <v>612</v>
      </c>
      <c r="JHH308" s="119" t="s">
        <v>612</v>
      </c>
      <c r="JHI308" s="119" t="s">
        <v>612</v>
      </c>
      <c r="JHJ308" s="119" t="s">
        <v>612</v>
      </c>
      <c r="JHK308" s="119" t="s">
        <v>612</v>
      </c>
      <c r="JHL308" s="119" t="s">
        <v>612</v>
      </c>
      <c r="JHM308" s="119" t="s">
        <v>612</v>
      </c>
      <c r="JHN308" s="119" t="s">
        <v>612</v>
      </c>
      <c r="JHO308" s="119" t="s">
        <v>612</v>
      </c>
      <c r="JHP308" s="119" t="s">
        <v>612</v>
      </c>
      <c r="JHQ308" s="119" t="s">
        <v>612</v>
      </c>
      <c r="JHR308" s="119" t="s">
        <v>612</v>
      </c>
      <c r="JHS308" s="119" t="s">
        <v>612</v>
      </c>
      <c r="JHT308" s="119" t="s">
        <v>612</v>
      </c>
      <c r="JHU308" s="119" t="s">
        <v>612</v>
      </c>
      <c r="JHV308" s="119" t="s">
        <v>612</v>
      </c>
      <c r="JHW308" s="119" t="s">
        <v>612</v>
      </c>
      <c r="JHX308" s="119" t="s">
        <v>612</v>
      </c>
      <c r="JHY308" s="119" t="s">
        <v>612</v>
      </c>
      <c r="JHZ308" s="119" t="s">
        <v>612</v>
      </c>
      <c r="JIA308" s="119" t="s">
        <v>612</v>
      </c>
      <c r="JIB308" s="119" t="s">
        <v>612</v>
      </c>
      <c r="JIC308" s="119" t="s">
        <v>612</v>
      </c>
      <c r="JID308" s="119" t="s">
        <v>612</v>
      </c>
      <c r="JIE308" s="119" t="s">
        <v>612</v>
      </c>
      <c r="JIF308" s="119" t="s">
        <v>612</v>
      </c>
      <c r="JIG308" s="119" t="s">
        <v>612</v>
      </c>
      <c r="JIH308" s="119" t="s">
        <v>612</v>
      </c>
      <c r="JII308" s="119" t="s">
        <v>612</v>
      </c>
      <c r="JIJ308" s="119" t="s">
        <v>612</v>
      </c>
      <c r="JIK308" s="119" t="s">
        <v>612</v>
      </c>
      <c r="JIL308" s="119" t="s">
        <v>612</v>
      </c>
      <c r="JIM308" s="119" t="s">
        <v>612</v>
      </c>
      <c r="JIN308" s="119" t="s">
        <v>612</v>
      </c>
      <c r="JIO308" s="119" t="s">
        <v>612</v>
      </c>
      <c r="JIP308" s="119" t="s">
        <v>612</v>
      </c>
      <c r="JIQ308" s="119" t="s">
        <v>612</v>
      </c>
      <c r="JIR308" s="119" t="s">
        <v>612</v>
      </c>
      <c r="JIS308" s="119" t="s">
        <v>612</v>
      </c>
      <c r="JIT308" s="119" t="s">
        <v>612</v>
      </c>
      <c r="JIU308" s="119" t="s">
        <v>612</v>
      </c>
      <c r="JIV308" s="119" t="s">
        <v>612</v>
      </c>
      <c r="JIW308" s="119" t="s">
        <v>612</v>
      </c>
      <c r="JIX308" s="119" t="s">
        <v>612</v>
      </c>
      <c r="JIY308" s="119" t="s">
        <v>612</v>
      </c>
      <c r="JIZ308" s="119" t="s">
        <v>612</v>
      </c>
      <c r="JJA308" s="119" t="s">
        <v>612</v>
      </c>
      <c r="JJB308" s="119" t="s">
        <v>612</v>
      </c>
      <c r="JJC308" s="119" t="s">
        <v>612</v>
      </c>
      <c r="JJD308" s="119" t="s">
        <v>612</v>
      </c>
      <c r="JJE308" s="119" t="s">
        <v>612</v>
      </c>
      <c r="JJF308" s="119" t="s">
        <v>612</v>
      </c>
      <c r="JJG308" s="119" t="s">
        <v>612</v>
      </c>
      <c r="JJH308" s="119" t="s">
        <v>612</v>
      </c>
      <c r="JJI308" s="119" t="s">
        <v>612</v>
      </c>
      <c r="JJJ308" s="119" t="s">
        <v>612</v>
      </c>
      <c r="JJK308" s="119" t="s">
        <v>612</v>
      </c>
      <c r="JJL308" s="119" t="s">
        <v>612</v>
      </c>
      <c r="JJM308" s="119" t="s">
        <v>612</v>
      </c>
      <c r="JJN308" s="119" t="s">
        <v>612</v>
      </c>
      <c r="JJO308" s="119" t="s">
        <v>612</v>
      </c>
      <c r="JJP308" s="119" t="s">
        <v>612</v>
      </c>
      <c r="JJQ308" s="119" t="s">
        <v>612</v>
      </c>
      <c r="JJR308" s="119" t="s">
        <v>612</v>
      </c>
      <c r="JJS308" s="119" t="s">
        <v>612</v>
      </c>
      <c r="JJT308" s="119" t="s">
        <v>612</v>
      </c>
      <c r="JJU308" s="119" t="s">
        <v>612</v>
      </c>
      <c r="JJV308" s="119" t="s">
        <v>612</v>
      </c>
      <c r="JJW308" s="119" t="s">
        <v>612</v>
      </c>
      <c r="JJX308" s="119" t="s">
        <v>612</v>
      </c>
      <c r="JJY308" s="119" t="s">
        <v>612</v>
      </c>
      <c r="JJZ308" s="119" t="s">
        <v>612</v>
      </c>
      <c r="JKA308" s="119" t="s">
        <v>612</v>
      </c>
      <c r="JKB308" s="119" t="s">
        <v>612</v>
      </c>
      <c r="JKC308" s="119" t="s">
        <v>612</v>
      </c>
      <c r="JKD308" s="119" t="s">
        <v>612</v>
      </c>
      <c r="JKE308" s="119" t="s">
        <v>612</v>
      </c>
      <c r="JKF308" s="119" t="s">
        <v>612</v>
      </c>
      <c r="JKG308" s="119" t="s">
        <v>612</v>
      </c>
      <c r="JKH308" s="119" t="s">
        <v>612</v>
      </c>
      <c r="JKI308" s="119" t="s">
        <v>612</v>
      </c>
      <c r="JKJ308" s="119" t="s">
        <v>612</v>
      </c>
      <c r="JKK308" s="119" t="s">
        <v>612</v>
      </c>
      <c r="JKL308" s="119" t="s">
        <v>612</v>
      </c>
      <c r="JKM308" s="119" t="s">
        <v>612</v>
      </c>
      <c r="JKN308" s="119" t="s">
        <v>612</v>
      </c>
      <c r="JKO308" s="119" t="s">
        <v>612</v>
      </c>
      <c r="JKP308" s="119" t="s">
        <v>612</v>
      </c>
      <c r="JKQ308" s="119" t="s">
        <v>612</v>
      </c>
      <c r="JKR308" s="119" t="s">
        <v>612</v>
      </c>
      <c r="JKS308" s="119" t="s">
        <v>612</v>
      </c>
      <c r="JKT308" s="119" t="s">
        <v>612</v>
      </c>
      <c r="JKU308" s="119" t="s">
        <v>612</v>
      </c>
      <c r="JKV308" s="119" t="s">
        <v>612</v>
      </c>
      <c r="JKW308" s="119" t="s">
        <v>612</v>
      </c>
      <c r="JKX308" s="119" t="s">
        <v>612</v>
      </c>
      <c r="JKY308" s="119" t="s">
        <v>612</v>
      </c>
      <c r="JKZ308" s="119" t="s">
        <v>612</v>
      </c>
      <c r="JLA308" s="119" t="s">
        <v>612</v>
      </c>
      <c r="JLB308" s="119" t="s">
        <v>612</v>
      </c>
      <c r="JLC308" s="119" t="s">
        <v>612</v>
      </c>
      <c r="JLD308" s="119" t="s">
        <v>612</v>
      </c>
      <c r="JLE308" s="119" t="s">
        <v>612</v>
      </c>
      <c r="JLF308" s="119" t="s">
        <v>612</v>
      </c>
      <c r="JLG308" s="119" t="s">
        <v>612</v>
      </c>
      <c r="JLH308" s="119" t="s">
        <v>612</v>
      </c>
      <c r="JLI308" s="119" t="s">
        <v>612</v>
      </c>
      <c r="JLJ308" s="119" t="s">
        <v>612</v>
      </c>
      <c r="JLK308" s="119" t="s">
        <v>612</v>
      </c>
      <c r="JLL308" s="119" t="s">
        <v>612</v>
      </c>
      <c r="JLM308" s="119" t="s">
        <v>612</v>
      </c>
      <c r="JLN308" s="119" t="s">
        <v>612</v>
      </c>
      <c r="JLO308" s="119" t="s">
        <v>612</v>
      </c>
      <c r="JLP308" s="119" t="s">
        <v>612</v>
      </c>
      <c r="JLQ308" s="119" t="s">
        <v>612</v>
      </c>
      <c r="JLR308" s="119" t="s">
        <v>612</v>
      </c>
      <c r="JLS308" s="119" t="s">
        <v>612</v>
      </c>
      <c r="JLT308" s="119" t="s">
        <v>612</v>
      </c>
      <c r="JLU308" s="119" t="s">
        <v>612</v>
      </c>
      <c r="JLV308" s="119" t="s">
        <v>612</v>
      </c>
      <c r="JLW308" s="119" t="s">
        <v>612</v>
      </c>
      <c r="JLX308" s="119" t="s">
        <v>612</v>
      </c>
      <c r="JLY308" s="119" t="s">
        <v>612</v>
      </c>
      <c r="JLZ308" s="119" t="s">
        <v>612</v>
      </c>
      <c r="JMA308" s="119" t="s">
        <v>612</v>
      </c>
      <c r="JMB308" s="119" t="s">
        <v>612</v>
      </c>
      <c r="JMC308" s="119" t="s">
        <v>612</v>
      </c>
      <c r="JMD308" s="119" t="s">
        <v>612</v>
      </c>
      <c r="JME308" s="119" t="s">
        <v>612</v>
      </c>
      <c r="JMF308" s="119" t="s">
        <v>612</v>
      </c>
      <c r="JMG308" s="119" t="s">
        <v>612</v>
      </c>
      <c r="JMH308" s="119" t="s">
        <v>612</v>
      </c>
      <c r="JMI308" s="119" t="s">
        <v>612</v>
      </c>
      <c r="JMJ308" s="119" t="s">
        <v>612</v>
      </c>
      <c r="JMK308" s="119" t="s">
        <v>612</v>
      </c>
      <c r="JML308" s="119" t="s">
        <v>612</v>
      </c>
      <c r="JMM308" s="119" t="s">
        <v>612</v>
      </c>
      <c r="JMN308" s="119" t="s">
        <v>612</v>
      </c>
      <c r="JMO308" s="119" t="s">
        <v>612</v>
      </c>
      <c r="JMP308" s="119" t="s">
        <v>612</v>
      </c>
      <c r="JMQ308" s="119" t="s">
        <v>612</v>
      </c>
      <c r="JMR308" s="119" t="s">
        <v>612</v>
      </c>
      <c r="JMS308" s="119" t="s">
        <v>612</v>
      </c>
      <c r="JMT308" s="119" t="s">
        <v>612</v>
      </c>
      <c r="JMU308" s="119" t="s">
        <v>612</v>
      </c>
      <c r="JMV308" s="119" t="s">
        <v>612</v>
      </c>
      <c r="JMW308" s="119" t="s">
        <v>612</v>
      </c>
      <c r="JMX308" s="119" t="s">
        <v>612</v>
      </c>
      <c r="JMY308" s="119" t="s">
        <v>612</v>
      </c>
      <c r="JMZ308" s="119" t="s">
        <v>612</v>
      </c>
      <c r="JNA308" s="119" t="s">
        <v>612</v>
      </c>
      <c r="JNB308" s="119" t="s">
        <v>612</v>
      </c>
      <c r="JNC308" s="119" t="s">
        <v>612</v>
      </c>
      <c r="JND308" s="119" t="s">
        <v>612</v>
      </c>
      <c r="JNE308" s="119" t="s">
        <v>612</v>
      </c>
      <c r="JNF308" s="119" t="s">
        <v>612</v>
      </c>
      <c r="JNG308" s="119" t="s">
        <v>612</v>
      </c>
      <c r="JNH308" s="119" t="s">
        <v>612</v>
      </c>
      <c r="JNI308" s="119" t="s">
        <v>612</v>
      </c>
      <c r="JNJ308" s="119" t="s">
        <v>612</v>
      </c>
      <c r="JNK308" s="119" t="s">
        <v>612</v>
      </c>
      <c r="JNL308" s="119" t="s">
        <v>612</v>
      </c>
      <c r="JNM308" s="119" t="s">
        <v>612</v>
      </c>
      <c r="JNN308" s="119" t="s">
        <v>612</v>
      </c>
      <c r="JNO308" s="119" t="s">
        <v>612</v>
      </c>
      <c r="JNP308" s="119" t="s">
        <v>612</v>
      </c>
      <c r="JNQ308" s="119" t="s">
        <v>612</v>
      </c>
      <c r="JNR308" s="119" t="s">
        <v>612</v>
      </c>
      <c r="JNS308" s="119" t="s">
        <v>612</v>
      </c>
      <c r="JNT308" s="119" t="s">
        <v>612</v>
      </c>
      <c r="JNU308" s="119" t="s">
        <v>612</v>
      </c>
      <c r="JNV308" s="119" t="s">
        <v>612</v>
      </c>
      <c r="JNW308" s="119" t="s">
        <v>612</v>
      </c>
      <c r="JNX308" s="119" t="s">
        <v>612</v>
      </c>
      <c r="JNY308" s="119" t="s">
        <v>612</v>
      </c>
      <c r="JNZ308" s="119" t="s">
        <v>612</v>
      </c>
      <c r="JOA308" s="119" t="s">
        <v>612</v>
      </c>
      <c r="JOB308" s="119" t="s">
        <v>612</v>
      </c>
      <c r="JOC308" s="119" t="s">
        <v>612</v>
      </c>
      <c r="JOD308" s="119" t="s">
        <v>612</v>
      </c>
      <c r="JOE308" s="119" t="s">
        <v>612</v>
      </c>
      <c r="JOF308" s="119" t="s">
        <v>612</v>
      </c>
      <c r="JOG308" s="119" t="s">
        <v>612</v>
      </c>
      <c r="JOH308" s="119" t="s">
        <v>612</v>
      </c>
      <c r="JOI308" s="119" t="s">
        <v>612</v>
      </c>
      <c r="JOJ308" s="119" t="s">
        <v>612</v>
      </c>
      <c r="JOK308" s="119" t="s">
        <v>612</v>
      </c>
      <c r="JOL308" s="119" t="s">
        <v>612</v>
      </c>
      <c r="JOM308" s="119" t="s">
        <v>612</v>
      </c>
      <c r="JON308" s="119" t="s">
        <v>612</v>
      </c>
      <c r="JOO308" s="119" t="s">
        <v>612</v>
      </c>
      <c r="JOP308" s="119" t="s">
        <v>612</v>
      </c>
      <c r="JOQ308" s="119" t="s">
        <v>612</v>
      </c>
      <c r="JOR308" s="119" t="s">
        <v>612</v>
      </c>
      <c r="JOS308" s="119" t="s">
        <v>612</v>
      </c>
      <c r="JOT308" s="119" t="s">
        <v>612</v>
      </c>
      <c r="JOU308" s="119" t="s">
        <v>612</v>
      </c>
      <c r="JOV308" s="119" t="s">
        <v>612</v>
      </c>
      <c r="JOW308" s="119" t="s">
        <v>612</v>
      </c>
      <c r="JOX308" s="119" t="s">
        <v>612</v>
      </c>
      <c r="JOY308" s="119" t="s">
        <v>612</v>
      </c>
      <c r="JOZ308" s="119" t="s">
        <v>612</v>
      </c>
      <c r="JPA308" s="119" t="s">
        <v>612</v>
      </c>
      <c r="JPB308" s="119" t="s">
        <v>612</v>
      </c>
      <c r="JPC308" s="119" t="s">
        <v>612</v>
      </c>
      <c r="JPD308" s="119" t="s">
        <v>612</v>
      </c>
      <c r="JPE308" s="119" t="s">
        <v>612</v>
      </c>
      <c r="JPF308" s="119" t="s">
        <v>612</v>
      </c>
      <c r="JPG308" s="119" t="s">
        <v>612</v>
      </c>
      <c r="JPH308" s="119" t="s">
        <v>612</v>
      </c>
      <c r="JPI308" s="119" t="s">
        <v>612</v>
      </c>
      <c r="JPJ308" s="119" t="s">
        <v>612</v>
      </c>
      <c r="JPK308" s="119" t="s">
        <v>612</v>
      </c>
      <c r="JPL308" s="119" t="s">
        <v>612</v>
      </c>
      <c r="JPM308" s="119" t="s">
        <v>612</v>
      </c>
      <c r="JPN308" s="119" t="s">
        <v>612</v>
      </c>
      <c r="JPO308" s="119" t="s">
        <v>612</v>
      </c>
      <c r="JPP308" s="119" t="s">
        <v>612</v>
      </c>
      <c r="JPQ308" s="119" t="s">
        <v>612</v>
      </c>
      <c r="JPR308" s="119" t="s">
        <v>612</v>
      </c>
      <c r="JPS308" s="119" t="s">
        <v>612</v>
      </c>
      <c r="JPT308" s="119" t="s">
        <v>612</v>
      </c>
      <c r="JPU308" s="119" t="s">
        <v>612</v>
      </c>
      <c r="JPV308" s="119" t="s">
        <v>612</v>
      </c>
      <c r="JPW308" s="119" t="s">
        <v>612</v>
      </c>
      <c r="JPX308" s="119" t="s">
        <v>612</v>
      </c>
      <c r="JPY308" s="119" t="s">
        <v>612</v>
      </c>
      <c r="JPZ308" s="119" t="s">
        <v>612</v>
      </c>
      <c r="JQA308" s="119" t="s">
        <v>612</v>
      </c>
      <c r="JQB308" s="119" t="s">
        <v>612</v>
      </c>
      <c r="JQC308" s="119" t="s">
        <v>612</v>
      </c>
      <c r="JQD308" s="119" t="s">
        <v>612</v>
      </c>
      <c r="JQE308" s="119" t="s">
        <v>612</v>
      </c>
      <c r="JQF308" s="119" t="s">
        <v>612</v>
      </c>
      <c r="JQG308" s="119" t="s">
        <v>612</v>
      </c>
      <c r="JQH308" s="119" t="s">
        <v>612</v>
      </c>
      <c r="JQI308" s="119" t="s">
        <v>612</v>
      </c>
      <c r="JQJ308" s="119" t="s">
        <v>612</v>
      </c>
      <c r="JQK308" s="119" t="s">
        <v>612</v>
      </c>
      <c r="JQL308" s="119" t="s">
        <v>612</v>
      </c>
      <c r="JQM308" s="119" t="s">
        <v>612</v>
      </c>
      <c r="JQN308" s="119" t="s">
        <v>612</v>
      </c>
      <c r="JQO308" s="119" t="s">
        <v>612</v>
      </c>
      <c r="JQP308" s="119" t="s">
        <v>612</v>
      </c>
      <c r="JQQ308" s="119" t="s">
        <v>612</v>
      </c>
      <c r="JQR308" s="119" t="s">
        <v>612</v>
      </c>
      <c r="JQS308" s="119" t="s">
        <v>612</v>
      </c>
      <c r="JQT308" s="119" t="s">
        <v>612</v>
      </c>
      <c r="JQU308" s="119" t="s">
        <v>612</v>
      </c>
      <c r="JQV308" s="119" t="s">
        <v>612</v>
      </c>
      <c r="JQW308" s="119" t="s">
        <v>612</v>
      </c>
      <c r="JQX308" s="119" t="s">
        <v>612</v>
      </c>
      <c r="JQY308" s="119" t="s">
        <v>612</v>
      </c>
      <c r="JQZ308" s="119" t="s">
        <v>612</v>
      </c>
      <c r="JRA308" s="119" t="s">
        <v>612</v>
      </c>
      <c r="JRB308" s="119" t="s">
        <v>612</v>
      </c>
      <c r="JRC308" s="119" t="s">
        <v>612</v>
      </c>
      <c r="JRD308" s="119" t="s">
        <v>612</v>
      </c>
      <c r="JRE308" s="119" t="s">
        <v>612</v>
      </c>
      <c r="JRF308" s="119" t="s">
        <v>612</v>
      </c>
      <c r="JRG308" s="119" t="s">
        <v>612</v>
      </c>
      <c r="JRH308" s="119" t="s">
        <v>612</v>
      </c>
      <c r="JRI308" s="119" t="s">
        <v>612</v>
      </c>
      <c r="JRJ308" s="119" t="s">
        <v>612</v>
      </c>
      <c r="JRK308" s="119" t="s">
        <v>612</v>
      </c>
      <c r="JRL308" s="119" t="s">
        <v>612</v>
      </c>
      <c r="JRM308" s="119" t="s">
        <v>612</v>
      </c>
      <c r="JRN308" s="119" t="s">
        <v>612</v>
      </c>
      <c r="JRO308" s="119" t="s">
        <v>612</v>
      </c>
      <c r="JRP308" s="119" t="s">
        <v>612</v>
      </c>
      <c r="JRQ308" s="119" t="s">
        <v>612</v>
      </c>
      <c r="JRR308" s="119" t="s">
        <v>612</v>
      </c>
      <c r="JRS308" s="119" t="s">
        <v>612</v>
      </c>
      <c r="JRT308" s="119" t="s">
        <v>612</v>
      </c>
      <c r="JRU308" s="119" t="s">
        <v>612</v>
      </c>
      <c r="JRV308" s="119" t="s">
        <v>612</v>
      </c>
      <c r="JRW308" s="119" t="s">
        <v>612</v>
      </c>
      <c r="JRX308" s="119" t="s">
        <v>612</v>
      </c>
      <c r="JRY308" s="119" t="s">
        <v>612</v>
      </c>
      <c r="JRZ308" s="119" t="s">
        <v>612</v>
      </c>
      <c r="JSA308" s="119" t="s">
        <v>612</v>
      </c>
      <c r="JSB308" s="119" t="s">
        <v>612</v>
      </c>
      <c r="JSC308" s="119" t="s">
        <v>612</v>
      </c>
      <c r="JSD308" s="119" t="s">
        <v>612</v>
      </c>
      <c r="JSE308" s="119" t="s">
        <v>612</v>
      </c>
      <c r="JSF308" s="119" t="s">
        <v>612</v>
      </c>
      <c r="JSG308" s="119" t="s">
        <v>612</v>
      </c>
      <c r="JSH308" s="119" t="s">
        <v>612</v>
      </c>
      <c r="JSI308" s="119" t="s">
        <v>612</v>
      </c>
      <c r="JSJ308" s="119" t="s">
        <v>612</v>
      </c>
      <c r="JSK308" s="119" t="s">
        <v>612</v>
      </c>
      <c r="JSL308" s="119" t="s">
        <v>612</v>
      </c>
      <c r="JSM308" s="119" t="s">
        <v>612</v>
      </c>
      <c r="JSN308" s="119" t="s">
        <v>612</v>
      </c>
      <c r="JSO308" s="119" t="s">
        <v>612</v>
      </c>
      <c r="JSP308" s="119" t="s">
        <v>612</v>
      </c>
      <c r="JSQ308" s="119" t="s">
        <v>612</v>
      </c>
      <c r="JSR308" s="119" t="s">
        <v>612</v>
      </c>
      <c r="JSS308" s="119" t="s">
        <v>612</v>
      </c>
      <c r="JST308" s="119" t="s">
        <v>612</v>
      </c>
      <c r="JSU308" s="119" t="s">
        <v>612</v>
      </c>
      <c r="JSV308" s="119" t="s">
        <v>612</v>
      </c>
      <c r="JSW308" s="119" t="s">
        <v>612</v>
      </c>
      <c r="JSX308" s="119" t="s">
        <v>612</v>
      </c>
      <c r="JSY308" s="119" t="s">
        <v>612</v>
      </c>
      <c r="JSZ308" s="119" t="s">
        <v>612</v>
      </c>
      <c r="JTA308" s="119" t="s">
        <v>612</v>
      </c>
      <c r="JTB308" s="119" t="s">
        <v>612</v>
      </c>
      <c r="JTC308" s="119" t="s">
        <v>612</v>
      </c>
      <c r="JTD308" s="119" t="s">
        <v>612</v>
      </c>
      <c r="JTE308" s="119" t="s">
        <v>612</v>
      </c>
      <c r="JTF308" s="119" t="s">
        <v>612</v>
      </c>
      <c r="JTG308" s="119" t="s">
        <v>612</v>
      </c>
      <c r="JTH308" s="119" t="s">
        <v>612</v>
      </c>
      <c r="JTI308" s="119" t="s">
        <v>612</v>
      </c>
      <c r="JTJ308" s="119" t="s">
        <v>612</v>
      </c>
      <c r="JTK308" s="119" t="s">
        <v>612</v>
      </c>
      <c r="JTL308" s="119" t="s">
        <v>612</v>
      </c>
      <c r="JTM308" s="119" t="s">
        <v>612</v>
      </c>
      <c r="JTN308" s="119" t="s">
        <v>612</v>
      </c>
      <c r="JTO308" s="119" t="s">
        <v>612</v>
      </c>
      <c r="JTP308" s="119" t="s">
        <v>612</v>
      </c>
      <c r="JTQ308" s="119" t="s">
        <v>612</v>
      </c>
      <c r="JTR308" s="119" t="s">
        <v>612</v>
      </c>
      <c r="JTS308" s="119" t="s">
        <v>612</v>
      </c>
      <c r="JTT308" s="119" t="s">
        <v>612</v>
      </c>
      <c r="JTU308" s="119" t="s">
        <v>612</v>
      </c>
      <c r="JTV308" s="119" t="s">
        <v>612</v>
      </c>
      <c r="JTW308" s="119" t="s">
        <v>612</v>
      </c>
      <c r="JTX308" s="119" t="s">
        <v>612</v>
      </c>
      <c r="JTY308" s="119" t="s">
        <v>612</v>
      </c>
      <c r="JTZ308" s="119" t="s">
        <v>612</v>
      </c>
      <c r="JUA308" s="119" t="s">
        <v>612</v>
      </c>
      <c r="JUB308" s="119" t="s">
        <v>612</v>
      </c>
      <c r="JUC308" s="119" t="s">
        <v>612</v>
      </c>
      <c r="JUD308" s="119" t="s">
        <v>612</v>
      </c>
      <c r="JUE308" s="119" t="s">
        <v>612</v>
      </c>
      <c r="JUF308" s="119" t="s">
        <v>612</v>
      </c>
      <c r="JUG308" s="119" t="s">
        <v>612</v>
      </c>
      <c r="JUH308" s="119" t="s">
        <v>612</v>
      </c>
      <c r="JUI308" s="119" t="s">
        <v>612</v>
      </c>
      <c r="JUJ308" s="119" t="s">
        <v>612</v>
      </c>
      <c r="JUK308" s="119" t="s">
        <v>612</v>
      </c>
      <c r="JUL308" s="119" t="s">
        <v>612</v>
      </c>
      <c r="JUM308" s="119" t="s">
        <v>612</v>
      </c>
      <c r="JUN308" s="119" t="s">
        <v>612</v>
      </c>
      <c r="JUO308" s="119" t="s">
        <v>612</v>
      </c>
      <c r="JUP308" s="119" t="s">
        <v>612</v>
      </c>
      <c r="JUQ308" s="119" t="s">
        <v>612</v>
      </c>
      <c r="JUR308" s="119" t="s">
        <v>612</v>
      </c>
      <c r="JUS308" s="119" t="s">
        <v>612</v>
      </c>
      <c r="JUT308" s="119" t="s">
        <v>612</v>
      </c>
      <c r="JUU308" s="119" t="s">
        <v>612</v>
      </c>
      <c r="JUV308" s="119" t="s">
        <v>612</v>
      </c>
      <c r="JUW308" s="119" t="s">
        <v>612</v>
      </c>
      <c r="JUX308" s="119" t="s">
        <v>612</v>
      </c>
      <c r="JUY308" s="119" t="s">
        <v>612</v>
      </c>
      <c r="JUZ308" s="119" t="s">
        <v>612</v>
      </c>
      <c r="JVA308" s="119" t="s">
        <v>612</v>
      </c>
      <c r="JVB308" s="119" t="s">
        <v>612</v>
      </c>
      <c r="JVC308" s="119" t="s">
        <v>612</v>
      </c>
      <c r="JVD308" s="119" t="s">
        <v>612</v>
      </c>
      <c r="JVE308" s="119" t="s">
        <v>612</v>
      </c>
      <c r="JVF308" s="119" t="s">
        <v>612</v>
      </c>
      <c r="JVG308" s="119" t="s">
        <v>612</v>
      </c>
      <c r="JVH308" s="119" t="s">
        <v>612</v>
      </c>
      <c r="JVI308" s="119" t="s">
        <v>612</v>
      </c>
      <c r="JVJ308" s="119" t="s">
        <v>612</v>
      </c>
      <c r="JVK308" s="119" t="s">
        <v>612</v>
      </c>
      <c r="JVL308" s="119" t="s">
        <v>612</v>
      </c>
      <c r="JVM308" s="119" t="s">
        <v>612</v>
      </c>
      <c r="JVN308" s="119" t="s">
        <v>612</v>
      </c>
      <c r="JVO308" s="119" t="s">
        <v>612</v>
      </c>
      <c r="JVP308" s="119" t="s">
        <v>612</v>
      </c>
      <c r="JVQ308" s="119" t="s">
        <v>612</v>
      </c>
      <c r="JVR308" s="119" t="s">
        <v>612</v>
      </c>
      <c r="JVS308" s="119" t="s">
        <v>612</v>
      </c>
      <c r="JVT308" s="119" t="s">
        <v>612</v>
      </c>
      <c r="JVU308" s="119" t="s">
        <v>612</v>
      </c>
      <c r="JVV308" s="119" t="s">
        <v>612</v>
      </c>
      <c r="JVW308" s="119" t="s">
        <v>612</v>
      </c>
      <c r="JVX308" s="119" t="s">
        <v>612</v>
      </c>
      <c r="JVY308" s="119" t="s">
        <v>612</v>
      </c>
      <c r="JVZ308" s="119" t="s">
        <v>612</v>
      </c>
      <c r="JWA308" s="119" t="s">
        <v>612</v>
      </c>
      <c r="JWB308" s="119" t="s">
        <v>612</v>
      </c>
      <c r="JWC308" s="119" t="s">
        <v>612</v>
      </c>
      <c r="JWD308" s="119" t="s">
        <v>612</v>
      </c>
      <c r="JWE308" s="119" t="s">
        <v>612</v>
      </c>
      <c r="JWF308" s="119" t="s">
        <v>612</v>
      </c>
      <c r="JWG308" s="119" t="s">
        <v>612</v>
      </c>
      <c r="JWH308" s="119" t="s">
        <v>612</v>
      </c>
      <c r="JWI308" s="119" t="s">
        <v>612</v>
      </c>
      <c r="JWJ308" s="119" t="s">
        <v>612</v>
      </c>
      <c r="JWK308" s="119" t="s">
        <v>612</v>
      </c>
      <c r="JWL308" s="119" t="s">
        <v>612</v>
      </c>
      <c r="JWM308" s="119" t="s">
        <v>612</v>
      </c>
      <c r="JWN308" s="119" t="s">
        <v>612</v>
      </c>
      <c r="JWO308" s="119" t="s">
        <v>612</v>
      </c>
      <c r="JWP308" s="119" t="s">
        <v>612</v>
      </c>
      <c r="JWQ308" s="119" t="s">
        <v>612</v>
      </c>
      <c r="JWR308" s="119" t="s">
        <v>612</v>
      </c>
      <c r="JWS308" s="119" t="s">
        <v>612</v>
      </c>
      <c r="JWT308" s="119" t="s">
        <v>612</v>
      </c>
      <c r="JWU308" s="119" t="s">
        <v>612</v>
      </c>
      <c r="JWV308" s="119" t="s">
        <v>612</v>
      </c>
      <c r="JWW308" s="119" t="s">
        <v>612</v>
      </c>
      <c r="JWX308" s="119" t="s">
        <v>612</v>
      </c>
      <c r="JWY308" s="119" t="s">
        <v>612</v>
      </c>
      <c r="JWZ308" s="119" t="s">
        <v>612</v>
      </c>
      <c r="JXA308" s="119" t="s">
        <v>612</v>
      </c>
      <c r="JXB308" s="119" t="s">
        <v>612</v>
      </c>
      <c r="JXC308" s="119" t="s">
        <v>612</v>
      </c>
      <c r="JXD308" s="119" t="s">
        <v>612</v>
      </c>
      <c r="JXE308" s="119" t="s">
        <v>612</v>
      </c>
      <c r="JXF308" s="119" t="s">
        <v>612</v>
      </c>
      <c r="JXG308" s="119" t="s">
        <v>612</v>
      </c>
      <c r="JXH308" s="119" t="s">
        <v>612</v>
      </c>
      <c r="JXI308" s="119" t="s">
        <v>612</v>
      </c>
      <c r="JXJ308" s="119" t="s">
        <v>612</v>
      </c>
      <c r="JXK308" s="119" t="s">
        <v>612</v>
      </c>
      <c r="JXL308" s="119" t="s">
        <v>612</v>
      </c>
      <c r="JXM308" s="119" t="s">
        <v>612</v>
      </c>
      <c r="JXN308" s="119" t="s">
        <v>612</v>
      </c>
      <c r="JXO308" s="119" t="s">
        <v>612</v>
      </c>
      <c r="JXP308" s="119" t="s">
        <v>612</v>
      </c>
      <c r="JXQ308" s="119" t="s">
        <v>612</v>
      </c>
      <c r="JXR308" s="119" t="s">
        <v>612</v>
      </c>
      <c r="JXS308" s="119" t="s">
        <v>612</v>
      </c>
      <c r="JXT308" s="119" t="s">
        <v>612</v>
      </c>
      <c r="JXU308" s="119" t="s">
        <v>612</v>
      </c>
      <c r="JXV308" s="119" t="s">
        <v>612</v>
      </c>
      <c r="JXW308" s="119" t="s">
        <v>612</v>
      </c>
      <c r="JXX308" s="119" t="s">
        <v>612</v>
      </c>
      <c r="JXY308" s="119" t="s">
        <v>612</v>
      </c>
      <c r="JXZ308" s="119" t="s">
        <v>612</v>
      </c>
      <c r="JYA308" s="119" t="s">
        <v>612</v>
      </c>
      <c r="JYB308" s="119" t="s">
        <v>612</v>
      </c>
      <c r="JYC308" s="119" t="s">
        <v>612</v>
      </c>
      <c r="JYD308" s="119" t="s">
        <v>612</v>
      </c>
      <c r="JYE308" s="119" t="s">
        <v>612</v>
      </c>
      <c r="JYF308" s="119" t="s">
        <v>612</v>
      </c>
      <c r="JYG308" s="119" t="s">
        <v>612</v>
      </c>
      <c r="JYH308" s="119" t="s">
        <v>612</v>
      </c>
      <c r="JYI308" s="119" t="s">
        <v>612</v>
      </c>
      <c r="JYJ308" s="119" t="s">
        <v>612</v>
      </c>
      <c r="JYK308" s="119" t="s">
        <v>612</v>
      </c>
      <c r="JYL308" s="119" t="s">
        <v>612</v>
      </c>
      <c r="JYM308" s="119" t="s">
        <v>612</v>
      </c>
      <c r="JYN308" s="119" t="s">
        <v>612</v>
      </c>
      <c r="JYO308" s="119" t="s">
        <v>612</v>
      </c>
      <c r="JYP308" s="119" t="s">
        <v>612</v>
      </c>
      <c r="JYQ308" s="119" t="s">
        <v>612</v>
      </c>
      <c r="JYR308" s="119" t="s">
        <v>612</v>
      </c>
      <c r="JYS308" s="119" t="s">
        <v>612</v>
      </c>
      <c r="JYT308" s="119" t="s">
        <v>612</v>
      </c>
      <c r="JYU308" s="119" t="s">
        <v>612</v>
      </c>
      <c r="JYV308" s="119" t="s">
        <v>612</v>
      </c>
      <c r="JYW308" s="119" t="s">
        <v>612</v>
      </c>
      <c r="JYX308" s="119" t="s">
        <v>612</v>
      </c>
      <c r="JYY308" s="119" t="s">
        <v>612</v>
      </c>
      <c r="JYZ308" s="119" t="s">
        <v>612</v>
      </c>
      <c r="JZA308" s="119" t="s">
        <v>612</v>
      </c>
      <c r="JZB308" s="119" t="s">
        <v>612</v>
      </c>
      <c r="JZC308" s="119" t="s">
        <v>612</v>
      </c>
      <c r="JZD308" s="119" t="s">
        <v>612</v>
      </c>
      <c r="JZE308" s="119" t="s">
        <v>612</v>
      </c>
      <c r="JZF308" s="119" t="s">
        <v>612</v>
      </c>
      <c r="JZG308" s="119" t="s">
        <v>612</v>
      </c>
      <c r="JZH308" s="119" t="s">
        <v>612</v>
      </c>
      <c r="JZI308" s="119" t="s">
        <v>612</v>
      </c>
      <c r="JZJ308" s="119" t="s">
        <v>612</v>
      </c>
      <c r="JZK308" s="119" t="s">
        <v>612</v>
      </c>
      <c r="JZL308" s="119" t="s">
        <v>612</v>
      </c>
      <c r="JZM308" s="119" t="s">
        <v>612</v>
      </c>
      <c r="JZN308" s="119" t="s">
        <v>612</v>
      </c>
      <c r="JZO308" s="119" t="s">
        <v>612</v>
      </c>
      <c r="JZP308" s="119" t="s">
        <v>612</v>
      </c>
      <c r="JZQ308" s="119" t="s">
        <v>612</v>
      </c>
      <c r="JZR308" s="119" t="s">
        <v>612</v>
      </c>
      <c r="JZS308" s="119" t="s">
        <v>612</v>
      </c>
      <c r="JZT308" s="119" t="s">
        <v>612</v>
      </c>
      <c r="JZU308" s="119" t="s">
        <v>612</v>
      </c>
      <c r="JZV308" s="119" t="s">
        <v>612</v>
      </c>
      <c r="JZW308" s="119" t="s">
        <v>612</v>
      </c>
      <c r="JZX308" s="119" t="s">
        <v>612</v>
      </c>
      <c r="JZY308" s="119" t="s">
        <v>612</v>
      </c>
      <c r="JZZ308" s="119" t="s">
        <v>612</v>
      </c>
      <c r="KAA308" s="119" t="s">
        <v>612</v>
      </c>
      <c r="KAB308" s="119" t="s">
        <v>612</v>
      </c>
      <c r="KAC308" s="119" t="s">
        <v>612</v>
      </c>
      <c r="KAD308" s="119" t="s">
        <v>612</v>
      </c>
      <c r="KAE308" s="119" t="s">
        <v>612</v>
      </c>
      <c r="KAF308" s="119" t="s">
        <v>612</v>
      </c>
      <c r="KAG308" s="119" t="s">
        <v>612</v>
      </c>
      <c r="KAH308" s="119" t="s">
        <v>612</v>
      </c>
      <c r="KAI308" s="119" t="s">
        <v>612</v>
      </c>
      <c r="KAJ308" s="119" t="s">
        <v>612</v>
      </c>
      <c r="KAK308" s="119" t="s">
        <v>612</v>
      </c>
      <c r="KAL308" s="119" t="s">
        <v>612</v>
      </c>
      <c r="KAM308" s="119" t="s">
        <v>612</v>
      </c>
      <c r="KAN308" s="119" t="s">
        <v>612</v>
      </c>
      <c r="KAO308" s="119" t="s">
        <v>612</v>
      </c>
      <c r="KAP308" s="119" t="s">
        <v>612</v>
      </c>
      <c r="KAQ308" s="119" t="s">
        <v>612</v>
      </c>
      <c r="KAR308" s="119" t="s">
        <v>612</v>
      </c>
      <c r="KAS308" s="119" t="s">
        <v>612</v>
      </c>
      <c r="KAT308" s="119" t="s">
        <v>612</v>
      </c>
      <c r="KAU308" s="119" t="s">
        <v>612</v>
      </c>
      <c r="KAV308" s="119" t="s">
        <v>612</v>
      </c>
      <c r="KAW308" s="119" t="s">
        <v>612</v>
      </c>
      <c r="KAX308" s="119" t="s">
        <v>612</v>
      </c>
      <c r="KAY308" s="119" t="s">
        <v>612</v>
      </c>
      <c r="KAZ308" s="119" t="s">
        <v>612</v>
      </c>
      <c r="KBA308" s="119" t="s">
        <v>612</v>
      </c>
      <c r="KBB308" s="119" t="s">
        <v>612</v>
      </c>
      <c r="KBC308" s="119" t="s">
        <v>612</v>
      </c>
      <c r="KBD308" s="119" t="s">
        <v>612</v>
      </c>
      <c r="KBE308" s="119" t="s">
        <v>612</v>
      </c>
      <c r="KBF308" s="119" t="s">
        <v>612</v>
      </c>
      <c r="KBG308" s="119" t="s">
        <v>612</v>
      </c>
      <c r="KBH308" s="119" t="s">
        <v>612</v>
      </c>
      <c r="KBI308" s="119" t="s">
        <v>612</v>
      </c>
      <c r="KBJ308" s="119" t="s">
        <v>612</v>
      </c>
      <c r="KBK308" s="119" t="s">
        <v>612</v>
      </c>
      <c r="KBL308" s="119" t="s">
        <v>612</v>
      </c>
      <c r="KBM308" s="119" t="s">
        <v>612</v>
      </c>
      <c r="KBN308" s="119" t="s">
        <v>612</v>
      </c>
      <c r="KBO308" s="119" t="s">
        <v>612</v>
      </c>
      <c r="KBP308" s="119" t="s">
        <v>612</v>
      </c>
      <c r="KBQ308" s="119" t="s">
        <v>612</v>
      </c>
      <c r="KBR308" s="119" t="s">
        <v>612</v>
      </c>
      <c r="KBS308" s="119" t="s">
        <v>612</v>
      </c>
      <c r="KBT308" s="119" t="s">
        <v>612</v>
      </c>
      <c r="KBU308" s="119" t="s">
        <v>612</v>
      </c>
      <c r="KBV308" s="119" t="s">
        <v>612</v>
      </c>
      <c r="KBW308" s="119" t="s">
        <v>612</v>
      </c>
      <c r="KBX308" s="119" t="s">
        <v>612</v>
      </c>
      <c r="KBY308" s="119" t="s">
        <v>612</v>
      </c>
      <c r="KBZ308" s="119" t="s">
        <v>612</v>
      </c>
      <c r="KCA308" s="119" t="s">
        <v>612</v>
      </c>
      <c r="KCB308" s="119" t="s">
        <v>612</v>
      </c>
      <c r="KCC308" s="119" t="s">
        <v>612</v>
      </c>
      <c r="KCD308" s="119" t="s">
        <v>612</v>
      </c>
      <c r="KCE308" s="119" t="s">
        <v>612</v>
      </c>
      <c r="KCF308" s="119" t="s">
        <v>612</v>
      </c>
      <c r="KCG308" s="119" t="s">
        <v>612</v>
      </c>
      <c r="KCH308" s="119" t="s">
        <v>612</v>
      </c>
      <c r="KCI308" s="119" t="s">
        <v>612</v>
      </c>
      <c r="KCJ308" s="119" t="s">
        <v>612</v>
      </c>
      <c r="KCK308" s="119" t="s">
        <v>612</v>
      </c>
      <c r="KCL308" s="119" t="s">
        <v>612</v>
      </c>
      <c r="KCM308" s="119" t="s">
        <v>612</v>
      </c>
      <c r="KCN308" s="119" t="s">
        <v>612</v>
      </c>
      <c r="KCO308" s="119" t="s">
        <v>612</v>
      </c>
      <c r="KCP308" s="119" t="s">
        <v>612</v>
      </c>
      <c r="KCQ308" s="119" t="s">
        <v>612</v>
      </c>
      <c r="KCR308" s="119" t="s">
        <v>612</v>
      </c>
      <c r="KCS308" s="119" t="s">
        <v>612</v>
      </c>
      <c r="KCT308" s="119" t="s">
        <v>612</v>
      </c>
      <c r="KCU308" s="119" t="s">
        <v>612</v>
      </c>
      <c r="KCV308" s="119" t="s">
        <v>612</v>
      </c>
      <c r="KCW308" s="119" t="s">
        <v>612</v>
      </c>
      <c r="KCX308" s="119" t="s">
        <v>612</v>
      </c>
      <c r="KCY308" s="119" t="s">
        <v>612</v>
      </c>
      <c r="KCZ308" s="119" t="s">
        <v>612</v>
      </c>
      <c r="KDA308" s="119" t="s">
        <v>612</v>
      </c>
      <c r="KDB308" s="119" t="s">
        <v>612</v>
      </c>
      <c r="KDC308" s="119" t="s">
        <v>612</v>
      </c>
      <c r="KDD308" s="119" t="s">
        <v>612</v>
      </c>
      <c r="KDE308" s="119" t="s">
        <v>612</v>
      </c>
      <c r="KDF308" s="119" t="s">
        <v>612</v>
      </c>
      <c r="KDG308" s="119" t="s">
        <v>612</v>
      </c>
      <c r="KDH308" s="119" t="s">
        <v>612</v>
      </c>
      <c r="KDI308" s="119" t="s">
        <v>612</v>
      </c>
      <c r="KDJ308" s="119" t="s">
        <v>612</v>
      </c>
      <c r="KDK308" s="119" t="s">
        <v>612</v>
      </c>
      <c r="KDL308" s="119" t="s">
        <v>612</v>
      </c>
      <c r="KDM308" s="119" t="s">
        <v>612</v>
      </c>
      <c r="KDN308" s="119" t="s">
        <v>612</v>
      </c>
      <c r="KDO308" s="119" t="s">
        <v>612</v>
      </c>
      <c r="KDP308" s="119" t="s">
        <v>612</v>
      </c>
      <c r="KDQ308" s="119" t="s">
        <v>612</v>
      </c>
      <c r="KDR308" s="119" t="s">
        <v>612</v>
      </c>
      <c r="KDS308" s="119" t="s">
        <v>612</v>
      </c>
      <c r="KDT308" s="119" t="s">
        <v>612</v>
      </c>
      <c r="KDU308" s="119" t="s">
        <v>612</v>
      </c>
      <c r="KDV308" s="119" t="s">
        <v>612</v>
      </c>
      <c r="KDW308" s="119" t="s">
        <v>612</v>
      </c>
      <c r="KDX308" s="119" t="s">
        <v>612</v>
      </c>
      <c r="KDY308" s="119" t="s">
        <v>612</v>
      </c>
      <c r="KDZ308" s="119" t="s">
        <v>612</v>
      </c>
      <c r="KEA308" s="119" t="s">
        <v>612</v>
      </c>
      <c r="KEB308" s="119" t="s">
        <v>612</v>
      </c>
      <c r="KEC308" s="119" t="s">
        <v>612</v>
      </c>
      <c r="KED308" s="119" t="s">
        <v>612</v>
      </c>
      <c r="KEE308" s="119" t="s">
        <v>612</v>
      </c>
      <c r="KEF308" s="119" t="s">
        <v>612</v>
      </c>
      <c r="KEG308" s="119" t="s">
        <v>612</v>
      </c>
      <c r="KEH308" s="119" t="s">
        <v>612</v>
      </c>
      <c r="KEI308" s="119" t="s">
        <v>612</v>
      </c>
      <c r="KEJ308" s="119" t="s">
        <v>612</v>
      </c>
      <c r="KEK308" s="119" t="s">
        <v>612</v>
      </c>
      <c r="KEL308" s="119" t="s">
        <v>612</v>
      </c>
      <c r="KEM308" s="119" t="s">
        <v>612</v>
      </c>
      <c r="KEN308" s="119" t="s">
        <v>612</v>
      </c>
      <c r="KEO308" s="119" t="s">
        <v>612</v>
      </c>
      <c r="KEP308" s="119" t="s">
        <v>612</v>
      </c>
      <c r="KEQ308" s="119" t="s">
        <v>612</v>
      </c>
      <c r="KER308" s="119" t="s">
        <v>612</v>
      </c>
      <c r="KES308" s="119" t="s">
        <v>612</v>
      </c>
      <c r="KET308" s="119" t="s">
        <v>612</v>
      </c>
      <c r="KEU308" s="119" t="s">
        <v>612</v>
      </c>
      <c r="KEV308" s="119" t="s">
        <v>612</v>
      </c>
      <c r="KEW308" s="119" t="s">
        <v>612</v>
      </c>
      <c r="KEX308" s="119" t="s">
        <v>612</v>
      </c>
      <c r="KEY308" s="119" t="s">
        <v>612</v>
      </c>
      <c r="KEZ308" s="119" t="s">
        <v>612</v>
      </c>
      <c r="KFA308" s="119" t="s">
        <v>612</v>
      </c>
      <c r="KFB308" s="119" t="s">
        <v>612</v>
      </c>
      <c r="KFC308" s="119" t="s">
        <v>612</v>
      </c>
      <c r="KFD308" s="119" t="s">
        <v>612</v>
      </c>
      <c r="KFE308" s="119" t="s">
        <v>612</v>
      </c>
      <c r="KFF308" s="119" t="s">
        <v>612</v>
      </c>
      <c r="KFG308" s="119" t="s">
        <v>612</v>
      </c>
      <c r="KFH308" s="119" t="s">
        <v>612</v>
      </c>
      <c r="KFI308" s="119" t="s">
        <v>612</v>
      </c>
      <c r="KFJ308" s="119" t="s">
        <v>612</v>
      </c>
      <c r="KFK308" s="119" t="s">
        <v>612</v>
      </c>
      <c r="KFL308" s="119" t="s">
        <v>612</v>
      </c>
      <c r="KFM308" s="119" t="s">
        <v>612</v>
      </c>
      <c r="KFN308" s="119" t="s">
        <v>612</v>
      </c>
      <c r="KFO308" s="119" t="s">
        <v>612</v>
      </c>
      <c r="KFP308" s="119" t="s">
        <v>612</v>
      </c>
      <c r="KFQ308" s="119" t="s">
        <v>612</v>
      </c>
      <c r="KFR308" s="119" t="s">
        <v>612</v>
      </c>
      <c r="KFS308" s="119" t="s">
        <v>612</v>
      </c>
      <c r="KFT308" s="119" t="s">
        <v>612</v>
      </c>
      <c r="KFU308" s="119" t="s">
        <v>612</v>
      </c>
      <c r="KFV308" s="119" t="s">
        <v>612</v>
      </c>
      <c r="KFW308" s="119" t="s">
        <v>612</v>
      </c>
      <c r="KFX308" s="119" t="s">
        <v>612</v>
      </c>
      <c r="KFY308" s="119" t="s">
        <v>612</v>
      </c>
      <c r="KFZ308" s="119" t="s">
        <v>612</v>
      </c>
      <c r="KGA308" s="119" t="s">
        <v>612</v>
      </c>
      <c r="KGB308" s="119" t="s">
        <v>612</v>
      </c>
      <c r="KGC308" s="119" t="s">
        <v>612</v>
      </c>
      <c r="KGD308" s="119" t="s">
        <v>612</v>
      </c>
      <c r="KGE308" s="119" t="s">
        <v>612</v>
      </c>
      <c r="KGF308" s="119" t="s">
        <v>612</v>
      </c>
      <c r="KGG308" s="119" t="s">
        <v>612</v>
      </c>
      <c r="KGH308" s="119" t="s">
        <v>612</v>
      </c>
      <c r="KGI308" s="119" t="s">
        <v>612</v>
      </c>
      <c r="KGJ308" s="119" t="s">
        <v>612</v>
      </c>
      <c r="KGK308" s="119" t="s">
        <v>612</v>
      </c>
      <c r="KGL308" s="119" t="s">
        <v>612</v>
      </c>
      <c r="KGM308" s="119" t="s">
        <v>612</v>
      </c>
      <c r="KGN308" s="119" t="s">
        <v>612</v>
      </c>
      <c r="KGO308" s="119" t="s">
        <v>612</v>
      </c>
      <c r="KGP308" s="119" t="s">
        <v>612</v>
      </c>
      <c r="KGQ308" s="119" t="s">
        <v>612</v>
      </c>
      <c r="KGR308" s="119" t="s">
        <v>612</v>
      </c>
      <c r="KGS308" s="119" t="s">
        <v>612</v>
      </c>
      <c r="KGT308" s="119" t="s">
        <v>612</v>
      </c>
      <c r="KGU308" s="119" t="s">
        <v>612</v>
      </c>
      <c r="KGV308" s="119" t="s">
        <v>612</v>
      </c>
      <c r="KGW308" s="119" t="s">
        <v>612</v>
      </c>
      <c r="KGX308" s="119" t="s">
        <v>612</v>
      </c>
      <c r="KGY308" s="119" t="s">
        <v>612</v>
      </c>
      <c r="KGZ308" s="119" t="s">
        <v>612</v>
      </c>
      <c r="KHA308" s="119" t="s">
        <v>612</v>
      </c>
      <c r="KHB308" s="119" t="s">
        <v>612</v>
      </c>
      <c r="KHC308" s="119" t="s">
        <v>612</v>
      </c>
      <c r="KHD308" s="119" t="s">
        <v>612</v>
      </c>
      <c r="KHE308" s="119" t="s">
        <v>612</v>
      </c>
      <c r="KHF308" s="119" t="s">
        <v>612</v>
      </c>
      <c r="KHG308" s="119" t="s">
        <v>612</v>
      </c>
      <c r="KHH308" s="119" t="s">
        <v>612</v>
      </c>
      <c r="KHI308" s="119" t="s">
        <v>612</v>
      </c>
      <c r="KHJ308" s="119" t="s">
        <v>612</v>
      </c>
      <c r="KHK308" s="119" t="s">
        <v>612</v>
      </c>
      <c r="KHL308" s="119" t="s">
        <v>612</v>
      </c>
      <c r="KHM308" s="119" t="s">
        <v>612</v>
      </c>
      <c r="KHN308" s="119" t="s">
        <v>612</v>
      </c>
      <c r="KHO308" s="119" t="s">
        <v>612</v>
      </c>
      <c r="KHP308" s="119" t="s">
        <v>612</v>
      </c>
      <c r="KHQ308" s="119" t="s">
        <v>612</v>
      </c>
      <c r="KHR308" s="119" t="s">
        <v>612</v>
      </c>
      <c r="KHS308" s="119" t="s">
        <v>612</v>
      </c>
      <c r="KHT308" s="119" t="s">
        <v>612</v>
      </c>
      <c r="KHU308" s="119" t="s">
        <v>612</v>
      </c>
      <c r="KHV308" s="119" t="s">
        <v>612</v>
      </c>
      <c r="KHW308" s="119" t="s">
        <v>612</v>
      </c>
      <c r="KHX308" s="119" t="s">
        <v>612</v>
      </c>
      <c r="KHY308" s="119" t="s">
        <v>612</v>
      </c>
      <c r="KHZ308" s="119" t="s">
        <v>612</v>
      </c>
      <c r="KIA308" s="119" t="s">
        <v>612</v>
      </c>
      <c r="KIB308" s="119" t="s">
        <v>612</v>
      </c>
      <c r="KIC308" s="119" t="s">
        <v>612</v>
      </c>
      <c r="KID308" s="119" t="s">
        <v>612</v>
      </c>
      <c r="KIE308" s="119" t="s">
        <v>612</v>
      </c>
      <c r="KIF308" s="119" t="s">
        <v>612</v>
      </c>
      <c r="KIG308" s="119" t="s">
        <v>612</v>
      </c>
      <c r="KIH308" s="119" t="s">
        <v>612</v>
      </c>
      <c r="KII308" s="119" t="s">
        <v>612</v>
      </c>
      <c r="KIJ308" s="119" t="s">
        <v>612</v>
      </c>
      <c r="KIK308" s="119" t="s">
        <v>612</v>
      </c>
      <c r="KIL308" s="119" t="s">
        <v>612</v>
      </c>
      <c r="KIM308" s="119" t="s">
        <v>612</v>
      </c>
      <c r="KIN308" s="119" t="s">
        <v>612</v>
      </c>
      <c r="KIO308" s="119" t="s">
        <v>612</v>
      </c>
      <c r="KIP308" s="119" t="s">
        <v>612</v>
      </c>
      <c r="KIQ308" s="119" t="s">
        <v>612</v>
      </c>
      <c r="KIR308" s="119" t="s">
        <v>612</v>
      </c>
      <c r="KIS308" s="119" t="s">
        <v>612</v>
      </c>
      <c r="KIT308" s="119" t="s">
        <v>612</v>
      </c>
      <c r="KIU308" s="119" t="s">
        <v>612</v>
      </c>
      <c r="KIV308" s="119" t="s">
        <v>612</v>
      </c>
      <c r="KIW308" s="119" t="s">
        <v>612</v>
      </c>
      <c r="KIX308" s="119" t="s">
        <v>612</v>
      </c>
      <c r="KIY308" s="119" t="s">
        <v>612</v>
      </c>
      <c r="KIZ308" s="119" t="s">
        <v>612</v>
      </c>
      <c r="KJA308" s="119" t="s">
        <v>612</v>
      </c>
      <c r="KJB308" s="119" t="s">
        <v>612</v>
      </c>
      <c r="KJC308" s="119" t="s">
        <v>612</v>
      </c>
      <c r="KJD308" s="119" t="s">
        <v>612</v>
      </c>
      <c r="KJE308" s="119" t="s">
        <v>612</v>
      </c>
      <c r="KJF308" s="119" t="s">
        <v>612</v>
      </c>
      <c r="KJG308" s="119" t="s">
        <v>612</v>
      </c>
      <c r="KJH308" s="119" t="s">
        <v>612</v>
      </c>
      <c r="KJI308" s="119" t="s">
        <v>612</v>
      </c>
      <c r="KJJ308" s="119" t="s">
        <v>612</v>
      </c>
      <c r="KJK308" s="119" t="s">
        <v>612</v>
      </c>
      <c r="KJL308" s="119" t="s">
        <v>612</v>
      </c>
      <c r="KJM308" s="119" t="s">
        <v>612</v>
      </c>
      <c r="KJN308" s="119" t="s">
        <v>612</v>
      </c>
      <c r="KJO308" s="119" t="s">
        <v>612</v>
      </c>
      <c r="KJP308" s="119" t="s">
        <v>612</v>
      </c>
      <c r="KJQ308" s="119" t="s">
        <v>612</v>
      </c>
      <c r="KJR308" s="119" t="s">
        <v>612</v>
      </c>
      <c r="KJS308" s="119" t="s">
        <v>612</v>
      </c>
      <c r="KJT308" s="119" t="s">
        <v>612</v>
      </c>
      <c r="KJU308" s="119" t="s">
        <v>612</v>
      </c>
      <c r="KJV308" s="119" t="s">
        <v>612</v>
      </c>
      <c r="KJW308" s="119" t="s">
        <v>612</v>
      </c>
      <c r="KJX308" s="119" t="s">
        <v>612</v>
      </c>
      <c r="KJY308" s="119" t="s">
        <v>612</v>
      </c>
      <c r="KJZ308" s="119" t="s">
        <v>612</v>
      </c>
      <c r="KKA308" s="119" t="s">
        <v>612</v>
      </c>
      <c r="KKB308" s="119" t="s">
        <v>612</v>
      </c>
      <c r="KKC308" s="119" t="s">
        <v>612</v>
      </c>
      <c r="KKD308" s="119" t="s">
        <v>612</v>
      </c>
      <c r="KKE308" s="119" t="s">
        <v>612</v>
      </c>
      <c r="KKF308" s="119" t="s">
        <v>612</v>
      </c>
      <c r="KKG308" s="119" t="s">
        <v>612</v>
      </c>
      <c r="KKH308" s="119" t="s">
        <v>612</v>
      </c>
      <c r="KKI308" s="119" t="s">
        <v>612</v>
      </c>
      <c r="KKJ308" s="119" t="s">
        <v>612</v>
      </c>
      <c r="KKK308" s="119" t="s">
        <v>612</v>
      </c>
      <c r="KKL308" s="119" t="s">
        <v>612</v>
      </c>
      <c r="KKM308" s="119" t="s">
        <v>612</v>
      </c>
      <c r="KKN308" s="119" t="s">
        <v>612</v>
      </c>
      <c r="KKO308" s="119" t="s">
        <v>612</v>
      </c>
      <c r="KKP308" s="119" t="s">
        <v>612</v>
      </c>
      <c r="KKQ308" s="119" t="s">
        <v>612</v>
      </c>
      <c r="KKR308" s="119" t="s">
        <v>612</v>
      </c>
      <c r="KKS308" s="119" t="s">
        <v>612</v>
      </c>
      <c r="KKT308" s="119" t="s">
        <v>612</v>
      </c>
      <c r="KKU308" s="119" t="s">
        <v>612</v>
      </c>
      <c r="KKV308" s="119" t="s">
        <v>612</v>
      </c>
      <c r="KKW308" s="119" t="s">
        <v>612</v>
      </c>
      <c r="KKX308" s="119" t="s">
        <v>612</v>
      </c>
      <c r="KKY308" s="119" t="s">
        <v>612</v>
      </c>
      <c r="KKZ308" s="119" t="s">
        <v>612</v>
      </c>
      <c r="KLA308" s="119" t="s">
        <v>612</v>
      </c>
      <c r="KLB308" s="119" t="s">
        <v>612</v>
      </c>
      <c r="KLC308" s="119" t="s">
        <v>612</v>
      </c>
      <c r="KLD308" s="119" t="s">
        <v>612</v>
      </c>
      <c r="KLE308" s="119" t="s">
        <v>612</v>
      </c>
      <c r="KLF308" s="119" t="s">
        <v>612</v>
      </c>
      <c r="KLG308" s="119" t="s">
        <v>612</v>
      </c>
      <c r="KLH308" s="119" t="s">
        <v>612</v>
      </c>
      <c r="KLI308" s="119" t="s">
        <v>612</v>
      </c>
      <c r="KLJ308" s="119" t="s">
        <v>612</v>
      </c>
      <c r="KLK308" s="119" t="s">
        <v>612</v>
      </c>
      <c r="KLL308" s="119" t="s">
        <v>612</v>
      </c>
      <c r="KLM308" s="119" t="s">
        <v>612</v>
      </c>
      <c r="KLN308" s="119" t="s">
        <v>612</v>
      </c>
      <c r="KLO308" s="119" t="s">
        <v>612</v>
      </c>
      <c r="KLP308" s="119" t="s">
        <v>612</v>
      </c>
      <c r="KLQ308" s="119" t="s">
        <v>612</v>
      </c>
      <c r="KLR308" s="119" t="s">
        <v>612</v>
      </c>
      <c r="KLS308" s="119" t="s">
        <v>612</v>
      </c>
      <c r="KLT308" s="119" t="s">
        <v>612</v>
      </c>
      <c r="KLU308" s="119" t="s">
        <v>612</v>
      </c>
      <c r="KLV308" s="119" t="s">
        <v>612</v>
      </c>
      <c r="KLW308" s="119" t="s">
        <v>612</v>
      </c>
      <c r="KLX308" s="119" t="s">
        <v>612</v>
      </c>
      <c r="KLY308" s="119" t="s">
        <v>612</v>
      </c>
      <c r="KLZ308" s="119" t="s">
        <v>612</v>
      </c>
      <c r="KMA308" s="119" t="s">
        <v>612</v>
      </c>
      <c r="KMB308" s="119" t="s">
        <v>612</v>
      </c>
      <c r="KMC308" s="119" t="s">
        <v>612</v>
      </c>
      <c r="KMD308" s="119" t="s">
        <v>612</v>
      </c>
      <c r="KME308" s="119" t="s">
        <v>612</v>
      </c>
      <c r="KMF308" s="119" t="s">
        <v>612</v>
      </c>
      <c r="KMG308" s="119" t="s">
        <v>612</v>
      </c>
      <c r="KMH308" s="119" t="s">
        <v>612</v>
      </c>
      <c r="KMI308" s="119" t="s">
        <v>612</v>
      </c>
      <c r="KMJ308" s="119" t="s">
        <v>612</v>
      </c>
      <c r="KMK308" s="119" t="s">
        <v>612</v>
      </c>
      <c r="KML308" s="119" t="s">
        <v>612</v>
      </c>
      <c r="KMM308" s="119" t="s">
        <v>612</v>
      </c>
      <c r="KMN308" s="119" t="s">
        <v>612</v>
      </c>
      <c r="KMO308" s="119" t="s">
        <v>612</v>
      </c>
      <c r="KMP308" s="119" t="s">
        <v>612</v>
      </c>
      <c r="KMQ308" s="119" t="s">
        <v>612</v>
      </c>
      <c r="KMR308" s="119" t="s">
        <v>612</v>
      </c>
      <c r="KMS308" s="119" t="s">
        <v>612</v>
      </c>
      <c r="KMT308" s="119" t="s">
        <v>612</v>
      </c>
      <c r="KMU308" s="119" t="s">
        <v>612</v>
      </c>
      <c r="KMV308" s="119" t="s">
        <v>612</v>
      </c>
      <c r="KMW308" s="119" t="s">
        <v>612</v>
      </c>
      <c r="KMX308" s="119" t="s">
        <v>612</v>
      </c>
      <c r="KMY308" s="119" t="s">
        <v>612</v>
      </c>
      <c r="KMZ308" s="119" t="s">
        <v>612</v>
      </c>
      <c r="KNA308" s="119" t="s">
        <v>612</v>
      </c>
      <c r="KNB308" s="119" t="s">
        <v>612</v>
      </c>
      <c r="KNC308" s="119" t="s">
        <v>612</v>
      </c>
      <c r="KND308" s="119" t="s">
        <v>612</v>
      </c>
      <c r="KNE308" s="119" t="s">
        <v>612</v>
      </c>
      <c r="KNF308" s="119" t="s">
        <v>612</v>
      </c>
      <c r="KNG308" s="119" t="s">
        <v>612</v>
      </c>
      <c r="KNH308" s="119" t="s">
        <v>612</v>
      </c>
      <c r="KNI308" s="119" t="s">
        <v>612</v>
      </c>
      <c r="KNJ308" s="119" t="s">
        <v>612</v>
      </c>
      <c r="KNK308" s="119" t="s">
        <v>612</v>
      </c>
      <c r="KNL308" s="119" t="s">
        <v>612</v>
      </c>
      <c r="KNM308" s="119" t="s">
        <v>612</v>
      </c>
      <c r="KNN308" s="119" t="s">
        <v>612</v>
      </c>
      <c r="KNO308" s="119" t="s">
        <v>612</v>
      </c>
      <c r="KNP308" s="119" t="s">
        <v>612</v>
      </c>
      <c r="KNQ308" s="119" t="s">
        <v>612</v>
      </c>
      <c r="KNR308" s="119" t="s">
        <v>612</v>
      </c>
      <c r="KNS308" s="119" t="s">
        <v>612</v>
      </c>
      <c r="KNT308" s="119" t="s">
        <v>612</v>
      </c>
      <c r="KNU308" s="119" t="s">
        <v>612</v>
      </c>
      <c r="KNV308" s="119" t="s">
        <v>612</v>
      </c>
      <c r="KNW308" s="119" t="s">
        <v>612</v>
      </c>
      <c r="KNX308" s="119" t="s">
        <v>612</v>
      </c>
      <c r="KNY308" s="119" t="s">
        <v>612</v>
      </c>
      <c r="KNZ308" s="119" t="s">
        <v>612</v>
      </c>
      <c r="KOA308" s="119" t="s">
        <v>612</v>
      </c>
      <c r="KOB308" s="119" t="s">
        <v>612</v>
      </c>
      <c r="KOC308" s="119" t="s">
        <v>612</v>
      </c>
      <c r="KOD308" s="119" t="s">
        <v>612</v>
      </c>
      <c r="KOE308" s="119" t="s">
        <v>612</v>
      </c>
      <c r="KOF308" s="119" t="s">
        <v>612</v>
      </c>
      <c r="KOG308" s="119" t="s">
        <v>612</v>
      </c>
      <c r="KOH308" s="119" t="s">
        <v>612</v>
      </c>
      <c r="KOI308" s="119" t="s">
        <v>612</v>
      </c>
      <c r="KOJ308" s="119" t="s">
        <v>612</v>
      </c>
      <c r="KOK308" s="119" t="s">
        <v>612</v>
      </c>
      <c r="KOL308" s="119" t="s">
        <v>612</v>
      </c>
      <c r="KOM308" s="119" t="s">
        <v>612</v>
      </c>
      <c r="KON308" s="119" t="s">
        <v>612</v>
      </c>
      <c r="KOO308" s="119" t="s">
        <v>612</v>
      </c>
      <c r="KOP308" s="119" t="s">
        <v>612</v>
      </c>
      <c r="KOQ308" s="119" t="s">
        <v>612</v>
      </c>
      <c r="KOR308" s="119" t="s">
        <v>612</v>
      </c>
      <c r="KOS308" s="119" t="s">
        <v>612</v>
      </c>
      <c r="KOT308" s="119" t="s">
        <v>612</v>
      </c>
      <c r="KOU308" s="119" t="s">
        <v>612</v>
      </c>
      <c r="KOV308" s="119" t="s">
        <v>612</v>
      </c>
      <c r="KOW308" s="119" t="s">
        <v>612</v>
      </c>
      <c r="KOX308" s="119" t="s">
        <v>612</v>
      </c>
      <c r="KOY308" s="119" t="s">
        <v>612</v>
      </c>
      <c r="KOZ308" s="119" t="s">
        <v>612</v>
      </c>
      <c r="KPA308" s="119" t="s">
        <v>612</v>
      </c>
      <c r="KPB308" s="119" t="s">
        <v>612</v>
      </c>
      <c r="KPC308" s="119" t="s">
        <v>612</v>
      </c>
      <c r="KPD308" s="119" t="s">
        <v>612</v>
      </c>
      <c r="KPE308" s="119" t="s">
        <v>612</v>
      </c>
      <c r="KPF308" s="119" t="s">
        <v>612</v>
      </c>
      <c r="KPG308" s="119" t="s">
        <v>612</v>
      </c>
      <c r="KPH308" s="119" t="s">
        <v>612</v>
      </c>
      <c r="KPI308" s="119" t="s">
        <v>612</v>
      </c>
      <c r="KPJ308" s="119" t="s">
        <v>612</v>
      </c>
      <c r="KPK308" s="119" t="s">
        <v>612</v>
      </c>
      <c r="KPL308" s="119" t="s">
        <v>612</v>
      </c>
      <c r="KPM308" s="119" t="s">
        <v>612</v>
      </c>
      <c r="KPN308" s="119" t="s">
        <v>612</v>
      </c>
      <c r="KPO308" s="119" t="s">
        <v>612</v>
      </c>
      <c r="KPP308" s="119" t="s">
        <v>612</v>
      </c>
      <c r="KPQ308" s="119" t="s">
        <v>612</v>
      </c>
      <c r="KPR308" s="119" t="s">
        <v>612</v>
      </c>
      <c r="KPS308" s="119" t="s">
        <v>612</v>
      </c>
      <c r="KPT308" s="119" t="s">
        <v>612</v>
      </c>
      <c r="KPU308" s="119" t="s">
        <v>612</v>
      </c>
      <c r="KPV308" s="119" t="s">
        <v>612</v>
      </c>
      <c r="KPW308" s="119" t="s">
        <v>612</v>
      </c>
      <c r="KPX308" s="119" t="s">
        <v>612</v>
      </c>
      <c r="KPY308" s="119" t="s">
        <v>612</v>
      </c>
      <c r="KPZ308" s="119" t="s">
        <v>612</v>
      </c>
      <c r="KQA308" s="119" t="s">
        <v>612</v>
      </c>
      <c r="KQB308" s="119" t="s">
        <v>612</v>
      </c>
      <c r="KQC308" s="119" t="s">
        <v>612</v>
      </c>
      <c r="KQD308" s="119" t="s">
        <v>612</v>
      </c>
      <c r="KQE308" s="119" t="s">
        <v>612</v>
      </c>
      <c r="KQF308" s="119" t="s">
        <v>612</v>
      </c>
      <c r="KQG308" s="119" t="s">
        <v>612</v>
      </c>
      <c r="KQH308" s="119" t="s">
        <v>612</v>
      </c>
      <c r="KQI308" s="119" t="s">
        <v>612</v>
      </c>
      <c r="KQJ308" s="119" t="s">
        <v>612</v>
      </c>
      <c r="KQK308" s="119" t="s">
        <v>612</v>
      </c>
      <c r="KQL308" s="119" t="s">
        <v>612</v>
      </c>
      <c r="KQM308" s="119" t="s">
        <v>612</v>
      </c>
      <c r="KQN308" s="119" t="s">
        <v>612</v>
      </c>
      <c r="KQO308" s="119" t="s">
        <v>612</v>
      </c>
      <c r="KQP308" s="119" t="s">
        <v>612</v>
      </c>
      <c r="KQQ308" s="119" t="s">
        <v>612</v>
      </c>
      <c r="KQR308" s="119" t="s">
        <v>612</v>
      </c>
      <c r="KQS308" s="119" t="s">
        <v>612</v>
      </c>
      <c r="KQT308" s="119" t="s">
        <v>612</v>
      </c>
      <c r="KQU308" s="119" t="s">
        <v>612</v>
      </c>
      <c r="KQV308" s="119" t="s">
        <v>612</v>
      </c>
      <c r="KQW308" s="119" t="s">
        <v>612</v>
      </c>
      <c r="KQX308" s="119" t="s">
        <v>612</v>
      </c>
      <c r="KQY308" s="119" t="s">
        <v>612</v>
      </c>
      <c r="KQZ308" s="119" t="s">
        <v>612</v>
      </c>
      <c r="KRA308" s="119" t="s">
        <v>612</v>
      </c>
      <c r="KRB308" s="119" t="s">
        <v>612</v>
      </c>
      <c r="KRC308" s="119" t="s">
        <v>612</v>
      </c>
      <c r="KRD308" s="119" t="s">
        <v>612</v>
      </c>
      <c r="KRE308" s="119" t="s">
        <v>612</v>
      </c>
      <c r="KRF308" s="119" t="s">
        <v>612</v>
      </c>
      <c r="KRG308" s="119" t="s">
        <v>612</v>
      </c>
      <c r="KRH308" s="119" t="s">
        <v>612</v>
      </c>
      <c r="KRI308" s="119" t="s">
        <v>612</v>
      </c>
      <c r="KRJ308" s="119" t="s">
        <v>612</v>
      </c>
      <c r="KRK308" s="119" t="s">
        <v>612</v>
      </c>
      <c r="KRL308" s="119" t="s">
        <v>612</v>
      </c>
      <c r="KRM308" s="119" t="s">
        <v>612</v>
      </c>
      <c r="KRN308" s="119" t="s">
        <v>612</v>
      </c>
      <c r="KRO308" s="119" t="s">
        <v>612</v>
      </c>
      <c r="KRP308" s="119" t="s">
        <v>612</v>
      </c>
      <c r="KRQ308" s="119" t="s">
        <v>612</v>
      </c>
      <c r="KRR308" s="119" t="s">
        <v>612</v>
      </c>
      <c r="KRS308" s="119" t="s">
        <v>612</v>
      </c>
      <c r="KRT308" s="119" t="s">
        <v>612</v>
      </c>
      <c r="KRU308" s="119" t="s">
        <v>612</v>
      </c>
      <c r="KRV308" s="119" t="s">
        <v>612</v>
      </c>
      <c r="KRW308" s="119" t="s">
        <v>612</v>
      </c>
      <c r="KRX308" s="119" t="s">
        <v>612</v>
      </c>
      <c r="KRY308" s="119" t="s">
        <v>612</v>
      </c>
      <c r="KRZ308" s="119" t="s">
        <v>612</v>
      </c>
      <c r="KSA308" s="119" t="s">
        <v>612</v>
      </c>
      <c r="KSB308" s="119" t="s">
        <v>612</v>
      </c>
      <c r="KSC308" s="119" t="s">
        <v>612</v>
      </c>
      <c r="KSD308" s="119" t="s">
        <v>612</v>
      </c>
      <c r="KSE308" s="119" t="s">
        <v>612</v>
      </c>
      <c r="KSF308" s="119" t="s">
        <v>612</v>
      </c>
      <c r="KSG308" s="119" t="s">
        <v>612</v>
      </c>
      <c r="KSH308" s="119" t="s">
        <v>612</v>
      </c>
      <c r="KSI308" s="119" t="s">
        <v>612</v>
      </c>
      <c r="KSJ308" s="119" t="s">
        <v>612</v>
      </c>
      <c r="KSK308" s="119" t="s">
        <v>612</v>
      </c>
      <c r="KSL308" s="119" t="s">
        <v>612</v>
      </c>
      <c r="KSM308" s="119" t="s">
        <v>612</v>
      </c>
      <c r="KSN308" s="119" t="s">
        <v>612</v>
      </c>
      <c r="KSO308" s="119" t="s">
        <v>612</v>
      </c>
      <c r="KSP308" s="119" t="s">
        <v>612</v>
      </c>
      <c r="KSQ308" s="119" t="s">
        <v>612</v>
      </c>
      <c r="KSR308" s="119" t="s">
        <v>612</v>
      </c>
      <c r="KSS308" s="119" t="s">
        <v>612</v>
      </c>
      <c r="KST308" s="119" t="s">
        <v>612</v>
      </c>
      <c r="KSU308" s="119" t="s">
        <v>612</v>
      </c>
      <c r="KSV308" s="119" t="s">
        <v>612</v>
      </c>
      <c r="KSW308" s="119" t="s">
        <v>612</v>
      </c>
      <c r="KSX308" s="119" t="s">
        <v>612</v>
      </c>
      <c r="KSY308" s="119" t="s">
        <v>612</v>
      </c>
      <c r="KSZ308" s="119" t="s">
        <v>612</v>
      </c>
      <c r="KTA308" s="119" t="s">
        <v>612</v>
      </c>
      <c r="KTB308" s="119" t="s">
        <v>612</v>
      </c>
      <c r="KTC308" s="119" t="s">
        <v>612</v>
      </c>
      <c r="KTD308" s="119" t="s">
        <v>612</v>
      </c>
      <c r="KTE308" s="119" t="s">
        <v>612</v>
      </c>
      <c r="KTF308" s="119" t="s">
        <v>612</v>
      </c>
      <c r="KTG308" s="119" t="s">
        <v>612</v>
      </c>
      <c r="KTH308" s="119" t="s">
        <v>612</v>
      </c>
      <c r="KTI308" s="119" t="s">
        <v>612</v>
      </c>
      <c r="KTJ308" s="119" t="s">
        <v>612</v>
      </c>
      <c r="KTK308" s="119" t="s">
        <v>612</v>
      </c>
      <c r="KTL308" s="119" t="s">
        <v>612</v>
      </c>
      <c r="KTM308" s="119" t="s">
        <v>612</v>
      </c>
      <c r="KTN308" s="119" t="s">
        <v>612</v>
      </c>
      <c r="KTO308" s="119" t="s">
        <v>612</v>
      </c>
      <c r="KTP308" s="119" t="s">
        <v>612</v>
      </c>
      <c r="KTQ308" s="119" t="s">
        <v>612</v>
      </c>
      <c r="KTR308" s="119" t="s">
        <v>612</v>
      </c>
      <c r="KTS308" s="119" t="s">
        <v>612</v>
      </c>
      <c r="KTT308" s="119" t="s">
        <v>612</v>
      </c>
      <c r="KTU308" s="119" t="s">
        <v>612</v>
      </c>
      <c r="KTV308" s="119" t="s">
        <v>612</v>
      </c>
      <c r="KTW308" s="119" t="s">
        <v>612</v>
      </c>
      <c r="KTX308" s="119" t="s">
        <v>612</v>
      </c>
      <c r="KTY308" s="119" t="s">
        <v>612</v>
      </c>
      <c r="KTZ308" s="119" t="s">
        <v>612</v>
      </c>
      <c r="KUA308" s="119" t="s">
        <v>612</v>
      </c>
      <c r="KUB308" s="119" t="s">
        <v>612</v>
      </c>
      <c r="KUC308" s="119" t="s">
        <v>612</v>
      </c>
      <c r="KUD308" s="119" t="s">
        <v>612</v>
      </c>
      <c r="KUE308" s="119" t="s">
        <v>612</v>
      </c>
      <c r="KUF308" s="119" t="s">
        <v>612</v>
      </c>
      <c r="KUG308" s="119" t="s">
        <v>612</v>
      </c>
      <c r="KUH308" s="119" t="s">
        <v>612</v>
      </c>
      <c r="KUI308" s="119" t="s">
        <v>612</v>
      </c>
      <c r="KUJ308" s="119" t="s">
        <v>612</v>
      </c>
      <c r="KUK308" s="119" t="s">
        <v>612</v>
      </c>
      <c r="KUL308" s="119" t="s">
        <v>612</v>
      </c>
      <c r="KUM308" s="119" t="s">
        <v>612</v>
      </c>
      <c r="KUN308" s="119" t="s">
        <v>612</v>
      </c>
      <c r="KUO308" s="119" t="s">
        <v>612</v>
      </c>
      <c r="KUP308" s="119" t="s">
        <v>612</v>
      </c>
      <c r="KUQ308" s="119" t="s">
        <v>612</v>
      </c>
      <c r="KUR308" s="119" t="s">
        <v>612</v>
      </c>
      <c r="KUS308" s="119" t="s">
        <v>612</v>
      </c>
      <c r="KUT308" s="119" t="s">
        <v>612</v>
      </c>
      <c r="KUU308" s="119" t="s">
        <v>612</v>
      </c>
      <c r="KUV308" s="119" t="s">
        <v>612</v>
      </c>
      <c r="KUW308" s="119" t="s">
        <v>612</v>
      </c>
      <c r="KUX308" s="119" t="s">
        <v>612</v>
      </c>
      <c r="KUY308" s="119" t="s">
        <v>612</v>
      </c>
      <c r="KUZ308" s="119" t="s">
        <v>612</v>
      </c>
      <c r="KVA308" s="119" t="s">
        <v>612</v>
      </c>
      <c r="KVB308" s="119" t="s">
        <v>612</v>
      </c>
      <c r="KVC308" s="119" t="s">
        <v>612</v>
      </c>
      <c r="KVD308" s="119" t="s">
        <v>612</v>
      </c>
      <c r="KVE308" s="119" t="s">
        <v>612</v>
      </c>
      <c r="KVF308" s="119" t="s">
        <v>612</v>
      </c>
      <c r="KVG308" s="119" t="s">
        <v>612</v>
      </c>
      <c r="KVH308" s="119" t="s">
        <v>612</v>
      </c>
      <c r="KVI308" s="119" t="s">
        <v>612</v>
      </c>
      <c r="KVJ308" s="119" t="s">
        <v>612</v>
      </c>
      <c r="KVK308" s="119" t="s">
        <v>612</v>
      </c>
      <c r="KVL308" s="119" t="s">
        <v>612</v>
      </c>
      <c r="KVM308" s="119" t="s">
        <v>612</v>
      </c>
      <c r="KVN308" s="119" t="s">
        <v>612</v>
      </c>
      <c r="KVO308" s="119" t="s">
        <v>612</v>
      </c>
      <c r="KVP308" s="119" t="s">
        <v>612</v>
      </c>
      <c r="KVQ308" s="119" t="s">
        <v>612</v>
      </c>
      <c r="KVR308" s="119" t="s">
        <v>612</v>
      </c>
      <c r="KVS308" s="119" t="s">
        <v>612</v>
      </c>
      <c r="KVT308" s="119" t="s">
        <v>612</v>
      </c>
      <c r="KVU308" s="119" t="s">
        <v>612</v>
      </c>
      <c r="KVV308" s="119" t="s">
        <v>612</v>
      </c>
      <c r="KVW308" s="119" t="s">
        <v>612</v>
      </c>
      <c r="KVX308" s="119" t="s">
        <v>612</v>
      </c>
      <c r="KVY308" s="119" t="s">
        <v>612</v>
      </c>
      <c r="KVZ308" s="119" t="s">
        <v>612</v>
      </c>
      <c r="KWA308" s="119" t="s">
        <v>612</v>
      </c>
      <c r="KWB308" s="119" t="s">
        <v>612</v>
      </c>
      <c r="KWC308" s="119" t="s">
        <v>612</v>
      </c>
      <c r="KWD308" s="119" t="s">
        <v>612</v>
      </c>
      <c r="KWE308" s="119" t="s">
        <v>612</v>
      </c>
      <c r="KWF308" s="119" t="s">
        <v>612</v>
      </c>
      <c r="KWG308" s="119" t="s">
        <v>612</v>
      </c>
      <c r="KWH308" s="119" t="s">
        <v>612</v>
      </c>
      <c r="KWI308" s="119" t="s">
        <v>612</v>
      </c>
      <c r="KWJ308" s="119" t="s">
        <v>612</v>
      </c>
      <c r="KWK308" s="119" t="s">
        <v>612</v>
      </c>
      <c r="KWL308" s="119" t="s">
        <v>612</v>
      </c>
      <c r="KWM308" s="119" t="s">
        <v>612</v>
      </c>
      <c r="KWN308" s="119" t="s">
        <v>612</v>
      </c>
      <c r="KWO308" s="119" t="s">
        <v>612</v>
      </c>
      <c r="KWP308" s="119" t="s">
        <v>612</v>
      </c>
      <c r="KWQ308" s="119" t="s">
        <v>612</v>
      </c>
      <c r="KWR308" s="119" t="s">
        <v>612</v>
      </c>
      <c r="KWS308" s="119" t="s">
        <v>612</v>
      </c>
      <c r="KWT308" s="119" t="s">
        <v>612</v>
      </c>
      <c r="KWU308" s="119" t="s">
        <v>612</v>
      </c>
      <c r="KWV308" s="119" t="s">
        <v>612</v>
      </c>
      <c r="KWW308" s="119" t="s">
        <v>612</v>
      </c>
      <c r="KWX308" s="119" t="s">
        <v>612</v>
      </c>
      <c r="KWY308" s="119" t="s">
        <v>612</v>
      </c>
      <c r="KWZ308" s="119" t="s">
        <v>612</v>
      </c>
      <c r="KXA308" s="119" t="s">
        <v>612</v>
      </c>
      <c r="KXB308" s="119" t="s">
        <v>612</v>
      </c>
      <c r="KXC308" s="119" t="s">
        <v>612</v>
      </c>
      <c r="KXD308" s="119" t="s">
        <v>612</v>
      </c>
      <c r="KXE308" s="119" t="s">
        <v>612</v>
      </c>
      <c r="KXF308" s="119" t="s">
        <v>612</v>
      </c>
      <c r="KXG308" s="119" t="s">
        <v>612</v>
      </c>
      <c r="KXH308" s="119" t="s">
        <v>612</v>
      </c>
      <c r="KXI308" s="119" t="s">
        <v>612</v>
      </c>
      <c r="KXJ308" s="119" t="s">
        <v>612</v>
      </c>
      <c r="KXK308" s="119" t="s">
        <v>612</v>
      </c>
      <c r="KXL308" s="119" t="s">
        <v>612</v>
      </c>
      <c r="KXM308" s="119" t="s">
        <v>612</v>
      </c>
      <c r="KXN308" s="119" t="s">
        <v>612</v>
      </c>
      <c r="KXO308" s="119" t="s">
        <v>612</v>
      </c>
      <c r="KXP308" s="119" t="s">
        <v>612</v>
      </c>
      <c r="KXQ308" s="119" t="s">
        <v>612</v>
      </c>
      <c r="KXR308" s="119" t="s">
        <v>612</v>
      </c>
      <c r="KXS308" s="119" t="s">
        <v>612</v>
      </c>
      <c r="KXT308" s="119" t="s">
        <v>612</v>
      </c>
      <c r="KXU308" s="119" t="s">
        <v>612</v>
      </c>
      <c r="KXV308" s="119" t="s">
        <v>612</v>
      </c>
      <c r="KXW308" s="119" t="s">
        <v>612</v>
      </c>
      <c r="KXX308" s="119" t="s">
        <v>612</v>
      </c>
      <c r="KXY308" s="119" t="s">
        <v>612</v>
      </c>
      <c r="KXZ308" s="119" t="s">
        <v>612</v>
      </c>
      <c r="KYA308" s="119" t="s">
        <v>612</v>
      </c>
      <c r="KYB308" s="119" t="s">
        <v>612</v>
      </c>
      <c r="KYC308" s="119" t="s">
        <v>612</v>
      </c>
      <c r="KYD308" s="119" t="s">
        <v>612</v>
      </c>
      <c r="KYE308" s="119" t="s">
        <v>612</v>
      </c>
      <c r="KYF308" s="119" t="s">
        <v>612</v>
      </c>
      <c r="KYG308" s="119" t="s">
        <v>612</v>
      </c>
      <c r="KYH308" s="119" t="s">
        <v>612</v>
      </c>
      <c r="KYI308" s="119" t="s">
        <v>612</v>
      </c>
      <c r="KYJ308" s="119" t="s">
        <v>612</v>
      </c>
      <c r="KYK308" s="119" t="s">
        <v>612</v>
      </c>
      <c r="KYL308" s="119" t="s">
        <v>612</v>
      </c>
      <c r="KYM308" s="119" t="s">
        <v>612</v>
      </c>
      <c r="KYN308" s="119" t="s">
        <v>612</v>
      </c>
      <c r="KYO308" s="119" t="s">
        <v>612</v>
      </c>
      <c r="KYP308" s="119" t="s">
        <v>612</v>
      </c>
      <c r="KYQ308" s="119" t="s">
        <v>612</v>
      </c>
      <c r="KYR308" s="119" t="s">
        <v>612</v>
      </c>
      <c r="KYS308" s="119" t="s">
        <v>612</v>
      </c>
      <c r="KYT308" s="119" t="s">
        <v>612</v>
      </c>
      <c r="KYU308" s="119" t="s">
        <v>612</v>
      </c>
      <c r="KYV308" s="119" t="s">
        <v>612</v>
      </c>
      <c r="KYW308" s="119" t="s">
        <v>612</v>
      </c>
      <c r="KYX308" s="119" t="s">
        <v>612</v>
      </c>
      <c r="KYY308" s="119" t="s">
        <v>612</v>
      </c>
      <c r="KYZ308" s="119" t="s">
        <v>612</v>
      </c>
      <c r="KZA308" s="119" t="s">
        <v>612</v>
      </c>
      <c r="KZB308" s="119" t="s">
        <v>612</v>
      </c>
      <c r="KZC308" s="119" t="s">
        <v>612</v>
      </c>
      <c r="KZD308" s="119" t="s">
        <v>612</v>
      </c>
      <c r="KZE308" s="119" t="s">
        <v>612</v>
      </c>
      <c r="KZF308" s="119" t="s">
        <v>612</v>
      </c>
      <c r="KZG308" s="119" t="s">
        <v>612</v>
      </c>
      <c r="KZH308" s="119" t="s">
        <v>612</v>
      </c>
      <c r="KZI308" s="119" t="s">
        <v>612</v>
      </c>
      <c r="KZJ308" s="119" t="s">
        <v>612</v>
      </c>
      <c r="KZK308" s="119" t="s">
        <v>612</v>
      </c>
      <c r="KZL308" s="119" t="s">
        <v>612</v>
      </c>
      <c r="KZM308" s="119" t="s">
        <v>612</v>
      </c>
      <c r="KZN308" s="119" t="s">
        <v>612</v>
      </c>
      <c r="KZO308" s="119" t="s">
        <v>612</v>
      </c>
      <c r="KZP308" s="119" t="s">
        <v>612</v>
      </c>
      <c r="KZQ308" s="119" t="s">
        <v>612</v>
      </c>
      <c r="KZR308" s="119" t="s">
        <v>612</v>
      </c>
      <c r="KZS308" s="119" t="s">
        <v>612</v>
      </c>
      <c r="KZT308" s="119" t="s">
        <v>612</v>
      </c>
      <c r="KZU308" s="119" t="s">
        <v>612</v>
      </c>
      <c r="KZV308" s="119" t="s">
        <v>612</v>
      </c>
      <c r="KZW308" s="119" t="s">
        <v>612</v>
      </c>
      <c r="KZX308" s="119" t="s">
        <v>612</v>
      </c>
      <c r="KZY308" s="119" t="s">
        <v>612</v>
      </c>
      <c r="KZZ308" s="119" t="s">
        <v>612</v>
      </c>
      <c r="LAA308" s="119" t="s">
        <v>612</v>
      </c>
      <c r="LAB308" s="119" t="s">
        <v>612</v>
      </c>
      <c r="LAC308" s="119" t="s">
        <v>612</v>
      </c>
      <c r="LAD308" s="119" t="s">
        <v>612</v>
      </c>
      <c r="LAE308" s="119" t="s">
        <v>612</v>
      </c>
      <c r="LAF308" s="119" t="s">
        <v>612</v>
      </c>
      <c r="LAG308" s="119" t="s">
        <v>612</v>
      </c>
      <c r="LAH308" s="119" t="s">
        <v>612</v>
      </c>
      <c r="LAI308" s="119" t="s">
        <v>612</v>
      </c>
      <c r="LAJ308" s="119" t="s">
        <v>612</v>
      </c>
      <c r="LAK308" s="119" t="s">
        <v>612</v>
      </c>
      <c r="LAL308" s="119" t="s">
        <v>612</v>
      </c>
      <c r="LAM308" s="119" t="s">
        <v>612</v>
      </c>
      <c r="LAN308" s="119" t="s">
        <v>612</v>
      </c>
      <c r="LAO308" s="119" t="s">
        <v>612</v>
      </c>
      <c r="LAP308" s="119" t="s">
        <v>612</v>
      </c>
      <c r="LAQ308" s="119" t="s">
        <v>612</v>
      </c>
      <c r="LAR308" s="119" t="s">
        <v>612</v>
      </c>
      <c r="LAS308" s="119" t="s">
        <v>612</v>
      </c>
      <c r="LAT308" s="119" t="s">
        <v>612</v>
      </c>
      <c r="LAU308" s="119" t="s">
        <v>612</v>
      </c>
      <c r="LAV308" s="119" t="s">
        <v>612</v>
      </c>
      <c r="LAW308" s="119" t="s">
        <v>612</v>
      </c>
      <c r="LAX308" s="119" t="s">
        <v>612</v>
      </c>
      <c r="LAY308" s="119" t="s">
        <v>612</v>
      </c>
      <c r="LAZ308" s="119" t="s">
        <v>612</v>
      </c>
      <c r="LBA308" s="119" t="s">
        <v>612</v>
      </c>
      <c r="LBB308" s="119" t="s">
        <v>612</v>
      </c>
      <c r="LBC308" s="119" t="s">
        <v>612</v>
      </c>
      <c r="LBD308" s="119" t="s">
        <v>612</v>
      </c>
      <c r="LBE308" s="119" t="s">
        <v>612</v>
      </c>
      <c r="LBF308" s="119" t="s">
        <v>612</v>
      </c>
      <c r="LBG308" s="119" t="s">
        <v>612</v>
      </c>
      <c r="LBH308" s="119" t="s">
        <v>612</v>
      </c>
      <c r="LBI308" s="119" t="s">
        <v>612</v>
      </c>
      <c r="LBJ308" s="119" t="s">
        <v>612</v>
      </c>
      <c r="LBK308" s="119" t="s">
        <v>612</v>
      </c>
      <c r="LBL308" s="119" t="s">
        <v>612</v>
      </c>
      <c r="LBM308" s="119" t="s">
        <v>612</v>
      </c>
      <c r="LBN308" s="119" t="s">
        <v>612</v>
      </c>
      <c r="LBO308" s="119" t="s">
        <v>612</v>
      </c>
      <c r="LBP308" s="119" t="s">
        <v>612</v>
      </c>
      <c r="LBQ308" s="119" t="s">
        <v>612</v>
      </c>
      <c r="LBR308" s="119" t="s">
        <v>612</v>
      </c>
      <c r="LBS308" s="119" t="s">
        <v>612</v>
      </c>
      <c r="LBT308" s="119" t="s">
        <v>612</v>
      </c>
      <c r="LBU308" s="119" t="s">
        <v>612</v>
      </c>
      <c r="LBV308" s="119" t="s">
        <v>612</v>
      </c>
      <c r="LBW308" s="119" t="s">
        <v>612</v>
      </c>
      <c r="LBX308" s="119" t="s">
        <v>612</v>
      </c>
      <c r="LBY308" s="119" t="s">
        <v>612</v>
      </c>
      <c r="LBZ308" s="119" t="s">
        <v>612</v>
      </c>
      <c r="LCA308" s="119" t="s">
        <v>612</v>
      </c>
      <c r="LCB308" s="119" t="s">
        <v>612</v>
      </c>
      <c r="LCC308" s="119" t="s">
        <v>612</v>
      </c>
      <c r="LCD308" s="119" t="s">
        <v>612</v>
      </c>
      <c r="LCE308" s="119" t="s">
        <v>612</v>
      </c>
      <c r="LCF308" s="119" t="s">
        <v>612</v>
      </c>
      <c r="LCG308" s="119" t="s">
        <v>612</v>
      </c>
      <c r="LCH308" s="119" t="s">
        <v>612</v>
      </c>
      <c r="LCI308" s="119" t="s">
        <v>612</v>
      </c>
      <c r="LCJ308" s="119" t="s">
        <v>612</v>
      </c>
      <c r="LCK308" s="119" t="s">
        <v>612</v>
      </c>
      <c r="LCL308" s="119" t="s">
        <v>612</v>
      </c>
      <c r="LCM308" s="119" t="s">
        <v>612</v>
      </c>
      <c r="LCN308" s="119" t="s">
        <v>612</v>
      </c>
      <c r="LCO308" s="119" t="s">
        <v>612</v>
      </c>
      <c r="LCP308" s="119" t="s">
        <v>612</v>
      </c>
      <c r="LCQ308" s="119" t="s">
        <v>612</v>
      </c>
      <c r="LCR308" s="119" t="s">
        <v>612</v>
      </c>
      <c r="LCS308" s="119" t="s">
        <v>612</v>
      </c>
      <c r="LCT308" s="119" t="s">
        <v>612</v>
      </c>
      <c r="LCU308" s="119" t="s">
        <v>612</v>
      </c>
      <c r="LCV308" s="119" t="s">
        <v>612</v>
      </c>
      <c r="LCW308" s="119" t="s">
        <v>612</v>
      </c>
      <c r="LCX308" s="119" t="s">
        <v>612</v>
      </c>
      <c r="LCY308" s="119" t="s">
        <v>612</v>
      </c>
      <c r="LCZ308" s="119" t="s">
        <v>612</v>
      </c>
      <c r="LDA308" s="119" t="s">
        <v>612</v>
      </c>
      <c r="LDB308" s="119" t="s">
        <v>612</v>
      </c>
      <c r="LDC308" s="119" t="s">
        <v>612</v>
      </c>
      <c r="LDD308" s="119" t="s">
        <v>612</v>
      </c>
      <c r="LDE308" s="119" t="s">
        <v>612</v>
      </c>
      <c r="LDF308" s="119" t="s">
        <v>612</v>
      </c>
      <c r="LDG308" s="119" t="s">
        <v>612</v>
      </c>
      <c r="LDH308" s="119" t="s">
        <v>612</v>
      </c>
      <c r="LDI308" s="119" t="s">
        <v>612</v>
      </c>
      <c r="LDJ308" s="119" t="s">
        <v>612</v>
      </c>
      <c r="LDK308" s="119" t="s">
        <v>612</v>
      </c>
      <c r="LDL308" s="119" t="s">
        <v>612</v>
      </c>
      <c r="LDM308" s="119" t="s">
        <v>612</v>
      </c>
      <c r="LDN308" s="119" t="s">
        <v>612</v>
      </c>
      <c r="LDO308" s="119" t="s">
        <v>612</v>
      </c>
      <c r="LDP308" s="119" t="s">
        <v>612</v>
      </c>
      <c r="LDQ308" s="119" t="s">
        <v>612</v>
      </c>
      <c r="LDR308" s="119" t="s">
        <v>612</v>
      </c>
      <c r="LDS308" s="119" t="s">
        <v>612</v>
      </c>
      <c r="LDT308" s="119" t="s">
        <v>612</v>
      </c>
      <c r="LDU308" s="119" t="s">
        <v>612</v>
      </c>
      <c r="LDV308" s="119" t="s">
        <v>612</v>
      </c>
      <c r="LDW308" s="119" t="s">
        <v>612</v>
      </c>
      <c r="LDX308" s="119" t="s">
        <v>612</v>
      </c>
      <c r="LDY308" s="119" t="s">
        <v>612</v>
      </c>
      <c r="LDZ308" s="119" t="s">
        <v>612</v>
      </c>
      <c r="LEA308" s="119" t="s">
        <v>612</v>
      </c>
      <c r="LEB308" s="119" t="s">
        <v>612</v>
      </c>
      <c r="LEC308" s="119" t="s">
        <v>612</v>
      </c>
      <c r="LED308" s="119" t="s">
        <v>612</v>
      </c>
      <c r="LEE308" s="119" t="s">
        <v>612</v>
      </c>
      <c r="LEF308" s="119" t="s">
        <v>612</v>
      </c>
      <c r="LEG308" s="119" t="s">
        <v>612</v>
      </c>
      <c r="LEH308" s="119" t="s">
        <v>612</v>
      </c>
      <c r="LEI308" s="119" t="s">
        <v>612</v>
      </c>
      <c r="LEJ308" s="119" t="s">
        <v>612</v>
      </c>
      <c r="LEK308" s="119" t="s">
        <v>612</v>
      </c>
      <c r="LEL308" s="119" t="s">
        <v>612</v>
      </c>
      <c r="LEM308" s="119" t="s">
        <v>612</v>
      </c>
      <c r="LEN308" s="119" t="s">
        <v>612</v>
      </c>
      <c r="LEO308" s="119" t="s">
        <v>612</v>
      </c>
      <c r="LEP308" s="119" t="s">
        <v>612</v>
      </c>
      <c r="LEQ308" s="119" t="s">
        <v>612</v>
      </c>
      <c r="LER308" s="119" t="s">
        <v>612</v>
      </c>
      <c r="LES308" s="119" t="s">
        <v>612</v>
      </c>
      <c r="LET308" s="119" t="s">
        <v>612</v>
      </c>
      <c r="LEU308" s="119" t="s">
        <v>612</v>
      </c>
      <c r="LEV308" s="119" t="s">
        <v>612</v>
      </c>
      <c r="LEW308" s="119" t="s">
        <v>612</v>
      </c>
      <c r="LEX308" s="119" t="s">
        <v>612</v>
      </c>
      <c r="LEY308" s="119" t="s">
        <v>612</v>
      </c>
      <c r="LEZ308" s="119" t="s">
        <v>612</v>
      </c>
      <c r="LFA308" s="119" t="s">
        <v>612</v>
      </c>
      <c r="LFB308" s="119" t="s">
        <v>612</v>
      </c>
      <c r="LFC308" s="119" t="s">
        <v>612</v>
      </c>
      <c r="LFD308" s="119" t="s">
        <v>612</v>
      </c>
      <c r="LFE308" s="119" t="s">
        <v>612</v>
      </c>
      <c r="LFF308" s="119" t="s">
        <v>612</v>
      </c>
      <c r="LFG308" s="119" t="s">
        <v>612</v>
      </c>
      <c r="LFH308" s="119" t="s">
        <v>612</v>
      </c>
      <c r="LFI308" s="119" t="s">
        <v>612</v>
      </c>
      <c r="LFJ308" s="119" t="s">
        <v>612</v>
      </c>
      <c r="LFK308" s="119" t="s">
        <v>612</v>
      </c>
      <c r="LFL308" s="119" t="s">
        <v>612</v>
      </c>
      <c r="LFM308" s="119" t="s">
        <v>612</v>
      </c>
      <c r="LFN308" s="119" t="s">
        <v>612</v>
      </c>
      <c r="LFO308" s="119" t="s">
        <v>612</v>
      </c>
      <c r="LFP308" s="119" t="s">
        <v>612</v>
      </c>
      <c r="LFQ308" s="119" t="s">
        <v>612</v>
      </c>
      <c r="LFR308" s="119" t="s">
        <v>612</v>
      </c>
      <c r="LFS308" s="119" t="s">
        <v>612</v>
      </c>
      <c r="LFT308" s="119" t="s">
        <v>612</v>
      </c>
      <c r="LFU308" s="119" t="s">
        <v>612</v>
      </c>
      <c r="LFV308" s="119" t="s">
        <v>612</v>
      </c>
      <c r="LFW308" s="119" t="s">
        <v>612</v>
      </c>
      <c r="LFX308" s="119" t="s">
        <v>612</v>
      </c>
      <c r="LFY308" s="119" t="s">
        <v>612</v>
      </c>
      <c r="LFZ308" s="119" t="s">
        <v>612</v>
      </c>
      <c r="LGA308" s="119" t="s">
        <v>612</v>
      </c>
      <c r="LGB308" s="119" t="s">
        <v>612</v>
      </c>
      <c r="LGC308" s="119" t="s">
        <v>612</v>
      </c>
      <c r="LGD308" s="119" t="s">
        <v>612</v>
      </c>
      <c r="LGE308" s="119" t="s">
        <v>612</v>
      </c>
      <c r="LGF308" s="119" t="s">
        <v>612</v>
      </c>
      <c r="LGG308" s="119" t="s">
        <v>612</v>
      </c>
      <c r="LGH308" s="119" t="s">
        <v>612</v>
      </c>
      <c r="LGI308" s="119" t="s">
        <v>612</v>
      </c>
      <c r="LGJ308" s="119" t="s">
        <v>612</v>
      </c>
      <c r="LGK308" s="119" t="s">
        <v>612</v>
      </c>
      <c r="LGL308" s="119" t="s">
        <v>612</v>
      </c>
      <c r="LGM308" s="119" t="s">
        <v>612</v>
      </c>
      <c r="LGN308" s="119" t="s">
        <v>612</v>
      </c>
      <c r="LGO308" s="119" t="s">
        <v>612</v>
      </c>
      <c r="LGP308" s="119" t="s">
        <v>612</v>
      </c>
      <c r="LGQ308" s="119" t="s">
        <v>612</v>
      </c>
      <c r="LGR308" s="119" t="s">
        <v>612</v>
      </c>
      <c r="LGS308" s="119" t="s">
        <v>612</v>
      </c>
      <c r="LGT308" s="119" t="s">
        <v>612</v>
      </c>
      <c r="LGU308" s="119" t="s">
        <v>612</v>
      </c>
      <c r="LGV308" s="119" t="s">
        <v>612</v>
      </c>
      <c r="LGW308" s="119" t="s">
        <v>612</v>
      </c>
      <c r="LGX308" s="119" t="s">
        <v>612</v>
      </c>
      <c r="LGY308" s="119" t="s">
        <v>612</v>
      </c>
      <c r="LGZ308" s="119" t="s">
        <v>612</v>
      </c>
      <c r="LHA308" s="119" t="s">
        <v>612</v>
      </c>
      <c r="LHB308" s="119" t="s">
        <v>612</v>
      </c>
      <c r="LHC308" s="119" t="s">
        <v>612</v>
      </c>
      <c r="LHD308" s="119" t="s">
        <v>612</v>
      </c>
      <c r="LHE308" s="119" t="s">
        <v>612</v>
      </c>
      <c r="LHF308" s="119" t="s">
        <v>612</v>
      </c>
      <c r="LHG308" s="119" t="s">
        <v>612</v>
      </c>
      <c r="LHH308" s="119" t="s">
        <v>612</v>
      </c>
      <c r="LHI308" s="119" t="s">
        <v>612</v>
      </c>
      <c r="LHJ308" s="119" t="s">
        <v>612</v>
      </c>
      <c r="LHK308" s="119" t="s">
        <v>612</v>
      </c>
      <c r="LHL308" s="119" t="s">
        <v>612</v>
      </c>
      <c r="LHM308" s="119" t="s">
        <v>612</v>
      </c>
      <c r="LHN308" s="119" t="s">
        <v>612</v>
      </c>
      <c r="LHO308" s="119" t="s">
        <v>612</v>
      </c>
      <c r="LHP308" s="119" t="s">
        <v>612</v>
      </c>
      <c r="LHQ308" s="119" t="s">
        <v>612</v>
      </c>
      <c r="LHR308" s="119" t="s">
        <v>612</v>
      </c>
      <c r="LHS308" s="119" t="s">
        <v>612</v>
      </c>
      <c r="LHT308" s="119" t="s">
        <v>612</v>
      </c>
      <c r="LHU308" s="119" t="s">
        <v>612</v>
      </c>
      <c r="LHV308" s="119" t="s">
        <v>612</v>
      </c>
      <c r="LHW308" s="119" t="s">
        <v>612</v>
      </c>
      <c r="LHX308" s="119" t="s">
        <v>612</v>
      </c>
      <c r="LHY308" s="119" t="s">
        <v>612</v>
      </c>
      <c r="LHZ308" s="119" t="s">
        <v>612</v>
      </c>
      <c r="LIA308" s="119" t="s">
        <v>612</v>
      </c>
      <c r="LIB308" s="119" t="s">
        <v>612</v>
      </c>
      <c r="LIC308" s="119" t="s">
        <v>612</v>
      </c>
      <c r="LID308" s="119" t="s">
        <v>612</v>
      </c>
      <c r="LIE308" s="119" t="s">
        <v>612</v>
      </c>
      <c r="LIF308" s="119" t="s">
        <v>612</v>
      </c>
      <c r="LIG308" s="119" t="s">
        <v>612</v>
      </c>
      <c r="LIH308" s="119" t="s">
        <v>612</v>
      </c>
      <c r="LII308" s="119" t="s">
        <v>612</v>
      </c>
      <c r="LIJ308" s="119" t="s">
        <v>612</v>
      </c>
      <c r="LIK308" s="119" t="s">
        <v>612</v>
      </c>
      <c r="LIL308" s="119" t="s">
        <v>612</v>
      </c>
      <c r="LIM308" s="119" t="s">
        <v>612</v>
      </c>
      <c r="LIN308" s="119" t="s">
        <v>612</v>
      </c>
      <c r="LIO308" s="119" t="s">
        <v>612</v>
      </c>
      <c r="LIP308" s="119" t="s">
        <v>612</v>
      </c>
      <c r="LIQ308" s="119" t="s">
        <v>612</v>
      </c>
      <c r="LIR308" s="119" t="s">
        <v>612</v>
      </c>
      <c r="LIS308" s="119" t="s">
        <v>612</v>
      </c>
      <c r="LIT308" s="119" t="s">
        <v>612</v>
      </c>
      <c r="LIU308" s="119" t="s">
        <v>612</v>
      </c>
      <c r="LIV308" s="119" t="s">
        <v>612</v>
      </c>
      <c r="LIW308" s="119" t="s">
        <v>612</v>
      </c>
      <c r="LIX308" s="119" t="s">
        <v>612</v>
      </c>
      <c r="LIY308" s="119" t="s">
        <v>612</v>
      </c>
      <c r="LIZ308" s="119" t="s">
        <v>612</v>
      </c>
      <c r="LJA308" s="119" t="s">
        <v>612</v>
      </c>
      <c r="LJB308" s="119" t="s">
        <v>612</v>
      </c>
      <c r="LJC308" s="119" t="s">
        <v>612</v>
      </c>
      <c r="LJD308" s="119" t="s">
        <v>612</v>
      </c>
      <c r="LJE308" s="119" t="s">
        <v>612</v>
      </c>
      <c r="LJF308" s="119" t="s">
        <v>612</v>
      </c>
      <c r="LJG308" s="119" t="s">
        <v>612</v>
      </c>
      <c r="LJH308" s="119" t="s">
        <v>612</v>
      </c>
      <c r="LJI308" s="119" t="s">
        <v>612</v>
      </c>
      <c r="LJJ308" s="119" t="s">
        <v>612</v>
      </c>
      <c r="LJK308" s="119" t="s">
        <v>612</v>
      </c>
      <c r="LJL308" s="119" t="s">
        <v>612</v>
      </c>
      <c r="LJM308" s="119" t="s">
        <v>612</v>
      </c>
      <c r="LJN308" s="119" t="s">
        <v>612</v>
      </c>
      <c r="LJO308" s="119" t="s">
        <v>612</v>
      </c>
      <c r="LJP308" s="119" t="s">
        <v>612</v>
      </c>
      <c r="LJQ308" s="119" t="s">
        <v>612</v>
      </c>
      <c r="LJR308" s="119" t="s">
        <v>612</v>
      </c>
      <c r="LJS308" s="119" t="s">
        <v>612</v>
      </c>
      <c r="LJT308" s="119" t="s">
        <v>612</v>
      </c>
      <c r="LJU308" s="119" t="s">
        <v>612</v>
      </c>
      <c r="LJV308" s="119" t="s">
        <v>612</v>
      </c>
      <c r="LJW308" s="119" t="s">
        <v>612</v>
      </c>
      <c r="LJX308" s="119" t="s">
        <v>612</v>
      </c>
      <c r="LJY308" s="119" t="s">
        <v>612</v>
      </c>
      <c r="LJZ308" s="119" t="s">
        <v>612</v>
      </c>
      <c r="LKA308" s="119" t="s">
        <v>612</v>
      </c>
      <c r="LKB308" s="119" t="s">
        <v>612</v>
      </c>
      <c r="LKC308" s="119" t="s">
        <v>612</v>
      </c>
      <c r="LKD308" s="119" t="s">
        <v>612</v>
      </c>
      <c r="LKE308" s="119" t="s">
        <v>612</v>
      </c>
      <c r="LKF308" s="119" t="s">
        <v>612</v>
      </c>
      <c r="LKG308" s="119" t="s">
        <v>612</v>
      </c>
      <c r="LKH308" s="119" t="s">
        <v>612</v>
      </c>
      <c r="LKI308" s="119" t="s">
        <v>612</v>
      </c>
      <c r="LKJ308" s="119" t="s">
        <v>612</v>
      </c>
      <c r="LKK308" s="119" t="s">
        <v>612</v>
      </c>
      <c r="LKL308" s="119" t="s">
        <v>612</v>
      </c>
      <c r="LKM308" s="119" t="s">
        <v>612</v>
      </c>
      <c r="LKN308" s="119" t="s">
        <v>612</v>
      </c>
      <c r="LKO308" s="119" t="s">
        <v>612</v>
      </c>
      <c r="LKP308" s="119" t="s">
        <v>612</v>
      </c>
      <c r="LKQ308" s="119" t="s">
        <v>612</v>
      </c>
      <c r="LKR308" s="119" t="s">
        <v>612</v>
      </c>
      <c r="LKS308" s="119" t="s">
        <v>612</v>
      </c>
      <c r="LKT308" s="119" t="s">
        <v>612</v>
      </c>
      <c r="LKU308" s="119" t="s">
        <v>612</v>
      </c>
      <c r="LKV308" s="119" t="s">
        <v>612</v>
      </c>
      <c r="LKW308" s="119" t="s">
        <v>612</v>
      </c>
      <c r="LKX308" s="119" t="s">
        <v>612</v>
      </c>
      <c r="LKY308" s="119" t="s">
        <v>612</v>
      </c>
      <c r="LKZ308" s="119" t="s">
        <v>612</v>
      </c>
      <c r="LLA308" s="119" t="s">
        <v>612</v>
      </c>
      <c r="LLB308" s="119" t="s">
        <v>612</v>
      </c>
      <c r="LLC308" s="119" t="s">
        <v>612</v>
      </c>
      <c r="LLD308" s="119" t="s">
        <v>612</v>
      </c>
      <c r="LLE308" s="119" t="s">
        <v>612</v>
      </c>
      <c r="LLF308" s="119" t="s">
        <v>612</v>
      </c>
      <c r="LLG308" s="119" t="s">
        <v>612</v>
      </c>
      <c r="LLH308" s="119" t="s">
        <v>612</v>
      </c>
      <c r="LLI308" s="119" t="s">
        <v>612</v>
      </c>
      <c r="LLJ308" s="119" t="s">
        <v>612</v>
      </c>
      <c r="LLK308" s="119" t="s">
        <v>612</v>
      </c>
      <c r="LLL308" s="119" t="s">
        <v>612</v>
      </c>
      <c r="LLM308" s="119" t="s">
        <v>612</v>
      </c>
      <c r="LLN308" s="119" t="s">
        <v>612</v>
      </c>
      <c r="LLO308" s="119" t="s">
        <v>612</v>
      </c>
      <c r="LLP308" s="119" t="s">
        <v>612</v>
      </c>
      <c r="LLQ308" s="119" t="s">
        <v>612</v>
      </c>
      <c r="LLR308" s="119" t="s">
        <v>612</v>
      </c>
      <c r="LLS308" s="119" t="s">
        <v>612</v>
      </c>
      <c r="LLT308" s="119" t="s">
        <v>612</v>
      </c>
      <c r="LLU308" s="119" t="s">
        <v>612</v>
      </c>
      <c r="LLV308" s="119" t="s">
        <v>612</v>
      </c>
      <c r="LLW308" s="119" t="s">
        <v>612</v>
      </c>
      <c r="LLX308" s="119" t="s">
        <v>612</v>
      </c>
      <c r="LLY308" s="119" t="s">
        <v>612</v>
      </c>
      <c r="LLZ308" s="119" t="s">
        <v>612</v>
      </c>
      <c r="LMA308" s="119" t="s">
        <v>612</v>
      </c>
      <c r="LMB308" s="119" t="s">
        <v>612</v>
      </c>
      <c r="LMC308" s="119" t="s">
        <v>612</v>
      </c>
      <c r="LMD308" s="119" t="s">
        <v>612</v>
      </c>
      <c r="LME308" s="119" t="s">
        <v>612</v>
      </c>
      <c r="LMF308" s="119" t="s">
        <v>612</v>
      </c>
      <c r="LMG308" s="119" t="s">
        <v>612</v>
      </c>
      <c r="LMH308" s="119" t="s">
        <v>612</v>
      </c>
      <c r="LMI308" s="119" t="s">
        <v>612</v>
      </c>
      <c r="LMJ308" s="119" t="s">
        <v>612</v>
      </c>
      <c r="LMK308" s="119" t="s">
        <v>612</v>
      </c>
      <c r="LML308" s="119" t="s">
        <v>612</v>
      </c>
      <c r="LMM308" s="119" t="s">
        <v>612</v>
      </c>
      <c r="LMN308" s="119" t="s">
        <v>612</v>
      </c>
      <c r="LMO308" s="119" t="s">
        <v>612</v>
      </c>
      <c r="LMP308" s="119" t="s">
        <v>612</v>
      </c>
      <c r="LMQ308" s="119" t="s">
        <v>612</v>
      </c>
      <c r="LMR308" s="119" t="s">
        <v>612</v>
      </c>
      <c r="LMS308" s="119" t="s">
        <v>612</v>
      </c>
      <c r="LMT308" s="119" t="s">
        <v>612</v>
      </c>
      <c r="LMU308" s="119" t="s">
        <v>612</v>
      </c>
      <c r="LMV308" s="119" t="s">
        <v>612</v>
      </c>
      <c r="LMW308" s="119" t="s">
        <v>612</v>
      </c>
      <c r="LMX308" s="119" t="s">
        <v>612</v>
      </c>
      <c r="LMY308" s="119" t="s">
        <v>612</v>
      </c>
      <c r="LMZ308" s="119" t="s">
        <v>612</v>
      </c>
      <c r="LNA308" s="119" t="s">
        <v>612</v>
      </c>
      <c r="LNB308" s="119" t="s">
        <v>612</v>
      </c>
      <c r="LNC308" s="119" t="s">
        <v>612</v>
      </c>
      <c r="LND308" s="119" t="s">
        <v>612</v>
      </c>
      <c r="LNE308" s="119" t="s">
        <v>612</v>
      </c>
      <c r="LNF308" s="119" t="s">
        <v>612</v>
      </c>
      <c r="LNG308" s="119" t="s">
        <v>612</v>
      </c>
      <c r="LNH308" s="119" t="s">
        <v>612</v>
      </c>
      <c r="LNI308" s="119" t="s">
        <v>612</v>
      </c>
      <c r="LNJ308" s="119" t="s">
        <v>612</v>
      </c>
      <c r="LNK308" s="119" t="s">
        <v>612</v>
      </c>
      <c r="LNL308" s="119" t="s">
        <v>612</v>
      </c>
      <c r="LNM308" s="119" t="s">
        <v>612</v>
      </c>
      <c r="LNN308" s="119" t="s">
        <v>612</v>
      </c>
      <c r="LNO308" s="119" t="s">
        <v>612</v>
      </c>
      <c r="LNP308" s="119" t="s">
        <v>612</v>
      </c>
      <c r="LNQ308" s="119" t="s">
        <v>612</v>
      </c>
      <c r="LNR308" s="119" t="s">
        <v>612</v>
      </c>
      <c r="LNS308" s="119" t="s">
        <v>612</v>
      </c>
      <c r="LNT308" s="119" t="s">
        <v>612</v>
      </c>
      <c r="LNU308" s="119" t="s">
        <v>612</v>
      </c>
      <c r="LNV308" s="119" t="s">
        <v>612</v>
      </c>
      <c r="LNW308" s="119" t="s">
        <v>612</v>
      </c>
      <c r="LNX308" s="119" t="s">
        <v>612</v>
      </c>
      <c r="LNY308" s="119" t="s">
        <v>612</v>
      </c>
      <c r="LNZ308" s="119" t="s">
        <v>612</v>
      </c>
      <c r="LOA308" s="119" t="s">
        <v>612</v>
      </c>
      <c r="LOB308" s="119" t="s">
        <v>612</v>
      </c>
      <c r="LOC308" s="119" t="s">
        <v>612</v>
      </c>
      <c r="LOD308" s="119" t="s">
        <v>612</v>
      </c>
      <c r="LOE308" s="119" t="s">
        <v>612</v>
      </c>
      <c r="LOF308" s="119" t="s">
        <v>612</v>
      </c>
      <c r="LOG308" s="119" t="s">
        <v>612</v>
      </c>
      <c r="LOH308" s="119" t="s">
        <v>612</v>
      </c>
      <c r="LOI308" s="119" t="s">
        <v>612</v>
      </c>
      <c r="LOJ308" s="119" t="s">
        <v>612</v>
      </c>
      <c r="LOK308" s="119" t="s">
        <v>612</v>
      </c>
      <c r="LOL308" s="119" t="s">
        <v>612</v>
      </c>
      <c r="LOM308" s="119" t="s">
        <v>612</v>
      </c>
      <c r="LON308" s="119" t="s">
        <v>612</v>
      </c>
      <c r="LOO308" s="119" t="s">
        <v>612</v>
      </c>
      <c r="LOP308" s="119" t="s">
        <v>612</v>
      </c>
      <c r="LOQ308" s="119" t="s">
        <v>612</v>
      </c>
      <c r="LOR308" s="119" t="s">
        <v>612</v>
      </c>
      <c r="LOS308" s="119" t="s">
        <v>612</v>
      </c>
      <c r="LOT308" s="119" t="s">
        <v>612</v>
      </c>
      <c r="LOU308" s="119" t="s">
        <v>612</v>
      </c>
      <c r="LOV308" s="119" t="s">
        <v>612</v>
      </c>
      <c r="LOW308" s="119" t="s">
        <v>612</v>
      </c>
      <c r="LOX308" s="119" t="s">
        <v>612</v>
      </c>
      <c r="LOY308" s="119" t="s">
        <v>612</v>
      </c>
      <c r="LOZ308" s="119" t="s">
        <v>612</v>
      </c>
      <c r="LPA308" s="119" t="s">
        <v>612</v>
      </c>
      <c r="LPB308" s="119" t="s">
        <v>612</v>
      </c>
      <c r="LPC308" s="119" t="s">
        <v>612</v>
      </c>
      <c r="LPD308" s="119" t="s">
        <v>612</v>
      </c>
      <c r="LPE308" s="119" t="s">
        <v>612</v>
      </c>
      <c r="LPF308" s="119" t="s">
        <v>612</v>
      </c>
      <c r="LPG308" s="119" t="s">
        <v>612</v>
      </c>
      <c r="LPH308" s="119" t="s">
        <v>612</v>
      </c>
      <c r="LPI308" s="119" t="s">
        <v>612</v>
      </c>
      <c r="LPJ308" s="119" t="s">
        <v>612</v>
      </c>
      <c r="LPK308" s="119" t="s">
        <v>612</v>
      </c>
      <c r="LPL308" s="119" t="s">
        <v>612</v>
      </c>
      <c r="LPM308" s="119" t="s">
        <v>612</v>
      </c>
      <c r="LPN308" s="119" t="s">
        <v>612</v>
      </c>
      <c r="LPO308" s="119" t="s">
        <v>612</v>
      </c>
      <c r="LPP308" s="119" t="s">
        <v>612</v>
      </c>
      <c r="LPQ308" s="119" t="s">
        <v>612</v>
      </c>
      <c r="LPR308" s="119" t="s">
        <v>612</v>
      </c>
      <c r="LPS308" s="119" t="s">
        <v>612</v>
      </c>
      <c r="LPT308" s="119" t="s">
        <v>612</v>
      </c>
      <c r="LPU308" s="119" t="s">
        <v>612</v>
      </c>
      <c r="LPV308" s="119" t="s">
        <v>612</v>
      </c>
      <c r="LPW308" s="119" t="s">
        <v>612</v>
      </c>
      <c r="LPX308" s="119" t="s">
        <v>612</v>
      </c>
      <c r="LPY308" s="119" t="s">
        <v>612</v>
      </c>
      <c r="LPZ308" s="119" t="s">
        <v>612</v>
      </c>
      <c r="LQA308" s="119" t="s">
        <v>612</v>
      </c>
      <c r="LQB308" s="119" t="s">
        <v>612</v>
      </c>
      <c r="LQC308" s="119" t="s">
        <v>612</v>
      </c>
      <c r="LQD308" s="119" t="s">
        <v>612</v>
      </c>
      <c r="LQE308" s="119" t="s">
        <v>612</v>
      </c>
      <c r="LQF308" s="119" t="s">
        <v>612</v>
      </c>
      <c r="LQG308" s="119" t="s">
        <v>612</v>
      </c>
      <c r="LQH308" s="119" t="s">
        <v>612</v>
      </c>
      <c r="LQI308" s="119" t="s">
        <v>612</v>
      </c>
      <c r="LQJ308" s="119" t="s">
        <v>612</v>
      </c>
      <c r="LQK308" s="119" t="s">
        <v>612</v>
      </c>
      <c r="LQL308" s="119" t="s">
        <v>612</v>
      </c>
      <c r="LQM308" s="119" t="s">
        <v>612</v>
      </c>
      <c r="LQN308" s="119" t="s">
        <v>612</v>
      </c>
      <c r="LQO308" s="119" t="s">
        <v>612</v>
      </c>
      <c r="LQP308" s="119" t="s">
        <v>612</v>
      </c>
      <c r="LQQ308" s="119" t="s">
        <v>612</v>
      </c>
      <c r="LQR308" s="119" t="s">
        <v>612</v>
      </c>
      <c r="LQS308" s="119" t="s">
        <v>612</v>
      </c>
      <c r="LQT308" s="119" t="s">
        <v>612</v>
      </c>
      <c r="LQU308" s="119" t="s">
        <v>612</v>
      </c>
      <c r="LQV308" s="119" t="s">
        <v>612</v>
      </c>
      <c r="LQW308" s="119" t="s">
        <v>612</v>
      </c>
      <c r="LQX308" s="119" t="s">
        <v>612</v>
      </c>
      <c r="LQY308" s="119" t="s">
        <v>612</v>
      </c>
      <c r="LQZ308" s="119" t="s">
        <v>612</v>
      </c>
      <c r="LRA308" s="119" t="s">
        <v>612</v>
      </c>
      <c r="LRB308" s="119" t="s">
        <v>612</v>
      </c>
      <c r="LRC308" s="119" t="s">
        <v>612</v>
      </c>
      <c r="LRD308" s="119" t="s">
        <v>612</v>
      </c>
      <c r="LRE308" s="119" t="s">
        <v>612</v>
      </c>
      <c r="LRF308" s="119" t="s">
        <v>612</v>
      </c>
      <c r="LRG308" s="119" t="s">
        <v>612</v>
      </c>
      <c r="LRH308" s="119" t="s">
        <v>612</v>
      </c>
      <c r="LRI308" s="119" t="s">
        <v>612</v>
      </c>
      <c r="LRJ308" s="119" t="s">
        <v>612</v>
      </c>
      <c r="LRK308" s="119" t="s">
        <v>612</v>
      </c>
      <c r="LRL308" s="119" t="s">
        <v>612</v>
      </c>
      <c r="LRM308" s="119" t="s">
        <v>612</v>
      </c>
      <c r="LRN308" s="119" t="s">
        <v>612</v>
      </c>
      <c r="LRO308" s="119" t="s">
        <v>612</v>
      </c>
      <c r="LRP308" s="119" t="s">
        <v>612</v>
      </c>
      <c r="LRQ308" s="119" t="s">
        <v>612</v>
      </c>
      <c r="LRR308" s="119" t="s">
        <v>612</v>
      </c>
      <c r="LRS308" s="119" t="s">
        <v>612</v>
      </c>
      <c r="LRT308" s="119" t="s">
        <v>612</v>
      </c>
      <c r="LRU308" s="119" t="s">
        <v>612</v>
      </c>
      <c r="LRV308" s="119" t="s">
        <v>612</v>
      </c>
      <c r="LRW308" s="119" t="s">
        <v>612</v>
      </c>
      <c r="LRX308" s="119" t="s">
        <v>612</v>
      </c>
      <c r="LRY308" s="119" t="s">
        <v>612</v>
      </c>
      <c r="LRZ308" s="119" t="s">
        <v>612</v>
      </c>
      <c r="LSA308" s="119" t="s">
        <v>612</v>
      </c>
      <c r="LSB308" s="119" t="s">
        <v>612</v>
      </c>
      <c r="LSC308" s="119" t="s">
        <v>612</v>
      </c>
      <c r="LSD308" s="119" t="s">
        <v>612</v>
      </c>
      <c r="LSE308" s="119" t="s">
        <v>612</v>
      </c>
      <c r="LSF308" s="119" t="s">
        <v>612</v>
      </c>
      <c r="LSG308" s="119" t="s">
        <v>612</v>
      </c>
      <c r="LSH308" s="119" t="s">
        <v>612</v>
      </c>
      <c r="LSI308" s="119" t="s">
        <v>612</v>
      </c>
      <c r="LSJ308" s="119" t="s">
        <v>612</v>
      </c>
      <c r="LSK308" s="119" t="s">
        <v>612</v>
      </c>
      <c r="LSL308" s="119" t="s">
        <v>612</v>
      </c>
      <c r="LSM308" s="119" t="s">
        <v>612</v>
      </c>
      <c r="LSN308" s="119" t="s">
        <v>612</v>
      </c>
      <c r="LSO308" s="119" t="s">
        <v>612</v>
      </c>
      <c r="LSP308" s="119" t="s">
        <v>612</v>
      </c>
      <c r="LSQ308" s="119" t="s">
        <v>612</v>
      </c>
      <c r="LSR308" s="119" t="s">
        <v>612</v>
      </c>
      <c r="LSS308" s="119" t="s">
        <v>612</v>
      </c>
      <c r="LST308" s="119" t="s">
        <v>612</v>
      </c>
      <c r="LSU308" s="119" t="s">
        <v>612</v>
      </c>
      <c r="LSV308" s="119" t="s">
        <v>612</v>
      </c>
      <c r="LSW308" s="119" t="s">
        <v>612</v>
      </c>
      <c r="LSX308" s="119" t="s">
        <v>612</v>
      </c>
      <c r="LSY308" s="119" t="s">
        <v>612</v>
      </c>
      <c r="LSZ308" s="119" t="s">
        <v>612</v>
      </c>
      <c r="LTA308" s="119" t="s">
        <v>612</v>
      </c>
      <c r="LTB308" s="119" t="s">
        <v>612</v>
      </c>
      <c r="LTC308" s="119" t="s">
        <v>612</v>
      </c>
      <c r="LTD308" s="119" t="s">
        <v>612</v>
      </c>
      <c r="LTE308" s="119" t="s">
        <v>612</v>
      </c>
      <c r="LTF308" s="119" t="s">
        <v>612</v>
      </c>
      <c r="LTG308" s="119" t="s">
        <v>612</v>
      </c>
      <c r="LTH308" s="119" t="s">
        <v>612</v>
      </c>
      <c r="LTI308" s="119" t="s">
        <v>612</v>
      </c>
      <c r="LTJ308" s="119" t="s">
        <v>612</v>
      </c>
      <c r="LTK308" s="119" t="s">
        <v>612</v>
      </c>
      <c r="LTL308" s="119" t="s">
        <v>612</v>
      </c>
      <c r="LTM308" s="119" t="s">
        <v>612</v>
      </c>
      <c r="LTN308" s="119" t="s">
        <v>612</v>
      </c>
      <c r="LTO308" s="119" t="s">
        <v>612</v>
      </c>
      <c r="LTP308" s="119" t="s">
        <v>612</v>
      </c>
      <c r="LTQ308" s="119" t="s">
        <v>612</v>
      </c>
      <c r="LTR308" s="119" t="s">
        <v>612</v>
      </c>
      <c r="LTS308" s="119" t="s">
        <v>612</v>
      </c>
      <c r="LTT308" s="119" t="s">
        <v>612</v>
      </c>
      <c r="LTU308" s="119" t="s">
        <v>612</v>
      </c>
      <c r="LTV308" s="119" t="s">
        <v>612</v>
      </c>
      <c r="LTW308" s="119" t="s">
        <v>612</v>
      </c>
      <c r="LTX308" s="119" t="s">
        <v>612</v>
      </c>
      <c r="LTY308" s="119" t="s">
        <v>612</v>
      </c>
      <c r="LTZ308" s="119" t="s">
        <v>612</v>
      </c>
      <c r="LUA308" s="119" t="s">
        <v>612</v>
      </c>
      <c r="LUB308" s="119" t="s">
        <v>612</v>
      </c>
      <c r="LUC308" s="119" t="s">
        <v>612</v>
      </c>
      <c r="LUD308" s="119" t="s">
        <v>612</v>
      </c>
      <c r="LUE308" s="119" t="s">
        <v>612</v>
      </c>
      <c r="LUF308" s="119" t="s">
        <v>612</v>
      </c>
      <c r="LUG308" s="119" t="s">
        <v>612</v>
      </c>
      <c r="LUH308" s="119" t="s">
        <v>612</v>
      </c>
      <c r="LUI308" s="119" t="s">
        <v>612</v>
      </c>
      <c r="LUJ308" s="119" t="s">
        <v>612</v>
      </c>
      <c r="LUK308" s="119" t="s">
        <v>612</v>
      </c>
      <c r="LUL308" s="119" t="s">
        <v>612</v>
      </c>
      <c r="LUM308" s="119" t="s">
        <v>612</v>
      </c>
      <c r="LUN308" s="119" t="s">
        <v>612</v>
      </c>
      <c r="LUO308" s="119" t="s">
        <v>612</v>
      </c>
      <c r="LUP308" s="119" t="s">
        <v>612</v>
      </c>
      <c r="LUQ308" s="119" t="s">
        <v>612</v>
      </c>
      <c r="LUR308" s="119" t="s">
        <v>612</v>
      </c>
      <c r="LUS308" s="119" t="s">
        <v>612</v>
      </c>
      <c r="LUT308" s="119" t="s">
        <v>612</v>
      </c>
      <c r="LUU308" s="119" t="s">
        <v>612</v>
      </c>
      <c r="LUV308" s="119" t="s">
        <v>612</v>
      </c>
      <c r="LUW308" s="119" t="s">
        <v>612</v>
      </c>
      <c r="LUX308" s="119" t="s">
        <v>612</v>
      </c>
      <c r="LUY308" s="119" t="s">
        <v>612</v>
      </c>
      <c r="LUZ308" s="119" t="s">
        <v>612</v>
      </c>
      <c r="LVA308" s="119" t="s">
        <v>612</v>
      </c>
      <c r="LVB308" s="119" t="s">
        <v>612</v>
      </c>
      <c r="LVC308" s="119" t="s">
        <v>612</v>
      </c>
      <c r="LVD308" s="119" t="s">
        <v>612</v>
      </c>
      <c r="LVE308" s="119" t="s">
        <v>612</v>
      </c>
      <c r="LVF308" s="119" t="s">
        <v>612</v>
      </c>
      <c r="LVG308" s="119" t="s">
        <v>612</v>
      </c>
      <c r="LVH308" s="119" t="s">
        <v>612</v>
      </c>
      <c r="LVI308" s="119" t="s">
        <v>612</v>
      </c>
      <c r="LVJ308" s="119" t="s">
        <v>612</v>
      </c>
      <c r="LVK308" s="119" t="s">
        <v>612</v>
      </c>
      <c r="LVL308" s="119" t="s">
        <v>612</v>
      </c>
      <c r="LVM308" s="119" t="s">
        <v>612</v>
      </c>
      <c r="LVN308" s="119" t="s">
        <v>612</v>
      </c>
      <c r="LVO308" s="119" t="s">
        <v>612</v>
      </c>
      <c r="LVP308" s="119" t="s">
        <v>612</v>
      </c>
      <c r="LVQ308" s="119" t="s">
        <v>612</v>
      </c>
      <c r="LVR308" s="119" t="s">
        <v>612</v>
      </c>
      <c r="LVS308" s="119" t="s">
        <v>612</v>
      </c>
      <c r="LVT308" s="119" t="s">
        <v>612</v>
      </c>
      <c r="LVU308" s="119" t="s">
        <v>612</v>
      </c>
      <c r="LVV308" s="119" t="s">
        <v>612</v>
      </c>
      <c r="LVW308" s="119" t="s">
        <v>612</v>
      </c>
      <c r="LVX308" s="119" t="s">
        <v>612</v>
      </c>
      <c r="LVY308" s="119" t="s">
        <v>612</v>
      </c>
      <c r="LVZ308" s="119" t="s">
        <v>612</v>
      </c>
      <c r="LWA308" s="119" t="s">
        <v>612</v>
      </c>
      <c r="LWB308" s="119" t="s">
        <v>612</v>
      </c>
      <c r="LWC308" s="119" t="s">
        <v>612</v>
      </c>
      <c r="LWD308" s="119" t="s">
        <v>612</v>
      </c>
      <c r="LWE308" s="119" t="s">
        <v>612</v>
      </c>
      <c r="LWF308" s="119" t="s">
        <v>612</v>
      </c>
      <c r="LWG308" s="119" t="s">
        <v>612</v>
      </c>
      <c r="LWH308" s="119" t="s">
        <v>612</v>
      </c>
      <c r="LWI308" s="119" t="s">
        <v>612</v>
      </c>
      <c r="LWJ308" s="119" t="s">
        <v>612</v>
      </c>
      <c r="LWK308" s="119" t="s">
        <v>612</v>
      </c>
      <c r="LWL308" s="119" t="s">
        <v>612</v>
      </c>
      <c r="LWM308" s="119" t="s">
        <v>612</v>
      </c>
      <c r="LWN308" s="119" t="s">
        <v>612</v>
      </c>
      <c r="LWO308" s="119" t="s">
        <v>612</v>
      </c>
      <c r="LWP308" s="119" t="s">
        <v>612</v>
      </c>
      <c r="LWQ308" s="119" t="s">
        <v>612</v>
      </c>
      <c r="LWR308" s="119" t="s">
        <v>612</v>
      </c>
      <c r="LWS308" s="119" t="s">
        <v>612</v>
      </c>
      <c r="LWT308" s="119" t="s">
        <v>612</v>
      </c>
      <c r="LWU308" s="119" t="s">
        <v>612</v>
      </c>
      <c r="LWV308" s="119" t="s">
        <v>612</v>
      </c>
      <c r="LWW308" s="119" t="s">
        <v>612</v>
      </c>
      <c r="LWX308" s="119" t="s">
        <v>612</v>
      </c>
      <c r="LWY308" s="119" t="s">
        <v>612</v>
      </c>
      <c r="LWZ308" s="119" t="s">
        <v>612</v>
      </c>
      <c r="LXA308" s="119" t="s">
        <v>612</v>
      </c>
      <c r="LXB308" s="119" t="s">
        <v>612</v>
      </c>
      <c r="LXC308" s="119" t="s">
        <v>612</v>
      </c>
      <c r="LXD308" s="119" t="s">
        <v>612</v>
      </c>
      <c r="LXE308" s="119" t="s">
        <v>612</v>
      </c>
      <c r="LXF308" s="119" t="s">
        <v>612</v>
      </c>
      <c r="LXG308" s="119" t="s">
        <v>612</v>
      </c>
      <c r="LXH308" s="119" t="s">
        <v>612</v>
      </c>
      <c r="LXI308" s="119" t="s">
        <v>612</v>
      </c>
      <c r="LXJ308" s="119" t="s">
        <v>612</v>
      </c>
      <c r="LXK308" s="119" t="s">
        <v>612</v>
      </c>
      <c r="LXL308" s="119" t="s">
        <v>612</v>
      </c>
      <c r="LXM308" s="119" t="s">
        <v>612</v>
      </c>
      <c r="LXN308" s="119" t="s">
        <v>612</v>
      </c>
      <c r="LXO308" s="119" t="s">
        <v>612</v>
      </c>
      <c r="LXP308" s="119" t="s">
        <v>612</v>
      </c>
      <c r="LXQ308" s="119" t="s">
        <v>612</v>
      </c>
      <c r="LXR308" s="119" t="s">
        <v>612</v>
      </c>
      <c r="LXS308" s="119" t="s">
        <v>612</v>
      </c>
      <c r="LXT308" s="119" t="s">
        <v>612</v>
      </c>
      <c r="LXU308" s="119" t="s">
        <v>612</v>
      </c>
      <c r="LXV308" s="119" t="s">
        <v>612</v>
      </c>
      <c r="LXW308" s="119" t="s">
        <v>612</v>
      </c>
      <c r="LXX308" s="119" t="s">
        <v>612</v>
      </c>
      <c r="LXY308" s="119" t="s">
        <v>612</v>
      </c>
      <c r="LXZ308" s="119" t="s">
        <v>612</v>
      </c>
      <c r="LYA308" s="119" t="s">
        <v>612</v>
      </c>
      <c r="LYB308" s="119" t="s">
        <v>612</v>
      </c>
      <c r="LYC308" s="119" t="s">
        <v>612</v>
      </c>
      <c r="LYD308" s="119" t="s">
        <v>612</v>
      </c>
      <c r="LYE308" s="119" t="s">
        <v>612</v>
      </c>
      <c r="LYF308" s="119" t="s">
        <v>612</v>
      </c>
      <c r="LYG308" s="119" t="s">
        <v>612</v>
      </c>
      <c r="LYH308" s="119" t="s">
        <v>612</v>
      </c>
      <c r="LYI308" s="119" t="s">
        <v>612</v>
      </c>
      <c r="LYJ308" s="119" t="s">
        <v>612</v>
      </c>
      <c r="LYK308" s="119" t="s">
        <v>612</v>
      </c>
      <c r="LYL308" s="119" t="s">
        <v>612</v>
      </c>
      <c r="LYM308" s="119" t="s">
        <v>612</v>
      </c>
      <c r="LYN308" s="119" t="s">
        <v>612</v>
      </c>
      <c r="LYO308" s="119" t="s">
        <v>612</v>
      </c>
      <c r="LYP308" s="119" t="s">
        <v>612</v>
      </c>
      <c r="LYQ308" s="119" t="s">
        <v>612</v>
      </c>
      <c r="LYR308" s="119" t="s">
        <v>612</v>
      </c>
      <c r="LYS308" s="119" t="s">
        <v>612</v>
      </c>
      <c r="LYT308" s="119" t="s">
        <v>612</v>
      </c>
      <c r="LYU308" s="119" t="s">
        <v>612</v>
      </c>
      <c r="LYV308" s="119" t="s">
        <v>612</v>
      </c>
      <c r="LYW308" s="119" t="s">
        <v>612</v>
      </c>
      <c r="LYX308" s="119" t="s">
        <v>612</v>
      </c>
      <c r="LYY308" s="119" t="s">
        <v>612</v>
      </c>
      <c r="LYZ308" s="119" t="s">
        <v>612</v>
      </c>
      <c r="LZA308" s="119" t="s">
        <v>612</v>
      </c>
      <c r="LZB308" s="119" t="s">
        <v>612</v>
      </c>
      <c r="LZC308" s="119" t="s">
        <v>612</v>
      </c>
      <c r="LZD308" s="119" t="s">
        <v>612</v>
      </c>
      <c r="LZE308" s="119" t="s">
        <v>612</v>
      </c>
      <c r="LZF308" s="119" t="s">
        <v>612</v>
      </c>
      <c r="LZG308" s="119" t="s">
        <v>612</v>
      </c>
      <c r="LZH308" s="119" t="s">
        <v>612</v>
      </c>
      <c r="LZI308" s="119" t="s">
        <v>612</v>
      </c>
      <c r="LZJ308" s="119" t="s">
        <v>612</v>
      </c>
      <c r="LZK308" s="119" t="s">
        <v>612</v>
      </c>
      <c r="LZL308" s="119" t="s">
        <v>612</v>
      </c>
      <c r="LZM308" s="119" t="s">
        <v>612</v>
      </c>
      <c r="LZN308" s="119" t="s">
        <v>612</v>
      </c>
      <c r="LZO308" s="119" t="s">
        <v>612</v>
      </c>
      <c r="LZP308" s="119" t="s">
        <v>612</v>
      </c>
      <c r="LZQ308" s="119" t="s">
        <v>612</v>
      </c>
      <c r="LZR308" s="119" t="s">
        <v>612</v>
      </c>
      <c r="LZS308" s="119" t="s">
        <v>612</v>
      </c>
      <c r="LZT308" s="119" t="s">
        <v>612</v>
      </c>
      <c r="LZU308" s="119" t="s">
        <v>612</v>
      </c>
      <c r="LZV308" s="119" t="s">
        <v>612</v>
      </c>
      <c r="LZW308" s="119" t="s">
        <v>612</v>
      </c>
      <c r="LZX308" s="119" t="s">
        <v>612</v>
      </c>
      <c r="LZY308" s="119" t="s">
        <v>612</v>
      </c>
      <c r="LZZ308" s="119" t="s">
        <v>612</v>
      </c>
      <c r="MAA308" s="119" t="s">
        <v>612</v>
      </c>
      <c r="MAB308" s="119" t="s">
        <v>612</v>
      </c>
      <c r="MAC308" s="119" t="s">
        <v>612</v>
      </c>
      <c r="MAD308" s="119" t="s">
        <v>612</v>
      </c>
      <c r="MAE308" s="119" t="s">
        <v>612</v>
      </c>
      <c r="MAF308" s="119" t="s">
        <v>612</v>
      </c>
      <c r="MAG308" s="119" t="s">
        <v>612</v>
      </c>
      <c r="MAH308" s="119" t="s">
        <v>612</v>
      </c>
      <c r="MAI308" s="119" t="s">
        <v>612</v>
      </c>
      <c r="MAJ308" s="119" t="s">
        <v>612</v>
      </c>
      <c r="MAK308" s="119" t="s">
        <v>612</v>
      </c>
      <c r="MAL308" s="119" t="s">
        <v>612</v>
      </c>
      <c r="MAM308" s="119" t="s">
        <v>612</v>
      </c>
      <c r="MAN308" s="119" t="s">
        <v>612</v>
      </c>
      <c r="MAO308" s="119" t="s">
        <v>612</v>
      </c>
      <c r="MAP308" s="119" t="s">
        <v>612</v>
      </c>
      <c r="MAQ308" s="119" t="s">
        <v>612</v>
      </c>
      <c r="MAR308" s="119" t="s">
        <v>612</v>
      </c>
      <c r="MAS308" s="119" t="s">
        <v>612</v>
      </c>
      <c r="MAT308" s="119" t="s">
        <v>612</v>
      </c>
      <c r="MAU308" s="119" t="s">
        <v>612</v>
      </c>
      <c r="MAV308" s="119" t="s">
        <v>612</v>
      </c>
      <c r="MAW308" s="119" t="s">
        <v>612</v>
      </c>
      <c r="MAX308" s="119" t="s">
        <v>612</v>
      </c>
      <c r="MAY308" s="119" t="s">
        <v>612</v>
      </c>
      <c r="MAZ308" s="119" t="s">
        <v>612</v>
      </c>
      <c r="MBA308" s="119" t="s">
        <v>612</v>
      </c>
      <c r="MBB308" s="119" t="s">
        <v>612</v>
      </c>
      <c r="MBC308" s="119" t="s">
        <v>612</v>
      </c>
      <c r="MBD308" s="119" t="s">
        <v>612</v>
      </c>
      <c r="MBE308" s="119" t="s">
        <v>612</v>
      </c>
      <c r="MBF308" s="119" t="s">
        <v>612</v>
      </c>
      <c r="MBG308" s="119" t="s">
        <v>612</v>
      </c>
      <c r="MBH308" s="119" t="s">
        <v>612</v>
      </c>
      <c r="MBI308" s="119" t="s">
        <v>612</v>
      </c>
      <c r="MBJ308" s="119" t="s">
        <v>612</v>
      </c>
      <c r="MBK308" s="119" t="s">
        <v>612</v>
      </c>
      <c r="MBL308" s="119" t="s">
        <v>612</v>
      </c>
      <c r="MBM308" s="119" t="s">
        <v>612</v>
      </c>
      <c r="MBN308" s="119" t="s">
        <v>612</v>
      </c>
      <c r="MBO308" s="119" t="s">
        <v>612</v>
      </c>
      <c r="MBP308" s="119" t="s">
        <v>612</v>
      </c>
      <c r="MBQ308" s="119" t="s">
        <v>612</v>
      </c>
      <c r="MBR308" s="119" t="s">
        <v>612</v>
      </c>
      <c r="MBS308" s="119" t="s">
        <v>612</v>
      </c>
      <c r="MBT308" s="119" t="s">
        <v>612</v>
      </c>
      <c r="MBU308" s="119" t="s">
        <v>612</v>
      </c>
      <c r="MBV308" s="119" t="s">
        <v>612</v>
      </c>
      <c r="MBW308" s="119" t="s">
        <v>612</v>
      </c>
      <c r="MBX308" s="119" t="s">
        <v>612</v>
      </c>
      <c r="MBY308" s="119" t="s">
        <v>612</v>
      </c>
      <c r="MBZ308" s="119" t="s">
        <v>612</v>
      </c>
      <c r="MCA308" s="119" t="s">
        <v>612</v>
      </c>
      <c r="MCB308" s="119" t="s">
        <v>612</v>
      </c>
      <c r="MCC308" s="119" t="s">
        <v>612</v>
      </c>
      <c r="MCD308" s="119" t="s">
        <v>612</v>
      </c>
      <c r="MCE308" s="119" t="s">
        <v>612</v>
      </c>
      <c r="MCF308" s="119" t="s">
        <v>612</v>
      </c>
      <c r="MCG308" s="119" t="s">
        <v>612</v>
      </c>
      <c r="MCH308" s="119" t="s">
        <v>612</v>
      </c>
      <c r="MCI308" s="119" t="s">
        <v>612</v>
      </c>
      <c r="MCJ308" s="119" t="s">
        <v>612</v>
      </c>
      <c r="MCK308" s="119" t="s">
        <v>612</v>
      </c>
      <c r="MCL308" s="119" t="s">
        <v>612</v>
      </c>
      <c r="MCM308" s="119" t="s">
        <v>612</v>
      </c>
      <c r="MCN308" s="119" t="s">
        <v>612</v>
      </c>
      <c r="MCO308" s="119" t="s">
        <v>612</v>
      </c>
      <c r="MCP308" s="119" t="s">
        <v>612</v>
      </c>
      <c r="MCQ308" s="119" t="s">
        <v>612</v>
      </c>
      <c r="MCR308" s="119" t="s">
        <v>612</v>
      </c>
      <c r="MCS308" s="119" t="s">
        <v>612</v>
      </c>
      <c r="MCT308" s="119" t="s">
        <v>612</v>
      </c>
      <c r="MCU308" s="119" t="s">
        <v>612</v>
      </c>
      <c r="MCV308" s="119" t="s">
        <v>612</v>
      </c>
      <c r="MCW308" s="119" t="s">
        <v>612</v>
      </c>
      <c r="MCX308" s="119" t="s">
        <v>612</v>
      </c>
      <c r="MCY308" s="119" t="s">
        <v>612</v>
      </c>
      <c r="MCZ308" s="119" t="s">
        <v>612</v>
      </c>
      <c r="MDA308" s="119" t="s">
        <v>612</v>
      </c>
      <c r="MDB308" s="119" t="s">
        <v>612</v>
      </c>
      <c r="MDC308" s="119" t="s">
        <v>612</v>
      </c>
      <c r="MDD308" s="119" t="s">
        <v>612</v>
      </c>
      <c r="MDE308" s="119" t="s">
        <v>612</v>
      </c>
      <c r="MDF308" s="119" t="s">
        <v>612</v>
      </c>
      <c r="MDG308" s="119" t="s">
        <v>612</v>
      </c>
      <c r="MDH308" s="119" t="s">
        <v>612</v>
      </c>
      <c r="MDI308" s="119" t="s">
        <v>612</v>
      </c>
      <c r="MDJ308" s="119" t="s">
        <v>612</v>
      </c>
      <c r="MDK308" s="119" t="s">
        <v>612</v>
      </c>
      <c r="MDL308" s="119" t="s">
        <v>612</v>
      </c>
      <c r="MDM308" s="119" t="s">
        <v>612</v>
      </c>
      <c r="MDN308" s="119" t="s">
        <v>612</v>
      </c>
      <c r="MDO308" s="119" t="s">
        <v>612</v>
      </c>
      <c r="MDP308" s="119" t="s">
        <v>612</v>
      </c>
      <c r="MDQ308" s="119" t="s">
        <v>612</v>
      </c>
      <c r="MDR308" s="119" t="s">
        <v>612</v>
      </c>
      <c r="MDS308" s="119" t="s">
        <v>612</v>
      </c>
      <c r="MDT308" s="119" t="s">
        <v>612</v>
      </c>
      <c r="MDU308" s="119" t="s">
        <v>612</v>
      </c>
      <c r="MDV308" s="119" t="s">
        <v>612</v>
      </c>
      <c r="MDW308" s="119" t="s">
        <v>612</v>
      </c>
      <c r="MDX308" s="119" t="s">
        <v>612</v>
      </c>
      <c r="MDY308" s="119" t="s">
        <v>612</v>
      </c>
      <c r="MDZ308" s="119" t="s">
        <v>612</v>
      </c>
      <c r="MEA308" s="119" t="s">
        <v>612</v>
      </c>
      <c r="MEB308" s="119" t="s">
        <v>612</v>
      </c>
      <c r="MEC308" s="119" t="s">
        <v>612</v>
      </c>
      <c r="MED308" s="119" t="s">
        <v>612</v>
      </c>
      <c r="MEE308" s="119" t="s">
        <v>612</v>
      </c>
      <c r="MEF308" s="119" t="s">
        <v>612</v>
      </c>
      <c r="MEG308" s="119" t="s">
        <v>612</v>
      </c>
      <c r="MEH308" s="119" t="s">
        <v>612</v>
      </c>
      <c r="MEI308" s="119" t="s">
        <v>612</v>
      </c>
      <c r="MEJ308" s="119" t="s">
        <v>612</v>
      </c>
      <c r="MEK308" s="119" t="s">
        <v>612</v>
      </c>
      <c r="MEL308" s="119" t="s">
        <v>612</v>
      </c>
      <c r="MEM308" s="119" t="s">
        <v>612</v>
      </c>
      <c r="MEN308" s="119" t="s">
        <v>612</v>
      </c>
      <c r="MEO308" s="119" t="s">
        <v>612</v>
      </c>
      <c r="MEP308" s="119" t="s">
        <v>612</v>
      </c>
      <c r="MEQ308" s="119" t="s">
        <v>612</v>
      </c>
      <c r="MER308" s="119" t="s">
        <v>612</v>
      </c>
      <c r="MES308" s="119" t="s">
        <v>612</v>
      </c>
      <c r="MET308" s="119" t="s">
        <v>612</v>
      </c>
      <c r="MEU308" s="119" t="s">
        <v>612</v>
      </c>
      <c r="MEV308" s="119" t="s">
        <v>612</v>
      </c>
      <c r="MEW308" s="119" t="s">
        <v>612</v>
      </c>
      <c r="MEX308" s="119" t="s">
        <v>612</v>
      </c>
      <c r="MEY308" s="119" t="s">
        <v>612</v>
      </c>
      <c r="MEZ308" s="119" t="s">
        <v>612</v>
      </c>
      <c r="MFA308" s="119" t="s">
        <v>612</v>
      </c>
      <c r="MFB308" s="119" t="s">
        <v>612</v>
      </c>
      <c r="MFC308" s="119" t="s">
        <v>612</v>
      </c>
      <c r="MFD308" s="119" t="s">
        <v>612</v>
      </c>
      <c r="MFE308" s="119" t="s">
        <v>612</v>
      </c>
      <c r="MFF308" s="119" t="s">
        <v>612</v>
      </c>
      <c r="MFG308" s="119" t="s">
        <v>612</v>
      </c>
      <c r="MFH308" s="119" t="s">
        <v>612</v>
      </c>
      <c r="MFI308" s="119" t="s">
        <v>612</v>
      </c>
      <c r="MFJ308" s="119" t="s">
        <v>612</v>
      </c>
      <c r="MFK308" s="119" t="s">
        <v>612</v>
      </c>
      <c r="MFL308" s="119" t="s">
        <v>612</v>
      </c>
      <c r="MFM308" s="119" t="s">
        <v>612</v>
      </c>
      <c r="MFN308" s="119" t="s">
        <v>612</v>
      </c>
      <c r="MFO308" s="119" t="s">
        <v>612</v>
      </c>
      <c r="MFP308" s="119" t="s">
        <v>612</v>
      </c>
      <c r="MFQ308" s="119" t="s">
        <v>612</v>
      </c>
      <c r="MFR308" s="119" t="s">
        <v>612</v>
      </c>
      <c r="MFS308" s="119" t="s">
        <v>612</v>
      </c>
      <c r="MFT308" s="119" t="s">
        <v>612</v>
      </c>
      <c r="MFU308" s="119" t="s">
        <v>612</v>
      </c>
      <c r="MFV308" s="119" t="s">
        <v>612</v>
      </c>
      <c r="MFW308" s="119" t="s">
        <v>612</v>
      </c>
      <c r="MFX308" s="119" t="s">
        <v>612</v>
      </c>
      <c r="MFY308" s="119" t="s">
        <v>612</v>
      </c>
      <c r="MFZ308" s="119" t="s">
        <v>612</v>
      </c>
      <c r="MGA308" s="119" t="s">
        <v>612</v>
      </c>
      <c r="MGB308" s="119" t="s">
        <v>612</v>
      </c>
      <c r="MGC308" s="119" t="s">
        <v>612</v>
      </c>
      <c r="MGD308" s="119" t="s">
        <v>612</v>
      </c>
      <c r="MGE308" s="119" t="s">
        <v>612</v>
      </c>
      <c r="MGF308" s="119" t="s">
        <v>612</v>
      </c>
      <c r="MGG308" s="119" t="s">
        <v>612</v>
      </c>
      <c r="MGH308" s="119" t="s">
        <v>612</v>
      </c>
      <c r="MGI308" s="119" t="s">
        <v>612</v>
      </c>
      <c r="MGJ308" s="119" t="s">
        <v>612</v>
      </c>
      <c r="MGK308" s="119" t="s">
        <v>612</v>
      </c>
      <c r="MGL308" s="119" t="s">
        <v>612</v>
      </c>
      <c r="MGM308" s="119" t="s">
        <v>612</v>
      </c>
      <c r="MGN308" s="119" t="s">
        <v>612</v>
      </c>
      <c r="MGO308" s="119" t="s">
        <v>612</v>
      </c>
      <c r="MGP308" s="119" t="s">
        <v>612</v>
      </c>
      <c r="MGQ308" s="119" t="s">
        <v>612</v>
      </c>
      <c r="MGR308" s="119" t="s">
        <v>612</v>
      </c>
      <c r="MGS308" s="119" t="s">
        <v>612</v>
      </c>
      <c r="MGT308" s="119" t="s">
        <v>612</v>
      </c>
      <c r="MGU308" s="119" t="s">
        <v>612</v>
      </c>
      <c r="MGV308" s="119" t="s">
        <v>612</v>
      </c>
      <c r="MGW308" s="119" t="s">
        <v>612</v>
      </c>
      <c r="MGX308" s="119" t="s">
        <v>612</v>
      </c>
      <c r="MGY308" s="119" t="s">
        <v>612</v>
      </c>
      <c r="MGZ308" s="119" t="s">
        <v>612</v>
      </c>
      <c r="MHA308" s="119" t="s">
        <v>612</v>
      </c>
      <c r="MHB308" s="119" t="s">
        <v>612</v>
      </c>
      <c r="MHC308" s="119" t="s">
        <v>612</v>
      </c>
      <c r="MHD308" s="119" t="s">
        <v>612</v>
      </c>
      <c r="MHE308" s="119" t="s">
        <v>612</v>
      </c>
      <c r="MHF308" s="119" t="s">
        <v>612</v>
      </c>
      <c r="MHG308" s="119" t="s">
        <v>612</v>
      </c>
      <c r="MHH308" s="119" t="s">
        <v>612</v>
      </c>
      <c r="MHI308" s="119" t="s">
        <v>612</v>
      </c>
      <c r="MHJ308" s="119" t="s">
        <v>612</v>
      </c>
      <c r="MHK308" s="119" t="s">
        <v>612</v>
      </c>
      <c r="MHL308" s="119" t="s">
        <v>612</v>
      </c>
      <c r="MHM308" s="119" t="s">
        <v>612</v>
      </c>
      <c r="MHN308" s="119" t="s">
        <v>612</v>
      </c>
      <c r="MHO308" s="119" t="s">
        <v>612</v>
      </c>
      <c r="MHP308" s="119" t="s">
        <v>612</v>
      </c>
      <c r="MHQ308" s="119" t="s">
        <v>612</v>
      </c>
      <c r="MHR308" s="119" t="s">
        <v>612</v>
      </c>
      <c r="MHS308" s="119" t="s">
        <v>612</v>
      </c>
      <c r="MHT308" s="119" t="s">
        <v>612</v>
      </c>
      <c r="MHU308" s="119" t="s">
        <v>612</v>
      </c>
      <c r="MHV308" s="119" t="s">
        <v>612</v>
      </c>
      <c r="MHW308" s="119" t="s">
        <v>612</v>
      </c>
      <c r="MHX308" s="119" t="s">
        <v>612</v>
      </c>
      <c r="MHY308" s="119" t="s">
        <v>612</v>
      </c>
      <c r="MHZ308" s="119" t="s">
        <v>612</v>
      </c>
      <c r="MIA308" s="119" t="s">
        <v>612</v>
      </c>
      <c r="MIB308" s="119" t="s">
        <v>612</v>
      </c>
      <c r="MIC308" s="119" t="s">
        <v>612</v>
      </c>
      <c r="MID308" s="119" t="s">
        <v>612</v>
      </c>
      <c r="MIE308" s="119" t="s">
        <v>612</v>
      </c>
      <c r="MIF308" s="119" t="s">
        <v>612</v>
      </c>
      <c r="MIG308" s="119" t="s">
        <v>612</v>
      </c>
      <c r="MIH308" s="119" t="s">
        <v>612</v>
      </c>
      <c r="MII308" s="119" t="s">
        <v>612</v>
      </c>
      <c r="MIJ308" s="119" t="s">
        <v>612</v>
      </c>
      <c r="MIK308" s="119" t="s">
        <v>612</v>
      </c>
      <c r="MIL308" s="119" t="s">
        <v>612</v>
      </c>
      <c r="MIM308" s="119" t="s">
        <v>612</v>
      </c>
      <c r="MIN308" s="119" t="s">
        <v>612</v>
      </c>
      <c r="MIO308" s="119" t="s">
        <v>612</v>
      </c>
      <c r="MIP308" s="119" t="s">
        <v>612</v>
      </c>
      <c r="MIQ308" s="119" t="s">
        <v>612</v>
      </c>
      <c r="MIR308" s="119" t="s">
        <v>612</v>
      </c>
      <c r="MIS308" s="119" t="s">
        <v>612</v>
      </c>
      <c r="MIT308" s="119" t="s">
        <v>612</v>
      </c>
      <c r="MIU308" s="119" t="s">
        <v>612</v>
      </c>
      <c r="MIV308" s="119" t="s">
        <v>612</v>
      </c>
      <c r="MIW308" s="119" t="s">
        <v>612</v>
      </c>
      <c r="MIX308" s="119" t="s">
        <v>612</v>
      </c>
      <c r="MIY308" s="119" t="s">
        <v>612</v>
      </c>
      <c r="MIZ308" s="119" t="s">
        <v>612</v>
      </c>
      <c r="MJA308" s="119" t="s">
        <v>612</v>
      </c>
      <c r="MJB308" s="119" t="s">
        <v>612</v>
      </c>
      <c r="MJC308" s="119" t="s">
        <v>612</v>
      </c>
      <c r="MJD308" s="119" t="s">
        <v>612</v>
      </c>
      <c r="MJE308" s="119" t="s">
        <v>612</v>
      </c>
      <c r="MJF308" s="119" t="s">
        <v>612</v>
      </c>
      <c r="MJG308" s="119" t="s">
        <v>612</v>
      </c>
      <c r="MJH308" s="119" t="s">
        <v>612</v>
      </c>
      <c r="MJI308" s="119" t="s">
        <v>612</v>
      </c>
      <c r="MJJ308" s="119" t="s">
        <v>612</v>
      </c>
      <c r="MJK308" s="119" t="s">
        <v>612</v>
      </c>
      <c r="MJL308" s="119" t="s">
        <v>612</v>
      </c>
      <c r="MJM308" s="119" t="s">
        <v>612</v>
      </c>
      <c r="MJN308" s="119" t="s">
        <v>612</v>
      </c>
      <c r="MJO308" s="119" t="s">
        <v>612</v>
      </c>
      <c r="MJP308" s="119" t="s">
        <v>612</v>
      </c>
      <c r="MJQ308" s="119" t="s">
        <v>612</v>
      </c>
      <c r="MJR308" s="119" t="s">
        <v>612</v>
      </c>
      <c r="MJS308" s="119" t="s">
        <v>612</v>
      </c>
      <c r="MJT308" s="119" t="s">
        <v>612</v>
      </c>
      <c r="MJU308" s="119" t="s">
        <v>612</v>
      </c>
      <c r="MJV308" s="119" t="s">
        <v>612</v>
      </c>
      <c r="MJW308" s="119" t="s">
        <v>612</v>
      </c>
      <c r="MJX308" s="119" t="s">
        <v>612</v>
      </c>
      <c r="MJY308" s="119" t="s">
        <v>612</v>
      </c>
      <c r="MJZ308" s="119" t="s">
        <v>612</v>
      </c>
      <c r="MKA308" s="119" t="s">
        <v>612</v>
      </c>
      <c r="MKB308" s="119" t="s">
        <v>612</v>
      </c>
      <c r="MKC308" s="119" t="s">
        <v>612</v>
      </c>
      <c r="MKD308" s="119" t="s">
        <v>612</v>
      </c>
      <c r="MKE308" s="119" t="s">
        <v>612</v>
      </c>
      <c r="MKF308" s="119" t="s">
        <v>612</v>
      </c>
      <c r="MKG308" s="119" t="s">
        <v>612</v>
      </c>
      <c r="MKH308" s="119" t="s">
        <v>612</v>
      </c>
      <c r="MKI308" s="119" t="s">
        <v>612</v>
      </c>
      <c r="MKJ308" s="119" t="s">
        <v>612</v>
      </c>
      <c r="MKK308" s="119" t="s">
        <v>612</v>
      </c>
      <c r="MKL308" s="119" t="s">
        <v>612</v>
      </c>
      <c r="MKM308" s="119" t="s">
        <v>612</v>
      </c>
      <c r="MKN308" s="119" t="s">
        <v>612</v>
      </c>
      <c r="MKO308" s="119" t="s">
        <v>612</v>
      </c>
      <c r="MKP308" s="119" t="s">
        <v>612</v>
      </c>
      <c r="MKQ308" s="119" t="s">
        <v>612</v>
      </c>
      <c r="MKR308" s="119" t="s">
        <v>612</v>
      </c>
      <c r="MKS308" s="119" t="s">
        <v>612</v>
      </c>
      <c r="MKT308" s="119" t="s">
        <v>612</v>
      </c>
      <c r="MKU308" s="119" t="s">
        <v>612</v>
      </c>
      <c r="MKV308" s="119" t="s">
        <v>612</v>
      </c>
      <c r="MKW308" s="119" t="s">
        <v>612</v>
      </c>
      <c r="MKX308" s="119" t="s">
        <v>612</v>
      </c>
      <c r="MKY308" s="119" t="s">
        <v>612</v>
      </c>
      <c r="MKZ308" s="119" t="s">
        <v>612</v>
      </c>
      <c r="MLA308" s="119" t="s">
        <v>612</v>
      </c>
      <c r="MLB308" s="119" t="s">
        <v>612</v>
      </c>
      <c r="MLC308" s="119" t="s">
        <v>612</v>
      </c>
      <c r="MLD308" s="119" t="s">
        <v>612</v>
      </c>
      <c r="MLE308" s="119" t="s">
        <v>612</v>
      </c>
      <c r="MLF308" s="119" t="s">
        <v>612</v>
      </c>
      <c r="MLG308" s="119" t="s">
        <v>612</v>
      </c>
      <c r="MLH308" s="119" t="s">
        <v>612</v>
      </c>
      <c r="MLI308" s="119" t="s">
        <v>612</v>
      </c>
      <c r="MLJ308" s="119" t="s">
        <v>612</v>
      </c>
      <c r="MLK308" s="119" t="s">
        <v>612</v>
      </c>
      <c r="MLL308" s="119" t="s">
        <v>612</v>
      </c>
      <c r="MLM308" s="119" t="s">
        <v>612</v>
      </c>
      <c r="MLN308" s="119" t="s">
        <v>612</v>
      </c>
      <c r="MLO308" s="119" t="s">
        <v>612</v>
      </c>
      <c r="MLP308" s="119" t="s">
        <v>612</v>
      </c>
      <c r="MLQ308" s="119" t="s">
        <v>612</v>
      </c>
      <c r="MLR308" s="119" t="s">
        <v>612</v>
      </c>
      <c r="MLS308" s="119" t="s">
        <v>612</v>
      </c>
      <c r="MLT308" s="119" t="s">
        <v>612</v>
      </c>
      <c r="MLU308" s="119" t="s">
        <v>612</v>
      </c>
      <c r="MLV308" s="119" t="s">
        <v>612</v>
      </c>
      <c r="MLW308" s="119" t="s">
        <v>612</v>
      </c>
      <c r="MLX308" s="119" t="s">
        <v>612</v>
      </c>
      <c r="MLY308" s="119" t="s">
        <v>612</v>
      </c>
      <c r="MLZ308" s="119" t="s">
        <v>612</v>
      </c>
      <c r="MMA308" s="119" t="s">
        <v>612</v>
      </c>
      <c r="MMB308" s="119" t="s">
        <v>612</v>
      </c>
      <c r="MMC308" s="119" t="s">
        <v>612</v>
      </c>
      <c r="MMD308" s="119" t="s">
        <v>612</v>
      </c>
      <c r="MME308" s="119" t="s">
        <v>612</v>
      </c>
      <c r="MMF308" s="119" t="s">
        <v>612</v>
      </c>
      <c r="MMG308" s="119" t="s">
        <v>612</v>
      </c>
      <c r="MMH308" s="119" t="s">
        <v>612</v>
      </c>
      <c r="MMI308" s="119" t="s">
        <v>612</v>
      </c>
      <c r="MMJ308" s="119" t="s">
        <v>612</v>
      </c>
      <c r="MMK308" s="119" t="s">
        <v>612</v>
      </c>
      <c r="MML308" s="119" t="s">
        <v>612</v>
      </c>
      <c r="MMM308" s="119" t="s">
        <v>612</v>
      </c>
      <c r="MMN308" s="119" t="s">
        <v>612</v>
      </c>
      <c r="MMO308" s="119" t="s">
        <v>612</v>
      </c>
      <c r="MMP308" s="119" t="s">
        <v>612</v>
      </c>
      <c r="MMQ308" s="119" t="s">
        <v>612</v>
      </c>
      <c r="MMR308" s="119" t="s">
        <v>612</v>
      </c>
      <c r="MMS308" s="119" t="s">
        <v>612</v>
      </c>
      <c r="MMT308" s="119" t="s">
        <v>612</v>
      </c>
      <c r="MMU308" s="119" t="s">
        <v>612</v>
      </c>
      <c r="MMV308" s="119" t="s">
        <v>612</v>
      </c>
      <c r="MMW308" s="119" t="s">
        <v>612</v>
      </c>
      <c r="MMX308" s="119" t="s">
        <v>612</v>
      </c>
      <c r="MMY308" s="119" t="s">
        <v>612</v>
      </c>
      <c r="MMZ308" s="119" t="s">
        <v>612</v>
      </c>
      <c r="MNA308" s="119" t="s">
        <v>612</v>
      </c>
      <c r="MNB308" s="119" t="s">
        <v>612</v>
      </c>
      <c r="MNC308" s="119" t="s">
        <v>612</v>
      </c>
      <c r="MND308" s="119" t="s">
        <v>612</v>
      </c>
      <c r="MNE308" s="119" t="s">
        <v>612</v>
      </c>
      <c r="MNF308" s="119" t="s">
        <v>612</v>
      </c>
      <c r="MNG308" s="119" t="s">
        <v>612</v>
      </c>
      <c r="MNH308" s="119" t="s">
        <v>612</v>
      </c>
      <c r="MNI308" s="119" t="s">
        <v>612</v>
      </c>
      <c r="MNJ308" s="119" t="s">
        <v>612</v>
      </c>
      <c r="MNK308" s="119" t="s">
        <v>612</v>
      </c>
      <c r="MNL308" s="119" t="s">
        <v>612</v>
      </c>
      <c r="MNM308" s="119" t="s">
        <v>612</v>
      </c>
      <c r="MNN308" s="119" t="s">
        <v>612</v>
      </c>
      <c r="MNO308" s="119" t="s">
        <v>612</v>
      </c>
      <c r="MNP308" s="119" t="s">
        <v>612</v>
      </c>
      <c r="MNQ308" s="119" t="s">
        <v>612</v>
      </c>
      <c r="MNR308" s="119" t="s">
        <v>612</v>
      </c>
      <c r="MNS308" s="119" t="s">
        <v>612</v>
      </c>
      <c r="MNT308" s="119" t="s">
        <v>612</v>
      </c>
      <c r="MNU308" s="119" t="s">
        <v>612</v>
      </c>
      <c r="MNV308" s="119" t="s">
        <v>612</v>
      </c>
      <c r="MNW308" s="119" t="s">
        <v>612</v>
      </c>
      <c r="MNX308" s="119" t="s">
        <v>612</v>
      </c>
      <c r="MNY308" s="119" t="s">
        <v>612</v>
      </c>
      <c r="MNZ308" s="119" t="s">
        <v>612</v>
      </c>
      <c r="MOA308" s="119" t="s">
        <v>612</v>
      </c>
      <c r="MOB308" s="119" t="s">
        <v>612</v>
      </c>
      <c r="MOC308" s="119" t="s">
        <v>612</v>
      </c>
      <c r="MOD308" s="119" t="s">
        <v>612</v>
      </c>
      <c r="MOE308" s="119" t="s">
        <v>612</v>
      </c>
      <c r="MOF308" s="119" t="s">
        <v>612</v>
      </c>
      <c r="MOG308" s="119" t="s">
        <v>612</v>
      </c>
      <c r="MOH308" s="119" t="s">
        <v>612</v>
      </c>
      <c r="MOI308" s="119" t="s">
        <v>612</v>
      </c>
      <c r="MOJ308" s="119" t="s">
        <v>612</v>
      </c>
      <c r="MOK308" s="119" t="s">
        <v>612</v>
      </c>
      <c r="MOL308" s="119" t="s">
        <v>612</v>
      </c>
      <c r="MOM308" s="119" t="s">
        <v>612</v>
      </c>
      <c r="MON308" s="119" t="s">
        <v>612</v>
      </c>
      <c r="MOO308" s="119" t="s">
        <v>612</v>
      </c>
      <c r="MOP308" s="119" t="s">
        <v>612</v>
      </c>
      <c r="MOQ308" s="119" t="s">
        <v>612</v>
      </c>
      <c r="MOR308" s="119" t="s">
        <v>612</v>
      </c>
      <c r="MOS308" s="119" t="s">
        <v>612</v>
      </c>
      <c r="MOT308" s="119" t="s">
        <v>612</v>
      </c>
      <c r="MOU308" s="119" t="s">
        <v>612</v>
      </c>
      <c r="MOV308" s="119" t="s">
        <v>612</v>
      </c>
      <c r="MOW308" s="119" t="s">
        <v>612</v>
      </c>
      <c r="MOX308" s="119" t="s">
        <v>612</v>
      </c>
      <c r="MOY308" s="119" t="s">
        <v>612</v>
      </c>
      <c r="MOZ308" s="119" t="s">
        <v>612</v>
      </c>
      <c r="MPA308" s="119" t="s">
        <v>612</v>
      </c>
      <c r="MPB308" s="119" t="s">
        <v>612</v>
      </c>
      <c r="MPC308" s="119" t="s">
        <v>612</v>
      </c>
      <c r="MPD308" s="119" t="s">
        <v>612</v>
      </c>
      <c r="MPE308" s="119" t="s">
        <v>612</v>
      </c>
      <c r="MPF308" s="119" t="s">
        <v>612</v>
      </c>
      <c r="MPG308" s="119" t="s">
        <v>612</v>
      </c>
      <c r="MPH308" s="119" t="s">
        <v>612</v>
      </c>
      <c r="MPI308" s="119" t="s">
        <v>612</v>
      </c>
      <c r="MPJ308" s="119" t="s">
        <v>612</v>
      </c>
      <c r="MPK308" s="119" t="s">
        <v>612</v>
      </c>
      <c r="MPL308" s="119" t="s">
        <v>612</v>
      </c>
      <c r="MPM308" s="119" t="s">
        <v>612</v>
      </c>
      <c r="MPN308" s="119" t="s">
        <v>612</v>
      </c>
      <c r="MPO308" s="119" t="s">
        <v>612</v>
      </c>
      <c r="MPP308" s="119" t="s">
        <v>612</v>
      </c>
      <c r="MPQ308" s="119" t="s">
        <v>612</v>
      </c>
      <c r="MPR308" s="119" t="s">
        <v>612</v>
      </c>
      <c r="MPS308" s="119" t="s">
        <v>612</v>
      </c>
      <c r="MPT308" s="119" t="s">
        <v>612</v>
      </c>
      <c r="MPU308" s="119" t="s">
        <v>612</v>
      </c>
      <c r="MPV308" s="119" t="s">
        <v>612</v>
      </c>
      <c r="MPW308" s="119" t="s">
        <v>612</v>
      </c>
      <c r="MPX308" s="119" t="s">
        <v>612</v>
      </c>
      <c r="MPY308" s="119" t="s">
        <v>612</v>
      </c>
      <c r="MPZ308" s="119" t="s">
        <v>612</v>
      </c>
      <c r="MQA308" s="119" t="s">
        <v>612</v>
      </c>
      <c r="MQB308" s="119" t="s">
        <v>612</v>
      </c>
      <c r="MQC308" s="119" t="s">
        <v>612</v>
      </c>
      <c r="MQD308" s="119" t="s">
        <v>612</v>
      </c>
      <c r="MQE308" s="119" t="s">
        <v>612</v>
      </c>
      <c r="MQF308" s="119" t="s">
        <v>612</v>
      </c>
      <c r="MQG308" s="119" t="s">
        <v>612</v>
      </c>
      <c r="MQH308" s="119" t="s">
        <v>612</v>
      </c>
      <c r="MQI308" s="119" t="s">
        <v>612</v>
      </c>
      <c r="MQJ308" s="119" t="s">
        <v>612</v>
      </c>
      <c r="MQK308" s="119" t="s">
        <v>612</v>
      </c>
      <c r="MQL308" s="119" t="s">
        <v>612</v>
      </c>
      <c r="MQM308" s="119" t="s">
        <v>612</v>
      </c>
      <c r="MQN308" s="119" t="s">
        <v>612</v>
      </c>
      <c r="MQO308" s="119" t="s">
        <v>612</v>
      </c>
      <c r="MQP308" s="119" t="s">
        <v>612</v>
      </c>
      <c r="MQQ308" s="119" t="s">
        <v>612</v>
      </c>
      <c r="MQR308" s="119" t="s">
        <v>612</v>
      </c>
      <c r="MQS308" s="119" t="s">
        <v>612</v>
      </c>
      <c r="MQT308" s="119" t="s">
        <v>612</v>
      </c>
      <c r="MQU308" s="119" t="s">
        <v>612</v>
      </c>
      <c r="MQV308" s="119" t="s">
        <v>612</v>
      </c>
      <c r="MQW308" s="119" t="s">
        <v>612</v>
      </c>
      <c r="MQX308" s="119" t="s">
        <v>612</v>
      </c>
      <c r="MQY308" s="119" t="s">
        <v>612</v>
      </c>
      <c r="MQZ308" s="119" t="s">
        <v>612</v>
      </c>
      <c r="MRA308" s="119" t="s">
        <v>612</v>
      </c>
      <c r="MRB308" s="119" t="s">
        <v>612</v>
      </c>
      <c r="MRC308" s="119" t="s">
        <v>612</v>
      </c>
      <c r="MRD308" s="119" t="s">
        <v>612</v>
      </c>
      <c r="MRE308" s="119" t="s">
        <v>612</v>
      </c>
      <c r="MRF308" s="119" t="s">
        <v>612</v>
      </c>
      <c r="MRG308" s="119" t="s">
        <v>612</v>
      </c>
      <c r="MRH308" s="119" t="s">
        <v>612</v>
      </c>
      <c r="MRI308" s="119" t="s">
        <v>612</v>
      </c>
      <c r="MRJ308" s="119" t="s">
        <v>612</v>
      </c>
      <c r="MRK308" s="119" t="s">
        <v>612</v>
      </c>
      <c r="MRL308" s="119" t="s">
        <v>612</v>
      </c>
      <c r="MRM308" s="119" t="s">
        <v>612</v>
      </c>
      <c r="MRN308" s="119" t="s">
        <v>612</v>
      </c>
      <c r="MRO308" s="119" t="s">
        <v>612</v>
      </c>
      <c r="MRP308" s="119" t="s">
        <v>612</v>
      </c>
      <c r="MRQ308" s="119" t="s">
        <v>612</v>
      </c>
      <c r="MRR308" s="119" t="s">
        <v>612</v>
      </c>
      <c r="MRS308" s="119" t="s">
        <v>612</v>
      </c>
      <c r="MRT308" s="119" t="s">
        <v>612</v>
      </c>
      <c r="MRU308" s="119" t="s">
        <v>612</v>
      </c>
      <c r="MRV308" s="119" t="s">
        <v>612</v>
      </c>
      <c r="MRW308" s="119" t="s">
        <v>612</v>
      </c>
      <c r="MRX308" s="119" t="s">
        <v>612</v>
      </c>
      <c r="MRY308" s="119" t="s">
        <v>612</v>
      </c>
      <c r="MRZ308" s="119" t="s">
        <v>612</v>
      </c>
      <c r="MSA308" s="119" t="s">
        <v>612</v>
      </c>
      <c r="MSB308" s="119" t="s">
        <v>612</v>
      </c>
      <c r="MSC308" s="119" t="s">
        <v>612</v>
      </c>
      <c r="MSD308" s="119" t="s">
        <v>612</v>
      </c>
      <c r="MSE308" s="119" t="s">
        <v>612</v>
      </c>
      <c r="MSF308" s="119" t="s">
        <v>612</v>
      </c>
      <c r="MSG308" s="119" t="s">
        <v>612</v>
      </c>
      <c r="MSH308" s="119" t="s">
        <v>612</v>
      </c>
      <c r="MSI308" s="119" t="s">
        <v>612</v>
      </c>
      <c r="MSJ308" s="119" t="s">
        <v>612</v>
      </c>
      <c r="MSK308" s="119" t="s">
        <v>612</v>
      </c>
      <c r="MSL308" s="119" t="s">
        <v>612</v>
      </c>
      <c r="MSM308" s="119" t="s">
        <v>612</v>
      </c>
      <c r="MSN308" s="119" t="s">
        <v>612</v>
      </c>
      <c r="MSO308" s="119" t="s">
        <v>612</v>
      </c>
      <c r="MSP308" s="119" t="s">
        <v>612</v>
      </c>
      <c r="MSQ308" s="119" t="s">
        <v>612</v>
      </c>
      <c r="MSR308" s="119" t="s">
        <v>612</v>
      </c>
      <c r="MSS308" s="119" t="s">
        <v>612</v>
      </c>
      <c r="MST308" s="119" t="s">
        <v>612</v>
      </c>
      <c r="MSU308" s="119" t="s">
        <v>612</v>
      </c>
      <c r="MSV308" s="119" t="s">
        <v>612</v>
      </c>
      <c r="MSW308" s="119" t="s">
        <v>612</v>
      </c>
      <c r="MSX308" s="119" t="s">
        <v>612</v>
      </c>
      <c r="MSY308" s="119" t="s">
        <v>612</v>
      </c>
      <c r="MSZ308" s="119" t="s">
        <v>612</v>
      </c>
      <c r="MTA308" s="119" t="s">
        <v>612</v>
      </c>
      <c r="MTB308" s="119" t="s">
        <v>612</v>
      </c>
      <c r="MTC308" s="119" t="s">
        <v>612</v>
      </c>
      <c r="MTD308" s="119" t="s">
        <v>612</v>
      </c>
      <c r="MTE308" s="119" t="s">
        <v>612</v>
      </c>
      <c r="MTF308" s="119" t="s">
        <v>612</v>
      </c>
      <c r="MTG308" s="119" t="s">
        <v>612</v>
      </c>
      <c r="MTH308" s="119" t="s">
        <v>612</v>
      </c>
      <c r="MTI308" s="119" t="s">
        <v>612</v>
      </c>
      <c r="MTJ308" s="119" t="s">
        <v>612</v>
      </c>
      <c r="MTK308" s="119" t="s">
        <v>612</v>
      </c>
      <c r="MTL308" s="119" t="s">
        <v>612</v>
      </c>
      <c r="MTM308" s="119" t="s">
        <v>612</v>
      </c>
      <c r="MTN308" s="119" t="s">
        <v>612</v>
      </c>
      <c r="MTO308" s="119" t="s">
        <v>612</v>
      </c>
      <c r="MTP308" s="119" t="s">
        <v>612</v>
      </c>
      <c r="MTQ308" s="119" t="s">
        <v>612</v>
      </c>
      <c r="MTR308" s="119" t="s">
        <v>612</v>
      </c>
      <c r="MTS308" s="119" t="s">
        <v>612</v>
      </c>
      <c r="MTT308" s="119" t="s">
        <v>612</v>
      </c>
      <c r="MTU308" s="119" t="s">
        <v>612</v>
      </c>
      <c r="MTV308" s="119" t="s">
        <v>612</v>
      </c>
      <c r="MTW308" s="119" t="s">
        <v>612</v>
      </c>
      <c r="MTX308" s="119" t="s">
        <v>612</v>
      </c>
      <c r="MTY308" s="119" t="s">
        <v>612</v>
      </c>
      <c r="MTZ308" s="119" t="s">
        <v>612</v>
      </c>
      <c r="MUA308" s="119" t="s">
        <v>612</v>
      </c>
      <c r="MUB308" s="119" t="s">
        <v>612</v>
      </c>
      <c r="MUC308" s="119" t="s">
        <v>612</v>
      </c>
      <c r="MUD308" s="119" t="s">
        <v>612</v>
      </c>
      <c r="MUE308" s="119" t="s">
        <v>612</v>
      </c>
      <c r="MUF308" s="119" t="s">
        <v>612</v>
      </c>
      <c r="MUG308" s="119" t="s">
        <v>612</v>
      </c>
      <c r="MUH308" s="119" t="s">
        <v>612</v>
      </c>
      <c r="MUI308" s="119" t="s">
        <v>612</v>
      </c>
      <c r="MUJ308" s="119" t="s">
        <v>612</v>
      </c>
      <c r="MUK308" s="119" t="s">
        <v>612</v>
      </c>
      <c r="MUL308" s="119" t="s">
        <v>612</v>
      </c>
      <c r="MUM308" s="119" t="s">
        <v>612</v>
      </c>
      <c r="MUN308" s="119" t="s">
        <v>612</v>
      </c>
      <c r="MUO308" s="119" t="s">
        <v>612</v>
      </c>
      <c r="MUP308" s="119" t="s">
        <v>612</v>
      </c>
      <c r="MUQ308" s="119" t="s">
        <v>612</v>
      </c>
      <c r="MUR308" s="119" t="s">
        <v>612</v>
      </c>
      <c r="MUS308" s="119" t="s">
        <v>612</v>
      </c>
      <c r="MUT308" s="119" t="s">
        <v>612</v>
      </c>
      <c r="MUU308" s="119" t="s">
        <v>612</v>
      </c>
      <c r="MUV308" s="119" t="s">
        <v>612</v>
      </c>
      <c r="MUW308" s="119" t="s">
        <v>612</v>
      </c>
      <c r="MUX308" s="119" t="s">
        <v>612</v>
      </c>
      <c r="MUY308" s="119" t="s">
        <v>612</v>
      </c>
      <c r="MUZ308" s="119" t="s">
        <v>612</v>
      </c>
      <c r="MVA308" s="119" t="s">
        <v>612</v>
      </c>
      <c r="MVB308" s="119" t="s">
        <v>612</v>
      </c>
      <c r="MVC308" s="119" t="s">
        <v>612</v>
      </c>
      <c r="MVD308" s="119" t="s">
        <v>612</v>
      </c>
      <c r="MVE308" s="119" t="s">
        <v>612</v>
      </c>
      <c r="MVF308" s="119" t="s">
        <v>612</v>
      </c>
      <c r="MVG308" s="119" t="s">
        <v>612</v>
      </c>
      <c r="MVH308" s="119" t="s">
        <v>612</v>
      </c>
      <c r="MVI308" s="119" t="s">
        <v>612</v>
      </c>
      <c r="MVJ308" s="119" t="s">
        <v>612</v>
      </c>
      <c r="MVK308" s="119" t="s">
        <v>612</v>
      </c>
      <c r="MVL308" s="119" t="s">
        <v>612</v>
      </c>
      <c r="MVM308" s="119" t="s">
        <v>612</v>
      </c>
      <c r="MVN308" s="119" t="s">
        <v>612</v>
      </c>
      <c r="MVO308" s="119" t="s">
        <v>612</v>
      </c>
      <c r="MVP308" s="119" t="s">
        <v>612</v>
      </c>
      <c r="MVQ308" s="119" t="s">
        <v>612</v>
      </c>
      <c r="MVR308" s="119" t="s">
        <v>612</v>
      </c>
      <c r="MVS308" s="119" t="s">
        <v>612</v>
      </c>
      <c r="MVT308" s="119" t="s">
        <v>612</v>
      </c>
      <c r="MVU308" s="119" t="s">
        <v>612</v>
      </c>
      <c r="MVV308" s="119" t="s">
        <v>612</v>
      </c>
      <c r="MVW308" s="119" t="s">
        <v>612</v>
      </c>
      <c r="MVX308" s="119" t="s">
        <v>612</v>
      </c>
      <c r="MVY308" s="119" t="s">
        <v>612</v>
      </c>
      <c r="MVZ308" s="119" t="s">
        <v>612</v>
      </c>
      <c r="MWA308" s="119" t="s">
        <v>612</v>
      </c>
      <c r="MWB308" s="119" t="s">
        <v>612</v>
      </c>
      <c r="MWC308" s="119" t="s">
        <v>612</v>
      </c>
      <c r="MWD308" s="119" t="s">
        <v>612</v>
      </c>
      <c r="MWE308" s="119" t="s">
        <v>612</v>
      </c>
      <c r="MWF308" s="119" t="s">
        <v>612</v>
      </c>
      <c r="MWG308" s="119" t="s">
        <v>612</v>
      </c>
      <c r="MWH308" s="119" t="s">
        <v>612</v>
      </c>
      <c r="MWI308" s="119" t="s">
        <v>612</v>
      </c>
      <c r="MWJ308" s="119" t="s">
        <v>612</v>
      </c>
      <c r="MWK308" s="119" t="s">
        <v>612</v>
      </c>
      <c r="MWL308" s="119" t="s">
        <v>612</v>
      </c>
      <c r="MWM308" s="119" t="s">
        <v>612</v>
      </c>
      <c r="MWN308" s="119" t="s">
        <v>612</v>
      </c>
      <c r="MWO308" s="119" t="s">
        <v>612</v>
      </c>
      <c r="MWP308" s="119" t="s">
        <v>612</v>
      </c>
      <c r="MWQ308" s="119" t="s">
        <v>612</v>
      </c>
      <c r="MWR308" s="119" t="s">
        <v>612</v>
      </c>
      <c r="MWS308" s="119" t="s">
        <v>612</v>
      </c>
      <c r="MWT308" s="119" t="s">
        <v>612</v>
      </c>
      <c r="MWU308" s="119" t="s">
        <v>612</v>
      </c>
      <c r="MWV308" s="119" t="s">
        <v>612</v>
      </c>
      <c r="MWW308" s="119" t="s">
        <v>612</v>
      </c>
      <c r="MWX308" s="119" t="s">
        <v>612</v>
      </c>
      <c r="MWY308" s="119" t="s">
        <v>612</v>
      </c>
      <c r="MWZ308" s="119" t="s">
        <v>612</v>
      </c>
      <c r="MXA308" s="119" t="s">
        <v>612</v>
      </c>
      <c r="MXB308" s="119" t="s">
        <v>612</v>
      </c>
      <c r="MXC308" s="119" t="s">
        <v>612</v>
      </c>
      <c r="MXD308" s="119" t="s">
        <v>612</v>
      </c>
      <c r="MXE308" s="119" t="s">
        <v>612</v>
      </c>
      <c r="MXF308" s="119" t="s">
        <v>612</v>
      </c>
      <c r="MXG308" s="119" t="s">
        <v>612</v>
      </c>
      <c r="MXH308" s="119" t="s">
        <v>612</v>
      </c>
      <c r="MXI308" s="119" t="s">
        <v>612</v>
      </c>
      <c r="MXJ308" s="119" t="s">
        <v>612</v>
      </c>
      <c r="MXK308" s="119" t="s">
        <v>612</v>
      </c>
      <c r="MXL308" s="119" t="s">
        <v>612</v>
      </c>
      <c r="MXM308" s="119" t="s">
        <v>612</v>
      </c>
      <c r="MXN308" s="119" t="s">
        <v>612</v>
      </c>
      <c r="MXO308" s="119" t="s">
        <v>612</v>
      </c>
      <c r="MXP308" s="119" t="s">
        <v>612</v>
      </c>
      <c r="MXQ308" s="119" t="s">
        <v>612</v>
      </c>
      <c r="MXR308" s="119" t="s">
        <v>612</v>
      </c>
      <c r="MXS308" s="119" t="s">
        <v>612</v>
      </c>
      <c r="MXT308" s="119" t="s">
        <v>612</v>
      </c>
      <c r="MXU308" s="119" t="s">
        <v>612</v>
      </c>
      <c r="MXV308" s="119" t="s">
        <v>612</v>
      </c>
      <c r="MXW308" s="119" t="s">
        <v>612</v>
      </c>
      <c r="MXX308" s="119" t="s">
        <v>612</v>
      </c>
      <c r="MXY308" s="119" t="s">
        <v>612</v>
      </c>
      <c r="MXZ308" s="119" t="s">
        <v>612</v>
      </c>
      <c r="MYA308" s="119" t="s">
        <v>612</v>
      </c>
      <c r="MYB308" s="119" t="s">
        <v>612</v>
      </c>
      <c r="MYC308" s="119" t="s">
        <v>612</v>
      </c>
      <c r="MYD308" s="119" t="s">
        <v>612</v>
      </c>
      <c r="MYE308" s="119" t="s">
        <v>612</v>
      </c>
      <c r="MYF308" s="119" t="s">
        <v>612</v>
      </c>
      <c r="MYG308" s="119" t="s">
        <v>612</v>
      </c>
      <c r="MYH308" s="119" t="s">
        <v>612</v>
      </c>
      <c r="MYI308" s="119" t="s">
        <v>612</v>
      </c>
      <c r="MYJ308" s="119" t="s">
        <v>612</v>
      </c>
      <c r="MYK308" s="119" t="s">
        <v>612</v>
      </c>
      <c r="MYL308" s="119" t="s">
        <v>612</v>
      </c>
      <c r="MYM308" s="119" t="s">
        <v>612</v>
      </c>
      <c r="MYN308" s="119" t="s">
        <v>612</v>
      </c>
      <c r="MYO308" s="119" t="s">
        <v>612</v>
      </c>
      <c r="MYP308" s="119" t="s">
        <v>612</v>
      </c>
      <c r="MYQ308" s="119" t="s">
        <v>612</v>
      </c>
      <c r="MYR308" s="119" t="s">
        <v>612</v>
      </c>
      <c r="MYS308" s="119" t="s">
        <v>612</v>
      </c>
      <c r="MYT308" s="119" t="s">
        <v>612</v>
      </c>
      <c r="MYU308" s="119" t="s">
        <v>612</v>
      </c>
      <c r="MYV308" s="119" t="s">
        <v>612</v>
      </c>
      <c r="MYW308" s="119" t="s">
        <v>612</v>
      </c>
      <c r="MYX308" s="119" t="s">
        <v>612</v>
      </c>
      <c r="MYY308" s="119" t="s">
        <v>612</v>
      </c>
      <c r="MYZ308" s="119" t="s">
        <v>612</v>
      </c>
      <c r="MZA308" s="119" t="s">
        <v>612</v>
      </c>
      <c r="MZB308" s="119" t="s">
        <v>612</v>
      </c>
      <c r="MZC308" s="119" t="s">
        <v>612</v>
      </c>
      <c r="MZD308" s="119" t="s">
        <v>612</v>
      </c>
      <c r="MZE308" s="119" t="s">
        <v>612</v>
      </c>
      <c r="MZF308" s="119" t="s">
        <v>612</v>
      </c>
      <c r="MZG308" s="119" t="s">
        <v>612</v>
      </c>
      <c r="MZH308" s="119" t="s">
        <v>612</v>
      </c>
      <c r="MZI308" s="119" t="s">
        <v>612</v>
      </c>
      <c r="MZJ308" s="119" t="s">
        <v>612</v>
      </c>
      <c r="MZK308" s="119" t="s">
        <v>612</v>
      </c>
      <c r="MZL308" s="119" t="s">
        <v>612</v>
      </c>
      <c r="MZM308" s="119" t="s">
        <v>612</v>
      </c>
      <c r="MZN308" s="119" t="s">
        <v>612</v>
      </c>
      <c r="MZO308" s="119" t="s">
        <v>612</v>
      </c>
      <c r="MZP308" s="119" t="s">
        <v>612</v>
      </c>
      <c r="MZQ308" s="119" t="s">
        <v>612</v>
      </c>
      <c r="MZR308" s="119" t="s">
        <v>612</v>
      </c>
      <c r="MZS308" s="119" t="s">
        <v>612</v>
      </c>
      <c r="MZT308" s="119" t="s">
        <v>612</v>
      </c>
      <c r="MZU308" s="119" t="s">
        <v>612</v>
      </c>
      <c r="MZV308" s="119" t="s">
        <v>612</v>
      </c>
      <c r="MZW308" s="119" t="s">
        <v>612</v>
      </c>
      <c r="MZX308" s="119" t="s">
        <v>612</v>
      </c>
      <c r="MZY308" s="119" t="s">
        <v>612</v>
      </c>
      <c r="MZZ308" s="119" t="s">
        <v>612</v>
      </c>
      <c r="NAA308" s="119" t="s">
        <v>612</v>
      </c>
      <c r="NAB308" s="119" t="s">
        <v>612</v>
      </c>
      <c r="NAC308" s="119" t="s">
        <v>612</v>
      </c>
      <c r="NAD308" s="119" t="s">
        <v>612</v>
      </c>
      <c r="NAE308" s="119" t="s">
        <v>612</v>
      </c>
      <c r="NAF308" s="119" t="s">
        <v>612</v>
      </c>
      <c r="NAG308" s="119" t="s">
        <v>612</v>
      </c>
      <c r="NAH308" s="119" t="s">
        <v>612</v>
      </c>
      <c r="NAI308" s="119" t="s">
        <v>612</v>
      </c>
      <c r="NAJ308" s="119" t="s">
        <v>612</v>
      </c>
      <c r="NAK308" s="119" t="s">
        <v>612</v>
      </c>
      <c r="NAL308" s="119" t="s">
        <v>612</v>
      </c>
      <c r="NAM308" s="119" t="s">
        <v>612</v>
      </c>
      <c r="NAN308" s="119" t="s">
        <v>612</v>
      </c>
      <c r="NAO308" s="119" t="s">
        <v>612</v>
      </c>
      <c r="NAP308" s="119" t="s">
        <v>612</v>
      </c>
      <c r="NAQ308" s="119" t="s">
        <v>612</v>
      </c>
      <c r="NAR308" s="119" t="s">
        <v>612</v>
      </c>
      <c r="NAS308" s="119" t="s">
        <v>612</v>
      </c>
      <c r="NAT308" s="119" t="s">
        <v>612</v>
      </c>
      <c r="NAU308" s="119" t="s">
        <v>612</v>
      </c>
      <c r="NAV308" s="119" t="s">
        <v>612</v>
      </c>
      <c r="NAW308" s="119" t="s">
        <v>612</v>
      </c>
      <c r="NAX308" s="119" t="s">
        <v>612</v>
      </c>
      <c r="NAY308" s="119" t="s">
        <v>612</v>
      </c>
      <c r="NAZ308" s="119" t="s">
        <v>612</v>
      </c>
      <c r="NBA308" s="119" t="s">
        <v>612</v>
      </c>
      <c r="NBB308" s="119" t="s">
        <v>612</v>
      </c>
      <c r="NBC308" s="119" t="s">
        <v>612</v>
      </c>
      <c r="NBD308" s="119" t="s">
        <v>612</v>
      </c>
      <c r="NBE308" s="119" t="s">
        <v>612</v>
      </c>
      <c r="NBF308" s="119" t="s">
        <v>612</v>
      </c>
      <c r="NBG308" s="119" t="s">
        <v>612</v>
      </c>
      <c r="NBH308" s="119" t="s">
        <v>612</v>
      </c>
      <c r="NBI308" s="119" t="s">
        <v>612</v>
      </c>
      <c r="NBJ308" s="119" t="s">
        <v>612</v>
      </c>
      <c r="NBK308" s="119" t="s">
        <v>612</v>
      </c>
      <c r="NBL308" s="119" t="s">
        <v>612</v>
      </c>
      <c r="NBM308" s="119" t="s">
        <v>612</v>
      </c>
      <c r="NBN308" s="119" t="s">
        <v>612</v>
      </c>
      <c r="NBO308" s="119" t="s">
        <v>612</v>
      </c>
      <c r="NBP308" s="119" t="s">
        <v>612</v>
      </c>
      <c r="NBQ308" s="119" t="s">
        <v>612</v>
      </c>
      <c r="NBR308" s="119" t="s">
        <v>612</v>
      </c>
      <c r="NBS308" s="119" t="s">
        <v>612</v>
      </c>
      <c r="NBT308" s="119" t="s">
        <v>612</v>
      </c>
      <c r="NBU308" s="119" t="s">
        <v>612</v>
      </c>
      <c r="NBV308" s="119" t="s">
        <v>612</v>
      </c>
      <c r="NBW308" s="119" t="s">
        <v>612</v>
      </c>
      <c r="NBX308" s="119" t="s">
        <v>612</v>
      </c>
      <c r="NBY308" s="119" t="s">
        <v>612</v>
      </c>
      <c r="NBZ308" s="119" t="s">
        <v>612</v>
      </c>
      <c r="NCA308" s="119" t="s">
        <v>612</v>
      </c>
      <c r="NCB308" s="119" t="s">
        <v>612</v>
      </c>
      <c r="NCC308" s="119" t="s">
        <v>612</v>
      </c>
      <c r="NCD308" s="119" t="s">
        <v>612</v>
      </c>
      <c r="NCE308" s="119" t="s">
        <v>612</v>
      </c>
      <c r="NCF308" s="119" t="s">
        <v>612</v>
      </c>
      <c r="NCG308" s="119" t="s">
        <v>612</v>
      </c>
      <c r="NCH308" s="119" t="s">
        <v>612</v>
      </c>
      <c r="NCI308" s="119" t="s">
        <v>612</v>
      </c>
      <c r="NCJ308" s="119" t="s">
        <v>612</v>
      </c>
      <c r="NCK308" s="119" t="s">
        <v>612</v>
      </c>
      <c r="NCL308" s="119" t="s">
        <v>612</v>
      </c>
      <c r="NCM308" s="119" t="s">
        <v>612</v>
      </c>
      <c r="NCN308" s="119" t="s">
        <v>612</v>
      </c>
      <c r="NCO308" s="119" t="s">
        <v>612</v>
      </c>
      <c r="NCP308" s="119" t="s">
        <v>612</v>
      </c>
      <c r="NCQ308" s="119" t="s">
        <v>612</v>
      </c>
      <c r="NCR308" s="119" t="s">
        <v>612</v>
      </c>
      <c r="NCS308" s="119" t="s">
        <v>612</v>
      </c>
      <c r="NCT308" s="119" t="s">
        <v>612</v>
      </c>
      <c r="NCU308" s="119" t="s">
        <v>612</v>
      </c>
      <c r="NCV308" s="119" t="s">
        <v>612</v>
      </c>
      <c r="NCW308" s="119" t="s">
        <v>612</v>
      </c>
      <c r="NCX308" s="119" t="s">
        <v>612</v>
      </c>
      <c r="NCY308" s="119" t="s">
        <v>612</v>
      </c>
      <c r="NCZ308" s="119" t="s">
        <v>612</v>
      </c>
      <c r="NDA308" s="119" t="s">
        <v>612</v>
      </c>
      <c r="NDB308" s="119" t="s">
        <v>612</v>
      </c>
      <c r="NDC308" s="119" t="s">
        <v>612</v>
      </c>
      <c r="NDD308" s="119" t="s">
        <v>612</v>
      </c>
      <c r="NDE308" s="119" t="s">
        <v>612</v>
      </c>
      <c r="NDF308" s="119" t="s">
        <v>612</v>
      </c>
      <c r="NDG308" s="119" t="s">
        <v>612</v>
      </c>
      <c r="NDH308" s="119" t="s">
        <v>612</v>
      </c>
      <c r="NDI308" s="119" t="s">
        <v>612</v>
      </c>
      <c r="NDJ308" s="119" t="s">
        <v>612</v>
      </c>
      <c r="NDK308" s="119" t="s">
        <v>612</v>
      </c>
      <c r="NDL308" s="119" t="s">
        <v>612</v>
      </c>
      <c r="NDM308" s="119" t="s">
        <v>612</v>
      </c>
      <c r="NDN308" s="119" t="s">
        <v>612</v>
      </c>
      <c r="NDO308" s="119" t="s">
        <v>612</v>
      </c>
      <c r="NDP308" s="119" t="s">
        <v>612</v>
      </c>
      <c r="NDQ308" s="119" t="s">
        <v>612</v>
      </c>
      <c r="NDR308" s="119" t="s">
        <v>612</v>
      </c>
      <c r="NDS308" s="119" t="s">
        <v>612</v>
      </c>
      <c r="NDT308" s="119" t="s">
        <v>612</v>
      </c>
      <c r="NDU308" s="119" t="s">
        <v>612</v>
      </c>
      <c r="NDV308" s="119" t="s">
        <v>612</v>
      </c>
      <c r="NDW308" s="119" t="s">
        <v>612</v>
      </c>
      <c r="NDX308" s="119" t="s">
        <v>612</v>
      </c>
      <c r="NDY308" s="119" t="s">
        <v>612</v>
      </c>
      <c r="NDZ308" s="119" t="s">
        <v>612</v>
      </c>
      <c r="NEA308" s="119" t="s">
        <v>612</v>
      </c>
      <c r="NEB308" s="119" t="s">
        <v>612</v>
      </c>
      <c r="NEC308" s="119" t="s">
        <v>612</v>
      </c>
      <c r="NED308" s="119" t="s">
        <v>612</v>
      </c>
      <c r="NEE308" s="119" t="s">
        <v>612</v>
      </c>
      <c r="NEF308" s="119" t="s">
        <v>612</v>
      </c>
      <c r="NEG308" s="119" t="s">
        <v>612</v>
      </c>
      <c r="NEH308" s="119" t="s">
        <v>612</v>
      </c>
      <c r="NEI308" s="119" t="s">
        <v>612</v>
      </c>
      <c r="NEJ308" s="119" t="s">
        <v>612</v>
      </c>
      <c r="NEK308" s="119" t="s">
        <v>612</v>
      </c>
      <c r="NEL308" s="119" t="s">
        <v>612</v>
      </c>
      <c r="NEM308" s="119" t="s">
        <v>612</v>
      </c>
      <c r="NEN308" s="119" t="s">
        <v>612</v>
      </c>
      <c r="NEO308" s="119" t="s">
        <v>612</v>
      </c>
      <c r="NEP308" s="119" t="s">
        <v>612</v>
      </c>
      <c r="NEQ308" s="119" t="s">
        <v>612</v>
      </c>
      <c r="NER308" s="119" t="s">
        <v>612</v>
      </c>
      <c r="NES308" s="119" t="s">
        <v>612</v>
      </c>
      <c r="NET308" s="119" t="s">
        <v>612</v>
      </c>
      <c r="NEU308" s="119" t="s">
        <v>612</v>
      </c>
      <c r="NEV308" s="119" t="s">
        <v>612</v>
      </c>
      <c r="NEW308" s="119" t="s">
        <v>612</v>
      </c>
      <c r="NEX308" s="119" t="s">
        <v>612</v>
      </c>
      <c r="NEY308" s="119" t="s">
        <v>612</v>
      </c>
      <c r="NEZ308" s="119" t="s">
        <v>612</v>
      </c>
      <c r="NFA308" s="119" t="s">
        <v>612</v>
      </c>
      <c r="NFB308" s="119" t="s">
        <v>612</v>
      </c>
      <c r="NFC308" s="119" t="s">
        <v>612</v>
      </c>
      <c r="NFD308" s="119" t="s">
        <v>612</v>
      </c>
      <c r="NFE308" s="119" t="s">
        <v>612</v>
      </c>
      <c r="NFF308" s="119" t="s">
        <v>612</v>
      </c>
      <c r="NFG308" s="119" t="s">
        <v>612</v>
      </c>
      <c r="NFH308" s="119" t="s">
        <v>612</v>
      </c>
      <c r="NFI308" s="119" t="s">
        <v>612</v>
      </c>
      <c r="NFJ308" s="119" t="s">
        <v>612</v>
      </c>
      <c r="NFK308" s="119" t="s">
        <v>612</v>
      </c>
      <c r="NFL308" s="119" t="s">
        <v>612</v>
      </c>
      <c r="NFM308" s="119" t="s">
        <v>612</v>
      </c>
      <c r="NFN308" s="119" t="s">
        <v>612</v>
      </c>
      <c r="NFO308" s="119" t="s">
        <v>612</v>
      </c>
      <c r="NFP308" s="119" t="s">
        <v>612</v>
      </c>
      <c r="NFQ308" s="119" t="s">
        <v>612</v>
      </c>
      <c r="NFR308" s="119" t="s">
        <v>612</v>
      </c>
      <c r="NFS308" s="119" t="s">
        <v>612</v>
      </c>
      <c r="NFT308" s="119" t="s">
        <v>612</v>
      </c>
      <c r="NFU308" s="119" t="s">
        <v>612</v>
      </c>
      <c r="NFV308" s="119" t="s">
        <v>612</v>
      </c>
      <c r="NFW308" s="119" t="s">
        <v>612</v>
      </c>
      <c r="NFX308" s="119" t="s">
        <v>612</v>
      </c>
      <c r="NFY308" s="119" t="s">
        <v>612</v>
      </c>
      <c r="NFZ308" s="119" t="s">
        <v>612</v>
      </c>
      <c r="NGA308" s="119" t="s">
        <v>612</v>
      </c>
      <c r="NGB308" s="119" t="s">
        <v>612</v>
      </c>
      <c r="NGC308" s="119" t="s">
        <v>612</v>
      </c>
      <c r="NGD308" s="119" t="s">
        <v>612</v>
      </c>
      <c r="NGE308" s="119" t="s">
        <v>612</v>
      </c>
      <c r="NGF308" s="119" t="s">
        <v>612</v>
      </c>
      <c r="NGG308" s="119" t="s">
        <v>612</v>
      </c>
      <c r="NGH308" s="119" t="s">
        <v>612</v>
      </c>
      <c r="NGI308" s="119" t="s">
        <v>612</v>
      </c>
      <c r="NGJ308" s="119" t="s">
        <v>612</v>
      </c>
      <c r="NGK308" s="119" t="s">
        <v>612</v>
      </c>
      <c r="NGL308" s="119" t="s">
        <v>612</v>
      </c>
      <c r="NGM308" s="119" t="s">
        <v>612</v>
      </c>
      <c r="NGN308" s="119" t="s">
        <v>612</v>
      </c>
      <c r="NGO308" s="119" t="s">
        <v>612</v>
      </c>
      <c r="NGP308" s="119" t="s">
        <v>612</v>
      </c>
      <c r="NGQ308" s="119" t="s">
        <v>612</v>
      </c>
      <c r="NGR308" s="119" t="s">
        <v>612</v>
      </c>
      <c r="NGS308" s="119" t="s">
        <v>612</v>
      </c>
      <c r="NGT308" s="119" t="s">
        <v>612</v>
      </c>
      <c r="NGU308" s="119" t="s">
        <v>612</v>
      </c>
      <c r="NGV308" s="119" t="s">
        <v>612</v>
      </c>
      <c r="NGW308" s="119" t="s">
        <v>612</v>
      </c>
      <c r="NGX308" s="119" t="s">
        <v>612</v>
      </c>
      <c r="NGY308" s="119" t="s">
        <v>612</v>
      </c>
      <c r="NGZ308" s="119" t="s">
        <v>612</v>
      </c>
      <c r="NHA308" s="119" t="s">
        <v>612</v>
      </c>
      <c r="NHB308" s="119" t="s">
        <v>612</v>
      </c>
      <c r="NHC308" s="119" t="s">
        <v>612</v>
      </c>
      <c r="NHD308" s="119" t="s">
        <v>612</v>
      </c>
      <c r="NHE308" s="119" t="s">
        <v>612</v>
      </c>
      <c r="NHF308" s="119" t="s">
        <v>612</v>
      </c>
      <c r="NHG308" s="119" t="s">
        <v>612</v>
      </c>
      <c r="NHH308" s="119" t="s">
        <v>612</v>
      </c>
      <c r="NHI308" s="119" t="s">
        <v>612</v>
      </c>
      <c r="NHJ308" s="119" t="s">
        <v>612</v>
      </c>
      <c r="NHK308" s="119" t="s">
        <v>612</v>
      </c>
      <c r="NHL308" s="119" t="s">
        <v>612</v>
      </c>
      <c r="NHM308" s="119" t="s">
        <v>612</v>
      </c>
      <c r="NHN308" s="119" t="s">
        <v>612</v>
      </c>
      <c r="NHO308" s="119" t="s">
        <v>612</v>
      </c>
      <c r="NHP308" s="119" t="s">
        <v>612</v>
      </c>
      <c r="NHQ308" s="119" t="s">
        <v>612</v>
      </c>
      <c r="NHR308" s="119" t="s">
        <v>612</v>
      </c>
      <c r="NHS308" s="119" t="s">
        <v>612</v>
      </c>
      <c r="NHT308" s="119" t="s">
        <v>612</v>
      </c>
      <c r="NHU308" s="119" t="s">
        <v>612</v>
      </c>
      <c r="NHV308" s="119" t="s">
        <v>612</v>
      </c>
      <c r="NHW308" s="119" t="s">
        <v>612</v>
      </c>
      <c r="NHX308" s="119" t="s">
        <v>612</v>
      </c>
      <c r="NHY308" s="119" t="s">
        <v>612</v>
      </c>
      <c r="NHZ308" s="119" t="s">
        <v>612</v>
      </c>
      <c r="NIA308" s="119" t="s">
        <v>612</v>
      </c>
      <c r="NIB308" s="119" t="s">
        <v>612</v>
      </c>
      <c r="NIC308" s="119" t="s">
        <v>612</v>
      </c>
      <c r="NID308" s="119" t="s">
        <v>612</v>
      </c>
      <c r="NIE308" s="119" t="s">
        <v>612</v>
      </c>
      <c r="NIF308" s="119" t="s">
        <v>612</v>
      </c>
      <c r="NIG308" s="119" t="s">
        <v>612</v>
      </c>
      <c r="NIH308" s="119" t="s">
        <v>612</v>
      </c>
      <c r="NII308" s="119" t="s">
        <v>612</v>
      </c>
      <c r="NIJ308" s="119" t="s">
        <v>612</v>
      </c>
      <c r="NIK308" s="119" t="s">
        <v>612</v>
      </c>
      <c r="NIL308" s="119" t="s">
        <v>612</v>
      </c>
      <c r="NIM308" s="119" t="s">
        <v>612</v>
      </c>
      <c r="NIN308" s="119" t="s">
        <v>612</v>
      </c>
      <c r="NIO308" s="119" t="s">
        <v>612</v>
      </c>
      <c r="NIP308" s="119" t="s">
        <v>612</v>
      </c>
      <c r="NIQ308" s="119" t="s">
        <v>612</v>
      </c>
      <c r="NIR308" s="119" t="s">
        <v>612</v>
      </c>
      <c r="NIS308" s="119" t="s">
        <v>612</v>
      </c>
      <c r="NIT308" s="119" t="s">
        <v>612</v>
      </c>
      <c r="NIU308" s="119" t="s">
        <v>612</v>
      </c>
      <c r="NIV308" s="119" t="s">
        <v>612</v>
      </c>
      <c r="NIW308" s="119" t="s">
        <v>612</v>
      </c>
      <c r="NIX308" s="119" t="s">
        <v>612</v>
      </c>
      <c r="NIY308" s="119" t="s">
        <v>612</v>
      </c>
      <c r="NIZ308" s="119" t="s">
        <v>612</v>
      </c>
      <c r="NJA308" s="119" t="s">
        <v>612</v>
      </c>
      <c r="NJB308" s="119" t="s">
        <v>612</v>
      </c>
      <c r="NJC308" s="119" t="s">
        <v>612</v>
      </c>
      <c r="NJD308" s="119" t="s">
        <v>612</v>
      </c>
      <c r="NJE308" s="119" t="s">
        <v>612</v>
      </c>
      <c r="NJF308" s="119" t="s">
        <v>612</v>
      </c>
      <c r="NJG308" s="119" t="s">
        <v>612</v>
      </c>
      <c r="NJH308" s="119" t="s">
        <v>612</v>
      </c>
      <c r="NJI308" s="119" t="s">
        <v>612</v>
      </c>
      <c r="NJJ308" s="119" t="s">
        <v>612</v>
      </c>
      <c r="NJK308" s="119" t="s">
        <v>612</v>
      </c>
      <c r="NJL308" s="119" t="s">
        <v>612</v>
      </c>
      <c r="NJM308" s="119" t="s">
        <v>612</v>
      </c>
      <c r="NJN308" s="119" t="s">
        <v>612</v>
      </c>
      <c r="NJO308" s="119" t="s">
        <v>612</v>
      </c>
      <c r="NJP308" s="119" t="s">
        <v>612</v>
      </c>
      <c r="NJQ308" s="119" t="s">
        <v>612</v>
      </c>
      <c r="NJR308" s="119" t="s">
        <v>612</v>
      </c>
      <c r="NJS308" s="119" t="s">
        <v>612</v>
      </c>
      <c r="NJT308" s="119" t="s">
        <v>612</v>
      </c>
      <c r="NJU308" s="119" t="s">
        <v>612</v>
      </c>
      <c r="NJV308" s="119" t="s">
        <v>612</v>
      </c>
      <c r="NJW308" s="119" t="s">
        <v>612</v>
      </c>
      <c r="NJX308" s="119" t="s">
        <v>612</v>
      </c>
      <c r="NJY308" s="119" t="s">
        <v>612</v>
      </c>
      <c r="NJZ308" s="119" t="s">
        <v>612</v>
      </c>
      <c r="NKA308" s="119" t="s">
        <v>612</v>
      </c>
      <c r="NKB308" s="119" t="s">
        <v>612</v>
      </c>
      <c r="NKC308" s="119" t="s">
        <v>612</v>
      </c>
      <c r="NKD308" s="119" t="s">
        <v>612</v>
      </c>
      <c r="NKE308" s="119" t="s">
        <v>612</v>
      </c>
      <c r="NKF308" s="119" t="s">
        <v>612</v>
      </c>
      <c r="NKG308" s="119" t="s">
        <v>612</v>
      </c>
      <c r="NKH308" s="119" t="s">
        <v>612</v>
      </c>
      <c r="NKI308" s="119" t="s">
        <v>612</v>
      </c>
      <c r="NKJ308" s="119" t="s">
        <v>612</v>
      </c>
      <c r="NKK308" s="119" t="s">
        <v>612</v>
      </c>
      <c r="NKL308" s="119" t="s">
        <v>612</v>
      </c>
      <c r="NKM308" s="119" t="s">
        <v>612</v>
      </c>
      <c r="NKN308" s="119" t="s">
        <v>612</v>
      </c>
      <c r="NKO308" s="119" t="s">
        <v>612</v>
      </c>
      <c r="NKP308" s="119" t="s">
        <v>612</v>
      </c>
      <c r="NKQ308" s="119" t="s">
        <v>612</v>
      </c>
      <c r="NKR308" s="119" t="s">
        <v>612</v>
      </c>
      <c r="NKS308" s="119" t="s">
        <v>612</v>
      </c>
      <c r="NKT308" s="119" t="s">
        <v>612</v>
      </c>
      <c r="NKU308" s="119" t="s">
        <v>612</v>
      </c>
      <c r="NKV308" s="119" t="s">
        <v>612</v>
      </c>
      <c r="NKW308" s="119" t="s">
        <v>612</v>
      </c>
      <c r="NKX308" s="119" t="s">
        <v>612</v>
      </c>
      <c r="NKY308" s="119" t="s">
        <v>612</v>
      </c>
      <c r="NKZ308" s="119" t="s">
        <v>612</v>
      </c>
      <c r="NLA308" s="119" t="s">
        <v>612</v>
      </c>
      <c r="NLB308" s="119" t="s">
        <v>612</v>
      </c>
      <c r="NLC308" s="119" t="s">
        <v>612</v>
      </c>
      <c r="NLD308" s="119" t="s">
        <v>612</v>
      </c>
      <c r="NLE308" s="119" t="s">
        <v>612</v>
      </c>
      <c r="NLF308" s="119" t="s">
        <v>612</v>
      </c>
      <c r="NLG308" s="119" t="s">
        <v>612</v>
      </c>
      <c r="NLH308" s="119" t="s">
        <v>612</v>
      </c>
      <c r="NLI308" s="119" t="s">
        <v>612</v>
      </c>
      <c r="NLJ308" s="119" t="s">
        <v>612</v>
      </c>
      <c r="NLK308" s="119" t="s">
        <v>612</v>
      </c>
      <c r="NLL308" s="119" t="s">
        <v>612</v>
      </c>
      <c r="NLM308" s="119" t="s">
        <v>612</v>
      </c>
      <c r="NLN308" s="119" t="s">
        <v>612</v>
      </c>
      <c r="NLO308" s="119" t="s">
        <v>612</v>
      </c>
      <c r="NLP308" s="119" t="s">
        <v>612</v>
      </c>
      <c r="NLQ308" s="119" t="s">
        <v>612</v>
      </c>
      <c r="NLR308" s="119" t="s">
        <v>612</v>
      </c>
      <c r="NLS308" s="119" t="s">
        <v>612</v>
      </c>
      <c r="NLT308" s="119" t="s">
        <v>612</v>
      </c>
      <c r="NLU308" s="119" t="s">
        <v>612</v>
      </c>
      <c r="NLV308" s="119" t="s">
        <v>612</v>
      </c>
      <c r="NLW308" s="119" t="s">
        <v>612</v>
      </c>
      <c r="NLX308" s="119" t="s">
        <v>612</v>
      </c>
      <c r="NLY308" s="119" t="s">
        <v>612</v>
      </c>
      <c r="NLZ308" s="119" t="s">
        <v>612</v>
      </c>
      <c r="NMA308" s="119" t="s">
        <v>612</v>
      </c>
      <c r="NMB308" s="119" t="s">
        <v>612</v>
      </c>
      <c r="NMC308" s="119" t="s">
        <v>612</v>
      </c>
      <c r="NMD308" s="119" t="s">
        <v>612</v>
      </c>
      <c r="NME308" s="119" t="s">
        <v>612</v>
      </c>
      <c r="NMF308" s="119" t="s">
        <v>612</v>
      </c>
      <c r="NMG308" s="119" t="s">
        <v>612</v>
      </c>
      <c r="NMH308" s="119" t="s">
        <v>612</v>
      </c>
      <c r="NMI308" s="119" t="s">
        <v>612</v>
      </c>
      <c r="NMJ308" s="119" t="s">
        <v>612</v>
      </c>
      <c r="NMK308" s="119" t="s">
        <v>612</v>
      </c>
      <c r="NML308" s="119" t="s">
        <v>612</v>
      </c>
      <c r="NMM308" s="119" t="s">
        <v>612</v>
      </c>
      <c r="NMN308" s="119" t="s">
        <v>612</v>
      </c>
      <c r="NMO308" s="119" t="s">
        <v>612</v>
      </c>
      <c r="NMP308" s="119" t="s">
        <v>612</v>
      </c>
      <c r="NMQ308" s="119" t="s">
        <v>612</v>
      </c>
      <c r="NMR308" s="119" t="s">
        <v>612</v>
      </c>
      <c r="NMS308" s="119" t="s">
        <v>612</v>
      </c>
      <c r="NMT308" s="119" t="s">
        <v>612</v>
      </c>
      <c r="NMU308" s="119" t="s">
        <v>612</v>
      </c>
      <c r="NMV308" s="119" t="s">
        <v>612</v>
      </c>
      <c r="NMW308" s="119" t="s">
        <v>612</v>
      </c>
      <c r="NMX308" s="119" t="s">
        <v>612</v>
      </c>
      <c r="NMY308" s="119" t="s">
        <v>612</v>
      </c>
      <c r="NMZ308" s="119" t="s">
        <v>612</v>
      </c>
      <c r="NNA308" s="119" t="s">
        <v>612</v>
      </c>
      <c r="NNB308" s="119" t="s">
        <v>612</v>
      </c>
      <c r="NNC308" s="119" t="s">
        <v>612</v>
      </c>
      <c r="NND308" s="119" t="s">
        <v>612</v>
      </c>
      <c r="NNE308" s="119" t="s">
        <v>612</v>
      </c>
      <c r="NNF308" s="119" t="s">
        <v>612</v>
      </c>
      <c r="NNG308" s="119" t="s">
        <v>612</v>
      </c>
      <c r="NNH308" s="119" t="s">
        <v>612</v>
      </c>
      <c r="NNI308" s="119" t="s">
        <v>612</v>
      </c>
      <c r="NNJ308" s="119" t="s">
        <v>612</v>
      </c>
      <c r="NNK308" s="119" t="s">
        <v>612</v>
      </c>
      <c r="NNL308" s="119" t="s">
        <v>612</v>
      </c>
      <c r="NNM308" s="119" t="s">
        <v>612</v>
      </c>
      <c r="NNN308" s="119" t="s">
        <v>612</v>
      </c>
      <c r="NNO308" s="119" t="s">
        <v>612</v>
      </c>
      <c r="NNP308" s="119" t="s">
        <v>612</v>
      </c>
      <c r="NNQ308" s="119" t="s">
        <v>612</v>
      </c>
      <c r="NNR308" s="119" t="s">
        <v>612</v>
      </c>
      <c r="NNS308" s="119" t="s">
        <v>612</v>
      </c>
      <c r="NNT308" s="119" t="s">
        <v>612</v>
      </c>
      <c r="NNU308" s="119" t="s">
        <v>612</v>
      </c>
      <c r="NNV308" s="119" t="s">
        <v>612</v>
      </c>
      <c r="NNW308" s="119" t="s">
        <v>612</v>
      </c>
      <c r="NNX308" s="119" t="s">
        <v>612</v>
      </c>
      <c r="NNY308" s="119" t="s">
        <v>612</v>
      </c>
      <c r="NNZ308" s="119" t="s">
        <v>612</v>
      </c>
      <c r="NOA308" s="119" t="s">
        <v>612</v>
      </c>
      <c r="NOB308" s="119" t="s">
        <v>612</v>
      </c>
      <c r="NOC308" s="119" t="s">
        <v>612</v>
      </c>
      <c r="NOD308" s="119" t="s">
        <v>612</v>
      </c>
      <c r="NOE308" s="119" t="s">
        <v>612</v>
      </c>
      <c r="NOF308" s="119" t="s">
        <v>612</v>
      </c>
      <c r="NOG308" s="119" t="s">
        <v>612</v>
      </c>
      <c r="NOH308" s="119" t="s">
        <v>612</v>
      </c>
      <c r="NOI308" s="119" t="s">
        <v>612</v>
      </c>
      <c r="NOJ308" s="119" t="s">
        <v>612</v>
      </c>
      <c r="NOK308" s="119" t="s">
        <v>612</v>
      </c>
      <c r="NOL308" s="119" t="s">
        <v>612</v>
      </c>
      <c r="NOM308" s="119" t="s">
        <v>612</v>
      </c>
      <c r="NON308" s="119" t="s">
        <v>612</v>
      </c>
      <c r="NOO308" s="119" t="s">
        <v>612</v>
      </c>
      <c r="NOP308" s="119" t="s">
        <v>612</v>
      </c>
      <c r="NOQ308" s="119" t="s">
        <v>612</v>
      </c>
      <c r="NOR308" s="119" t="s">
        <v>612</v>
      </c>
      <c r="NOS308" s="119" t="s">
        <v>612</v>
      </c>
      <c r="NOT308" s="119" t="s">
        <v>612</v>
      </c>
      <c r="NOU308" s="119" t="s">
        <v>612</v>
      </c>
      <c r="NOV308" s="119" t="s">
        <v>612</v>
      </c>
      <c r="NOW308" s="119" t="s">
        <v>612</v>
      </c>
      <c r="NOX308" s="119" t="s">
        <v>612</v>
      </c>
      <c r="NOY308" s="119" t="s">
        <v>612</v>
      </c>
      <c r="NOZ308" s="119" t="s">
        <v>612</v>
      </c>
      <c r="NPA308" s="119" t="s">
        <v>612</v>
      </c>
      <c r="NPB308" s="119" t="s">
        <v>612</v>
      </c>
      <c r="NPC308" s="119" t="s">
        <v>612</v>
      </c>
      <c r="NPD308" s="119" t="s">
        <v>612</v>
      </c>
      <c r="NPE308" s="119" t="s">
        <v>612</v>
      </c>
      <c r="NPF308" s="119" t="s">
        <v>612</v>
      </c>
      <c r="NPG308" s="119" t="s">
        <v>612</v>
      </c>
      <c r="NPH308" s="119" t="s">
        <v>612</v>
      </c>
      <c r="NPI308" s="119" t="s">
        <v>612</v>
      </c>
      <c r="NPJ308" s="119" t="s">
        <v>612</v>
      </c>
      <c r="NPK308" s="119" t="s">
        <v>612</v>
      </c>
      <c r="NPL308" s="119" t="s">
        <v>612</v>
      </c>
      <c r="NPM308" s="119" t="s">
        <v>612</v>
      </c>
      <c r="NPN308" s="119" t="s">
        <v>612</v>
      </c>
      <c r="NPO308" s="119" t="s">
        <v>612</v>
      </c>
      <c r="NPP308" s="119" t="s">
        <v>612</v>
      </c>
      <c r="NPQ308" s="119" t="s">
        <v>612</v>
      </c>
      <c r="NPR308" s="119" t="s">
        <v>612</v>
      </c>
      <c r="NPS308" s="119" t="s">
        <v>612</v>
      </c>
      <c r="NPT308" s="119" t="s">
        <v>612</v>
      </c>
      <c r="NPU308" s="119" t="s">
        <v>612</v>
      </c>
      <c r="NPV308" s="119" t="s">
        <v>612</v>
      </c>
      <c r="NPW308" s="119" t="s">
        <v>612</v>
      </c>
      <c r="NPX308" s="119" t="s">
        <v>612</v>
      </c>
      <c r="NPY308" s="119" t="s">
        <v>612</v>
      </c>
      <c r="NPZ308" s="119" t="s">
        <v>612</v>
      </c>
      <c r="NQA308" s="119" t="s">
        <v>612</v>
      </c>
      <c r="NQB308" s="119" t="s">
        <v>612</v>
      </c>
      <c r="NQC308" s="119" t="s">
        <v>612</v>
      </c>
      <c r="NQD308" s="119" t="s">
        <v>612</v>
      </c>
      <c r="NQE308" s="119" t="s">
        <v>612</v>
      </c>
      <c r="NQF308" s="119" t="s">
        <v>612</v>
      </c>
      <c r="NQG308" s="119" t="s">
        <v>612</v>
      </c>
      <c r="NQH308" s="119" t="s">
        <v>612</v>
      </c>
      <c r="NQI308" s="119" t="s">
        <v>612</v>
      </c>
      <c r="NQJ308" s="119" t="s">
        <v>612</v>
      </c>
      <c r="NQK308" s="119" t="s">
        <v>612</v>
      </c>
      <c r="NQL308" s="119" t="s">
        <v>612</v>
      </c>
      <c r="NQM308" s="119" t="s">
        <v>612</v>
      </c>
      <c r="NQN308" s="119" t="s">
        <v>612</v>
      </c>
      <c r="NQO308" s="119" t="s">
        <v>612</v>
      </c>
      <c r="NQP308" s="119" t="s">
        <v>612</v>
      </c>
      <c r="NQQ308" s="119" t="s">
        <v>612</v>
      </c>
      <c r="NQR308" s="119" t="s">
        <v>612</v>
      </c>
      <c r="NQS308" s="119" t="s">
        <v>612</v>
      </c>
      <c r="NQT308" s="119" t="s">
        <v>612</v>
      </c>
      <c r="NQU308" s="119" t="s">
        <v>612</v>
      </c>
      <c r="NQV308" s="119" t="s">
        <v>612</v>
      </c>
      <c r="NQW308" s="119" t="s">
        <v>612</v>
      </c>
      <c r="NQX308" s="119" t="s">
        <v>612</v>
      </c>
      <c r="NQY308" s="119" t="s">
        <v>612</v>
      </c>
      <c r="NQZ308" s="119" t="s">
        <v>612</v>
      </c>
      <c r="NRA308" s="119" t="s">
        <v>612</v>
      </c>
      <c r="NRB308" s="119" t="s">
        <v>612</v>
      </c>
      <c r="NRC308" s="119" t="s">
        <v>612</v>
      </c>
      <c r="NRD308" s="119" t="s">
        <v>612</v>
      </c>
      <c r="NRE308" s="119" t="s">
        <v>612</v>
      </c>
      <c r="NRF308" s="119" t="s">
        <v>612</v>
      </c>
      <c r="NRG308" s="119" t="s">
        <v>612</v>
      </c>
      <c r="NRH308" s="119" t="s">
        <v>612</v>
      </c>
      <c r="NRI308" s="119" t="s">
        <v>612</v>
      </c>
      <c r="NRJ308" s="119" t="s">
        <v>612</v>
      </c>
      <c r="NRK308" s="119" t="s">
        <v>612</v>
      </c>
      <c r="NRL308" s="119" t="s">
        <v>612</v>
      </c>
      <c r="NRM308" s="119" t="s">
        <v>612</v>
      </c>
      <c r="NRN308" s="119" t="s">
        <v>612</v>
      </c>
      <c r="NRO308" s="119" t="s">
        <v>612</v>
      </c>
      <c r="NRP308" s="119" t="s">
        <v>612</v>
      </c>
      <c r="NRQ308" s="119" t="s">
        <v>612</v>
      </c>
      <c r="NRR308" s="119" t="s">
        <v>612</v>
      </c>
      <c r="NRS308" s="119" t="s">
        <v>612</v>
      </c>
      <c r="NRT308" s="119" t="s">
        <v>612</v>
      </c>
      <c r="NRU308" s="119" t="s">
        <v>612</v>
      </c>
      <c r="NRV308" s="119" t="s">
        <v>612</v>
      </c>
      <c r="NRW308" s="119" t="s">
        <v>612</v>
      </c>
      <c r="NRX308" s="119" t="s">
        <v>612</v>
      </c>
      <c r="NRY308" s="119" t="s">
        <v>612</v>
      </c>
      <c r="NRZ308" s="119" t="s">
        <v>612</v>
      </c>
      <c r="NSA308" s="119" t="s">
        <v>612</v>
      </c>
      <c r="NSB308" s="119" t="s">
        <v>612</v>
      </c>
      <c r="NSC308" s="119" t="s">
        <v>612</v>
      </c>
      <c r="NSD308" s="119" t="s">
        <v>612</v>
      </c>
      <c r="NSE308" s="119" t="s">
        <v>612</v>
      </c>
      <c r="NSF308" s="119" t="s">
        <v>612</v>
      </c>
      <c r="NSG308" s="119" t="s">
        <v>612</v>
      </c>
      <c r="NSH308" s="119" t="s">
        <v>612</v>
      </c>
      <c r="NSI308" s="119" t="s">
        <v>612</v>
      </c>
      <c r="NSJ308" s="119" t="s">
        <v>612</v>
      </c>
      <c r="NSK308" s="119" t="s">
        <v>612</v>
      </c>
      <c r="NSL308" s="119" t="s">
        <v>612</v>
      </c>
      <c r="NSM308" s="119" t="s">
        <v>612</v>
      </c>
      <c r="NSN308" s="119" t="s">
        <v>612</v>
      </c>
      <c r="NSO308" s="119" t="s">
        <v>612</v>
      </c>
      <c r="NSP308" s="119" t="s">
        <v>612</v>
      </c>
      <c r="NSQ308" s="119" t="s">
        <v>612</v>
      </c>
      <c r="NSR308" s="119" t="s">
        <v>612</v>
      </c>
      <c r="NSS308" s="119" t="s">
        <v>612</v>
      </c>
      <c r="NST308" s="119" t="s">
        <v>612</v>
      </c>
      <c r="NSU308" s="119" t="s">
        <v>612</v>
      </c>
      <c r="NSV308" s="119" t="s">
        <v>612</v>
      </c>
      <c r="NSW308" s="119" t="s">
        <v>612</v>
      </c>
      <c r="NSX308" s="119" t="s">
        <v>612</v>
      </c>
      <c r="NSY308" s="119" t="s">
        <v>612</v>
      </c>
      <c r="NSZ308" s="119" t="s">
        <v>612</v>
      </c>
      <c r="NTA308" s="119" t="s">
        <v>612</v>
      </c>
      <c r="NTB308" s="119" t="s">
        <v>612</v>
      </c>
      <c r="NTC308" s="119" t="s">
        <v>612</v>
      </c>
      <c r="NTD308" s="119" t="s">
        <v>612</v>
      </c>
      <c r="NTE308" s="119" t="s">
        <v>612</v>
      </c>
      <c r="NTF308" s="119" t="s">
        <v>612</v>
      </c>
      <c r="NTG308" s="119" t="s">
        <v>612</v>
      </c>
      <c r="NTH308" s="119" t="s">
        <v>612</v>
      </c>
      <c r="NTI308" s="119" t="s">
        <v>612</v>
      </c>
      <c r="NTJ308" s="119" t="s">
        <v>612</v>
      </c>
      <c r="NTK308" s="119" t="s">
        <v>612</v>
      </c>
      <c r="NTL308" s="119" t="s">
        <v>612</v>
      </c>
      <c r="NTM308" s="119" t="s">
        <v>612</v>
      </c>
      <c r="NTN308" s="119" t="s">
        <v>612</v>
      </c>
      <c r="NTO308" s="119" t="s">
        <v>612</v>
      </c>
      <c r="NTP308" s="119" t="s">
        <v>612</v>
      </c>
      <c r="NTQ308" s="119" t="s">
        <v>612</v>
      </c>
      <c r="NTR308" s="119" t="s">
        <v>612</v>
      </c>
      <c r="NTS308" s="119" t="s">
        <v>612</v>
      </c>
      <c r="NTT308" s="119" t="s">
        <v>612</v>
      </c>
      <c r="NTU308" s="119" t="s">
        <v>612</v>
      </c>
      <c r="NTV308" s="119" t="s">
        <v>612</v>
      </c>
      <c r="NTW308" s="119" t="s">
        <v>612</v>
      </c>
      <c r="NTX308" s="119" t="s">
        <v>612</v>
      </c>
      <c r="NTY308" s="119" t="s">
        <v>612</v>
      </c>
      <c r="NTZ308" s="119" t="s">
        <v>612</v>
      </c>
      <c r="NUA308" s="119" t="s">
        <v>612</v>
      </c>
      <c r="NUB308" s="119" t="s">
        <v>612</v>
      </c>
      <c r="NUC308" s="119" t="s">
        <v>612</v>
      </c>
      <c r="NUD308" s="119" t="s">
        <v>612</v>
      </c>
      <c r="NUE308" s="119" t="s">
        <v>612</v>
      </c>
      <c r="NUF308" s="119" t="s">
        <v>612</v>
      </c>
      <c r="NUG308" s="119" t="s">
        <v>612</v>
      </c>
      <c r="NUH308" s="119" t="s">
        <v>612</v>
      </c>
      <c r="NUI308" s="119" t="s">
        <v>612</v>
      </c>
      <c r="NUJ308" s="119" t="s">
        <v>612</v>
      </c>
      <c r="NUK308" s="119" t="s">
        <v>612</v>
      </c>
      <c r="NUL308" s="119" t="s">
        <v>612</v>
      </c>
      <c r="NUM308" s="119" t="s">
        <v>612</v>
      </c>
      <c r="NUN308" s="119" t="s">
        <v>612</v>
      </c>
      <c r="NUO308" s="119" t="s">
        <v>612</v>
      </c>
      <c r="NUP308" s="119" t="s">
        <v>612</v>
      </c>
      <c r="NUQ308" s="119" t="s">
        <v>612</v>
      </c>
      <c r="NUR308" s="119" t="s">
        <v>612</v>
      </c>
      <c r="NUS308" s="119" t="s">
        <v>612</v>
      </c>
      <c r="NUT308" s="119" t="s">
        <v>612</v>
      </c>
      <c r="NUU308" s="119" t="s">
        <v>612</v>
      </c>
      <c r="NUV308" s="119" t="s">
        <v>612</v>
      </c>
      <c r="NUW308" s="119" t="s">
        <v>612</v>
      </c>
      <c r="NUX308" s="119" t="s">
        <v>612</v>
      </c>
      <c r="NUY308" s="119" t="s">
        <v>612</v>
      </c>
      <c r="NUZ308" s="119" t="s">
        <v>612</v>
      </c>
      <c r="NVA308" s="119" t="s">
        <v>612</v>
      </c>
      <c r="NVB308" s="119" t="s">
        <v>612</v>
      </c>
      <c r="NVC308" s="119" t="s">
        <v>612</v>
      </c>
      <c r="NVD308" s="119" t="s">
        <v>612</v>
      </c>
      <c r="NVE308" s="119" t="s">
        <v>612</v>
      </c>
      <c r="NVF308" s="119" t="s">
        <v>612</v>
      </c>
      <c r="NVG308" s="119" t="s">
        <v>612</v>
      </c>
      <c r="NVH308" s="119" t="s">
        <v>612</v>
      </c>
      <c r="NVI308" s="119" t="s">
        <v>612</v>
      </c>
      <c r="NVJ308" s="119" t="s">
        <v>612</v>
      </c>
      <c r="NVK308" s="119" t="s">
        <v>612</v>
      </c>
      <c r="NVL308" s="119" t="s">
        <v>612</v>
      </c>
      <c r="NVM308" s="119" t="s">
        <v>612</v>
      </c>
      <c r="NVN308" s="119" t="s">
        <v>612</v>
      </c>
      <c r="NVO308" s="119" t="s">
        <v>612</v>
      </c>
      <c r="NVP308" s="119" t="s">
        <v>612</v>
      </c>
      <c r="NVQ308" s="119" t="s">
        <v>612</v>
      </c>
      <c r="NVR308" s="119" t="s">
        <v>612</v>
      </c>
      <c r="NVS308" s="119" t="s">
        <v>612</v>
      </c>
      <c r="NVT308" s="119" t="s">
        <v>612</v>
      </c>
      <c r="NVU308" s="119" t="s">
        <v>612</v>
      </c>
      <c r="NVV308" s="119" t="s">
        <v>612</v>
      </c>
      <c r="NVW308" s="119" t="s">
        <v>612</v>
      </c>
      <c r="NVX308" s="119" t="s">
        <v>612</v>
      </c>
      <c r="NVY308" s="119" t="s">
        <v>612</v>
      </c>
      <c r="NVZ308" s="119" t="s">
        <v>612</v>
      </c>
      <c r="NWA308" s="119" t="s">
        <v>612</v>
      </c>
      <c r="NWB308" s="119" t="s">
        <v>612</v>
      </c>
      <c r="NWC308" s="119" t="s">
        <v>612</v>
      </c>
      <c r="NWD308" s="119" t="s">
        <v>612</v>
      </c>
      <c r="NWE308" s="119" t="s">
        <v>612</v>
      </c>
      <c r="NWF308" s="119" t="s">
        <v>612</v>
      </c>
      <c r="NWG308" s="119" t="s">
        <v>612</v>
      </c>
      <c r="NWH308" s="119" t="s">
        <v>612</v>
      </c>
      <c r="NWI308" s="119" t="s">
        <v>612</v>
      </c>
      <c r="NWJ308" s="119" t="s">
        <v>612</v>
      </c>
      <c r="NWK308" s="119" t="s">
        <v>612</v>
      </c>
      <c r="NWL308" s="119" t="s">
        <v>612</v>
      </c>
      <c r="NWM308" s="119" t="s">
        <v>612</v>
      </c>
      <c r="NWN308" s="119" t="s">
        <v>612</v>
      </c>
      <c r="NWO308" s="119" t="s">
        <v>612</v>
      </c>
      <c r="NWP308" s="119" t="s">
        <v>612</v>
      </c>
      <c r="NWQ308" s="119" t="s">
        <v>612</v>
      </c>
      <c r="NWR308" s="119" t="s">
        <v>612</v>
      </c>
      <c r="NWS308" s="119" t="s">
        <v>612</v>
      </c>
      <c r="NWT308" s="119" t="s">
        <v>612</v>
      </c>
      <c r="NWU308" s="119" t="s">
        <v>612</v>
      </c>
      <c r="NWV308" s="119" t="s">
        <v>612</v>
      </c>
      <c r="NWW308" s="119" t="s">
        <v>612</v>
      </c>
      <c r="NWX308" s="119" t="s">
        <v>612</v>
      </c>
      <c r="NWY308" s="119" t="s">
        <v>612</v>
      </c>
      <c r="NWZ308" s="119" t="s">
        <v>612</v>
      </c>
      <c r="NXA308" s="119" t="s">
        <v>612</v>
      </c>
      <c r="NXB308" s="119" t="s">
        <v>612</v>
      </c>
      <c r="NXC308" s="119" t="s">
        <v>612</v>
      </c>
      <c r="NXD308" s="119" t="s">
        <v>612</v>
      </c>
      <c r="NXE308" s="119" t="s">
        <v>612</v>
      </c>
      <c r="NXF308" s="119" t="s">
        <v>612</v>
      </c>
      <c r="NXG308" s="119" t="s">
        <v>612</v>
      </c>
      <c r="NXH308" s="119" t="s">
        <v>612</v>
      </c>
      <c r="NXI308" s="119" t="s">
        <v>612</v>
      </c>
      <c r="NXJ308" s="119" t="s">
        <v>612</v>
      </c>
      <c r="NXK308" s="119" t="s">
        <v>612</v>
      </c>
      <c r="NXL308" s="119" t="s">
        <v>612</v>
      </c>
      <c r="NXM308" s="119" t="s">
        <v>612</v>
      </c>
      <c r="NXN308" s="119" t="s">
        <v>612</v>
      </c>
      <c r="NXO308" s="119" t="s">
        <v>612</v>
      </c>
      <c r="NXP308" s="119" t="s">
        <v>612</v>
      </c>
      <c r="NXQ308" s="119" t="s">
        <v>612</v>
      </c>
      <c r="NXR308" s="119" t="s">
        <v>612</v>
      </c>
      <c r="NXS308" s="119" t="s">
        <v>612</v>
      </c>
      <c r="NXT308" s="119" t="s">
        <v>612</v>
      </c>
      <c r="NXU308" s="119" t="s">
        <v>612</v>
      </c>
      <c r="NXV308" s="119" t="s">
        <v>612</v>
      </c>
      <c r="NXW308" s="119" t="s">
        <v>612</v>
      </c>
      <c r="NXX308" s="119" t="s">
        <v>612</v>
      </c>
      <c r="NXY308" s="119" t="s">
        <v>612</v>
      </c>
      <c r="NXZ308" s="119" t="s">
        <v>612</v>
      </c>
      <c r="NYA308" s="119" t="s">
        <v>612</v>
      </c>
      <c r="NYB308" s="119" t="s">
        <v>612</v>
      </c>
      <c r="NYC308" s="119" t="s">
        <v>612</v>
      </c>
      <c r="NYD308" s="119" t="s">
        <v>612</v>
      </c>
      <c r="NYE308" s="119" t="s">
        <v>612</v>
      </c>
      <c r="NYF308" s="119" t="s">
        <v>612</v>
      </c>
      <c r="NYG308" s="119" t="s">
        <v>612</v>
      </c>
      <c r="NYH308" s="119" t="s">
        <v>612</v>
      </c>
      <c r="NYI308" s="119" t="s">
        <v>612</v>
      </c>
      <c r="NYJ308" s="119" t="s">
        <v>612</v>
      </c>
      <c r="NYK308" s="119" t="s">
        <v>612</v>
      </c>
      <c r="NYL308" s="119" t="s">
        <v>612</v>
      </c>
      <c r="NYM308" s="119" t="s">
        <v>612</v>
      </c>
      <c r="NYN308" s="119" t="s">
        <v>612</v>
      </c>
      <c r="NYO308" s="119" t="s">
        <v>612</v>
      </c>
      <c r="NYP308" s="119" t="s">
        <v>612</v>
      </c>
      <c r="NYQ308" s="119" t="s">
        <v>612</v>
      </c>
      <c r="NYR308" s="119" t="s">
        <v>612</v>
      </c>
      <c r="NYS308" s="119" t="s">
        <v>612</v>
      </c>
      <c r="NYT308" s="119" t="s">
        <v>612</v>
      </c>
      <c r="NYU308" s="119" t="s">
        <v>612</v>
      </c>
      <c r="NYV308" s="119" t="s">
        <v>612</v>
      </c>
      <c r="NYW308" s="119" t="s">
        <v>612</v>
      </c>
      <c r="NYX308" s="119" t="s">
        <v>612</v>
      </c>
      <c r="NYY308" s="119" t="s">
        <v>612</v>
      </c>
      <c r="NYZ308" s="119" t="s">
        <v>612</v>
      </c>
      <c r="NZA308" s="119" t="s">
        <v>612</v>
      </c>
      <c r="NZB308" s="119" t="s">
        <v>612</v>
      </c>
      <c r="NZC308" s="119" t="s">
        <v>612</v>
      </c>
      <c r="NZD308" s="119" t="s">
        <v>612</v>
      </c>
      <c r="NZE308" s="119" t="s">
        <v>612</v>
      </c>
      <c r="NZF308" s="119" t="s">
        <v>612</v>
      </c>
      <c r="NZG308" s="119" t="s">
        <v>612</v>
      </c>
      <c r="NZH308" s="119" t="s">
        <v>612</v>
      </c>
      <c r="NZI308" s="119" t="s">
        <v>612</v>
      </c>
      <c r="NZJ308" s="119" t="s">
        <v>612</v>
      </c>
      <c r="NZK308" s="119" t="s">
        <v>612</v>
      </c>
      <c r="NZL308" s="119" t="s">
        <v>612</v>
      </c>
      <c r="NZM308" s="119" t="s">
        <v>612</v>
      </c>
      <c r="NZN308" s="119" t="s">
        <v>612</v>
      </c>
      <c r="NZO308" s="119" t="s">
        <v>612</v>
      </c>
      <c r="NZP308" s="119" t="s">
        <v>612</v>
      </c>
      <c r="NZQ308" s="119" t="s">
        <v>612</v>
      </c>
      <c r="NZR308" s="119" t="s">
        <v>612</v>
      </c>
      <c r="NZS308" s="119" t="s">
        <v>612</v>
      </c>
      <c r="NZT308" s="119" t="s">
        <v>612</v>
      </c>
      <c r="NZU308" s="119" t="s">
        <v>612</v>
      </c>
      <c r="NZV308" s="119" t="s">
        <v>612</v>
      </c>
      <c r="NZW308" s="119" t="s">
        <v>612</v>
      </c>
      <c r="NZX308" s="119" t="s">
        <v>612</v>
      </c>
      <c r="NZY308" s="119" t="s">
        <v>612</v>
      </c>
      <c r="NZZ308" s="119" t="s">
        <v>612</v>
      </c>
      <c r="OAA308" s="119" t="s">
        <v>612</v>
      </c>
      <c r="OAB308" s="119" t="s">
        <v>612</v>
      </c>
      <c r="OAC308" s="119" t="s">
        <v>612</v>
      </c>
      <c r="OAD308" s="119" t="s">
        <v>612</v>
      </c>
      <c r="OAE308" s="119" t="s">
        <v>612</v>
      </c>
      <c r="OAF308" s="119" t="s">
        <v>612</v>
      </c>
      <c r="OAG308" s="119" t="s">
        <v>612</v>
      </c>
      <c r="OAH308" s="119" t="s">
        <v>612</v>
      </c>
      <c r="OAI308" s="119" t="s">
        <v>612</v>
      </c>
      <c r="OAJ308" s="119" t="s">
        <v>612</v>
      </c>
      <c r="OAK308" s="119" t="s">
        <v>612</v>
      </c>
      <c r="OAL308" s="119" t="s">
        <v>612</v>
      </c>
      <c r="OAM308" s="119" t="s">
        <v>612</v>
      </c>
      <c r="OAN308" s="119" t="s">
        <v>612</v>
      </c>
      <c r="OAO308" s="119" t="s">
        <v>612</v>
      </c>
      <c r="OAP308" s="119" t="s">
        <v>612</v>
      </c>
      <c r="OAQ308" s="119" t="s">
        <v>612</v>
      </c>
      <c r="OAR308" s="119" t="s">
        <v>612</v>
      </c>
      <c r="OAS308" s="119" t="s">
        <v>612</v>
      </c>
      <c r="OAT308" s="119" t="s">
        <v>612</v>
      </c>
      <c r="OAU308" s="119" t="s">
        <v>612</v>
      </c>
      <c r="OAV308" s="119" t="s">
        <v>612</v>
      </c>
      <c r="OAW308" s="119" t="s">
        <v>612</v>
      </c>
      <c r="OAX308" s="119" t="s">
        <v>612</v>
      </c>
      <c r="OAY308" s="119" t="s">
        <v>612</v>
      </c>
      <c r="OAZ308" s="119" t="s">
        <v>612</v>
      </c>
      <c r="OBA308" s="119" t="s">
        <v>612</v>
      </c>
      <c r="OBB308" s="119" t="s">
        <v>612</v>
      </c>
      <c r="OBC308" s="119" t="s">
        <v>612</v>
      </c>
      <c r="OBD308" s="119" t="s">
        <v>612</v>
      </c>
      <c r="OBE308" s="119" t="s">
        <v>612</v>
      </c>
      <c r="OBF308" s="119" t="s">
        <v>612</v>
      </c>
      <c r="OBG308" s="119" t="s">
        <v>612</v>
      </c>
      <c r="OBH308" s="119" t="s">
        <v>612</v>
      </c>
      <c r="OBI308" s="119" t="s">
        <v>612</v>
      </c>
      <c r="OBJ308" s="119" t="s">
        <v>612</v>
      </c>
      <c r="OBK308" s="119" t="s">
        <v>612</v>
      </c>
      <c r="OBL308" s="119" t="s">
        <v>612</v>
      </c>
      <c r="OBM308" s="119" t="s">
        <v>612</v>
      </c>
      <c r="OBN308" s="119" t="s">
        <v>612</v>
      </c>
      <c r="OBO308" s="119" t="s">
        <v>612</v>
      </c>
      <c r="OBP308" s="119" t="s">
        <v>612</v>
      </c>
      <c r="OBQ308" s="119" t="s">
        <v>612</v>
      </c>
      <c r="OBR308" s="119" t="s">
        <v>612</v>
      </c>
      <c r="OBS308" s="119" t="s">
        <v>612</v>
      </c>
      <c r="OBT308" s="119" t="s">
        <v>612</v>
      </c>
      <c r="OBU308" s="119" t="s">
        <v>612</v>
      </c>
      <c r="OBV308" s="119" t="s">
        <v>612</v>
      </c>
      <c r="OBW308" s="119" t="s">
        <v>612</v>
      </c>
      <c r="OBX308" s="119" t="s">
        <v>612</v>
      </c>
      <c r="OBY308" s="119" t="s">
        <v>612</v>
      </c>
      <c r="OBZ308" s="119" t="s">
        <v>612</v>
      </c>
      <c r="OCA308" s="119" t="s">
        <v>612</v>
      </c>
      <c r="OCB308" s="119" t="s">
        <v>612</v>
      </c>
      <c r="OCC308" s="119" t="s">
        <v>612</v>
      </c>
      <c r="OCD308" s="119" t="s">
        <v>612</v>
      </c>
      <c r="OCE308" s="119" t="s">
        <v>612</v>
      </c>
      <c r="OCF308" s="119" t="s">
        <v>612</v>
      </c>
      <c r="OCG308" s="119" t="s">
        <v>612</v>
      </c>
      <c r="OCH308" s="119" t="s">
        <v>612</v>
      </c>
      <c r="OCI308" s="119" t="s">
        <v>612</v>
      </c>
      <c r="OCJ308" s="119" t="s">
        <v>612</v>
      </c>
      <c r="OCK308" s="119" t="s">
        <v>612</v>
      </c>
      <c r="OCL308" s="119" t="s">
        <v>612</v>
      </c>
      <c r="OCM308" s="119" t="s">
        <v>612</v>
      </c>
      <c r="OCN308" s="119" t="s">
        <v>612</v>
      </c>
      <c r="OCO308" s="119" t="s">
        <v>612</v>
      </c>
      <c r="OCP308" s="119" t="s">
        <v>612</v>
      </c>
      <c r="OCQ308" s="119" t="s">
        <v>612</v>
      </c>
      <c r="OCR308" s="119" t="s">
        <v>612</v>
      </c>
      <c r="OCS308" s="119" t="s">
        <v>612</v>
      </c>
      <c r="OCT308" s="119" t="s">
        <v>612</v>
      </c>
      <c r="OCU308" s="119" t="s">
        <v>612</v>
      </c>
      <c r="OCV308" s="119" t="s">
        <v>612</v>
      </c>
      <c r="OCW308" s="119" t="s">
        <v>612</v>
      </c>
      <c r="OCX308" s="119" t="s">
        <v>612</v>
      </c>
      <c r="OCY308" s="119" t="s">
        <v>612</v>
      </c>
      <c r="OCZ308" s="119" t="s">
        <v>612</v>
      </c>
      <c r="ODA308" s="119" t="s">
        <v>612</v>
      </c>
      <c r="ODB308" s="119" t="s">
        <v>612</v>
      </c>
      <c r="ODC308" s="119" t="s">
        <v>612</v>
      </c>
      <c r="ODD308" s="119" t="s">
        <v>612</v>
      </c>
      <c r="ODE308" s="119" t="s">
        <v>612</v>
      </c>
      <c r="ODF308" s="119" t="s">
        <v>612</v>
      </c>
      <c r="ODG308" s="119" t="s">
        <v>612</v>
      </c>
      <c r="ODH308" s="119" t="s">
        <v>612</v>
      </c>
      <c r="ODI308" s="119" t="s">
        <v>612</v>
      </c>
      <c r="ODJ308" s="119" t="s">
        <v>612</v>
      </c>
      <c r="ODK308" s="119" t="s">
        <v>612</v>
      </c>
      <c r="ODL308" s="119" t="s">
        <v>612</v>
      </c>
      <c r="ODM308" s="119" t="s">
        <v>612</v>
      </c>
      <c r="ODN308" s="119" t="s">
        <v>612</v>
      </c>
      <c r="ODO308" s="119" t="s">
        <v>612</v>
      </c>
      <c r="ODP308" s="119" t="s">
        <v>612</v>
      </c>
      <c r="ODQ308" s="119" t="s">
        <v>612</v>
      </c>
      <c r="ODR308" s="119" t="s">
        <v>612</v>
      </c>
      <c r="ODS308" s="119" t="s">
        <v>612</v>
      </c>
      <c r="ODT308" s="119" t="s">
        <v>612</v>
      </c>
      <c r="ODU308" s="119" t="s">
        <v>612</v>
      </c>
      <c r="ODV308" s="119" t="s">
        <v>612</v>
      </c>
      <c r="ODW308" s="119" t="s">
        <v>612</v>
      </c>
      <c r="ODX308" s="119" t="s">
        <v>612</v>
      </c>
      <c r="ODY308" s="119" t="s">
        <v>612</v>
      </c>
      <c r="ODZ308" s="119" t="s">
        <v>612</v>
      </c>
      <c r="OEA308" s="119" t="s">
        <v>612</v>
      </c>
      <c r="OEB308" s="119" t="s">
        <v>612</v>
      </c>
      <c r="OEC308" s="119" t="s">
        <v>612</v>
      </c>
      <c r="OED308" s="119" t="s">
        <v>612</v>
      </c>
      <c r="OEE308" s="119" t="s">
        <v>612</v>
      </c>
      <c r="OEF308" s="119" t="s">
        <v>612</v>
      </c>
      <c r="OEG308" s="119" t="s">
        <v>612</v>
      </c>
      <c r="OEH308" s="119" t="s">
        <v>612</v>
      </c>
      <c r="OEI308" s="119" t="s">
        <v>612</v>
      </c>
      <c r="OEJ308" s="119" t="s">
        <v>612</v>
      </c>
      <c r="OEK308" s="119" t="s">
        <v>612</v>
      </c>
      <c r="OEL308" s="119" t="s">
        <v>612</v>
      </c>
      <c r="OEM308" s="119" t="s">
        <v>612</v>
      </c>
      <c r="OEN308" s="119" t="s">
        <v>612</v>
      </c>
      <c r="OEO308" s="119" t="s">
        <v>612</v>
      </c>
      <c r="OEP308" s="119" t="s">
        <v>612</v>
      </c>
      <c r="OEQ308" s="119" t="s">
        <v>612</v>
      </c>
      <c r="OER308" s="119" t="s">
        <v>612</v>
      </c>
      <c r="OES308" s="119" t="s">
        <v>612</v>
      </c>
      <c r="OET308" s="119" t="s">
        <v>612</v>
      </c>
      <c r="OEU308" s="119" t="s">
        <v>612</v>
      </c>
      <c r="OEV308" s="119" t="s">
        <v>612</v>
      </c>
      <c r="OEW308" s="119" t="s">
        <v>612</v>
      </c>
      <c r="OEX308" s="119" t="s">
        <v>612</v>
      </c>
      <c r="OEY308" s="119" t="s">
        <v>612</v>
      </c>
      <c r="OEZ308" s="119" t="s">
        <v>612</v>
      </c>
      <c r="OFA308" s="119" t="s">
        <v>612</v>
      </c>
      <c r="OFB308" s="119" t="s">
        <v>612</v>
      </c>
      <c r="OFC308" s="119" t="s">
        <v>612</v>
      </c>
      <c r="OFD308" s="119" t="s">
        <v>612</v>
      </c>
      <c r="OFE308" s="119" t="s">
        <v>612</v>
      </c>
      <c r="OFF308" s="119" t="s">
        <v>612</v>
      </c>
      <c r="OFG308" s="119" t="s">
        <v>612</v>
      </c>
      <c r="OFH308" s="119" t="s">
        <v>612</v>
      </c>
      <c r="OFI308" s="119" t="s">
        <v>612</v>
      </c>
      <c r="OFJ308" s="119" t="s">
        <v>612</v>
      </c>
      <c r="OFK308" s="119" t="s">
        <v>612</v>
      </c>
      <c r="OFL308" s="119" t="s">
        <v>612</v>
      </c>
      <c r="OFM308" s="119" t="s">
        <v>612</v>
      </c>
      <c r="OFN308" s="119" t="s">
        <v>612</v>
      </c>
      <c r="OFO308" s="119" t="s">
        <v>612</v>
      </c>
      <c r="OFP308" s="119" t="s">
        <v>612</v>
      </c>
      <c r="OFQ308" s="119" t="s">
        <v>612</v>
      </c>
      <c r="OFR308" s="119" t="s">
        <v>612</v>
      </c>
      <c r="OFS308" s="119" t="s">
        <v>612</v>
      </c>
      <c r="OFT308" s="119" t="s">
        <v>612</v>
      </c>
      <c r="OFU308" s="119" t="s">
        <v>612</v>
      </c>
      <c r="OFV308" s="119" t="s">
        <v>612</v>
      </c>
      <c r="OFW308" s="119" t="s">
        <v>612</v>
      </c>
      <c r="OFX308" s="119" t="s">
        <v>612</v>
      </c>
      <c r="OFY308" s="119" t="s">
        <v>612</v>
      </c>
      <c r="OFZ308" s="119" t="s">
        <v>612</v>
      </c>
      <c r="OGA308" s="119" t="s">
        <v>612</v>
      </c>
      <c r="OGB308" s="119" t="s">
        <v>612</v>
      </c>
      <c r="OGC308" s="119" t="s">
        <v>612</v>
      </c>
      <c r="OGD308" s="119" t="s">
        <v>612</v>
      </c>
      <c r="OGE308" s="119" t="s">
        <v>612</v>
      </c>
      <c r="OGF308" s="119" t="s">
        <v>612</v>
      </c>
      <c r="OGG308" s="119" t="s">
        <v>612</v>
      </c>
      <c r="OGH308" s="119" t="s">
        <v>612</v>
      </c>
      <c r="OGI308" s="119" t="s">
        <v>612</v>
      </c>
      <c r="OGJ308" s="119" t="s">
        <v>612</v>
      </c>
      <c r="OGK308" s="119" t="s">
        <v>612</v>
      </c>
      <c r="OGL308" s="119" t="s">
        <v>612</v>
      </c>
      <c r="OGM308" s="119" t="s">
        <v>612</v>
      </c>
      <c r="OGN308" s="119" t="s">
        <v>612</v>
      </c>
      <c r="OGO308" s="119" t="s">
        <v>612</v>
      </c>
      <c r="OGP308" s="119" t="s">
        <v>612</v>
      </c>
      <c r="OGQ308" s="119" t="s">
        <v>612</v>
      </c>
      <c r="OGR308" s="119" t="s">
        <v>612</v>
      </c>
      <c r="OGS308" s="119" t="s">
        <v>612</v>
      </c>
      <c r="OGT308" s="119" t="s">
        <v>612</v>
      </c>
      <c r="OGU308" s="119" t="s">
        <v>612</v>
      </c>
      <c r="OGV308" s="119" t="s">
        <v>612</v>
      </c>
      <c r="OGW308" s="119" t="s">
        <v>612</v>
      </c>
      <c r="OGX308" s="119" t="s">
        <v>612</v>
      </c>
      <c r="OGY308" s="119" t="s">
        <v>612</v>
      </c>
      <c r="OGZ308" s="119" t="s">
        <v>612</v>
      </c>
      <c r="OHA308" s="119" t="s">
        <v>612</v>
      </c>
      <c r="OHB308" s="119" t="s">
        <v>612</v>
      </c>
      <c r="OHC308" s="119" t="s">
        <v>612</v>
      </c>
      <c r="OHD308" s="119" t="s">
        <v>612</v>
      </c>
      <c r="OHE308" s="119" t="s">
        <v>612</v>
      </c>
      <c r="OHF308" s="119" t="s">
        <v>612</v>
      </c>
      <c r="OHG308" s="119" t="s">
        <v>612</v>
      </c>
      <c r="OHH308" s="119" t="s">
        <v>612</v>
      </c>
      <c r="OHI308" s="119" t="s">
        <v>612</v>
      </c>
      <c r="OHJ308" s="119" t="s">
        <v>612</v>
      </c>
      <c r="OHK308" s="119" t="s">
        <v>612</v>
      </c>
      <c r="OHL308" s="119" t="s">
        <v>612</v>
      </c>
      <c r="OHM308" s="119" t="s">
        <v>612</v>
      </c>
      <c r="OHN308" s="119" t="s">
        <v>612</v>
      </c>
      <c r="OHO308" s="119" t="s">
        <v>612</v>
      </c>
      <c r="OHP308" s="119" t="s">
        <v>612</v>
      </c>
      <c r="OHQ308" s="119" t="s">
        <v>612</v>
      </c>
      <c r="OHR308" s="119" t="s">
        <v>612</v>
      </c>
      <c r="OHS308" s="119" t="s">
        <v>612</v>
      </c>
      <c r="OHT308" s="119" t="s">
        <v>612</v>
      </c>
      <c r="OHU308" s="119" t="s">
        <v>612</v>
      </c>
      <c r="OHV308" s="119" t="s">
        <v>612</v>
      </c>
      <c r="OHW308" s="119" t="s">
        <v>612</v>
      </c>
      <c r="OHX308" s="119" t="s">
        <v>612</v>
      </c>
      <c r="OHY308" s="119" t="s">
        <v>612</v>
      </c>
      <c r="OHZ308" s="119" t="s">
        <v>612</v>
      </c>
      <c r="OIA308" s="119" t="s">
        <v>612</v>
      </c>
      <c r="OIB308" s="119" t="s">
        <v>612</v>
      </c>
      <c r="OIC308" s="119" t="s">
        <v>612</v>
      </c>
      <c r="OID308" s="119" t="s">
        <v>612</v>
      </c>
      <c r="OIE308" s="119" t="s">
        <v>612</v>
      </c>
      <c r="OIF308" s="119" t="s">
        <v>612</v>
      </c>
      <c r="OIG308" s="119" t="s">
        <v>612</v>
      </c>
      <c r="OIH308" s="119" t="s">
        <v>612</v>
      </c>
      <c r="OII308" s="119" t="s">
        <v>612</v>
      </c>
      <c r="OIJ308" s="119" t="s">
        <v>612</v>
      </c>
      <c r="OIK308" s="119" t="s">
        <v>612</v>
      </c>
      <c r="OIL308" s="119" t="s">
        <v>612</v>
      </c>
      <c r="OIM308" s="119" t="s">
        <v>612</v>
      </c>
      <c r="OIN308" s="119" t="s">
        <v>612</v>
      </c>
      <c r="OIO308" s="119" t="s">
        <v>612</v>
      </c>
      <c r="OIP308" s="119" t="s">
        <v>612</v>
      </c>
      <c r="OIQ308" s="119" t="s">
        <v>612</v>
      </c>
      <c r="OIR308" s="119" t="s">
        <v>612</v>
      </c>
      <c r="OIS308" s="119" t="s">
        <v>612</v>
      </c>
      <c r="OIT308" s="119" t="s">
        <v>612</v>
      </c>
      <c r="OIU308" s="119" t="s">
        <v>612</v>
      </c>
      <c r="OIV308" s="119" t="s">
        <v>612</v>
      </c>
      <c r="OIW308" s="119" t="s">
        <v>612</v>
      </c>
      <c r="OIX308" s="119" t="s">
        <v>612</v>
      </c>
      <c r="OIY308" s="119" t="s">
        <v>612</v>
      </c>
      <c r="OIZ308" s="119" t="s">
        <v>612</v>
      </c>
      <c r="OJA308" s="119" t="s">
        <v>612</v>
      </c>
      <c r="OJB308" s="119" t="s">
        <v>612</v>
      </c>
      <c r="OJC308" s="119" t="s">
        <v>612</v>
      </c>
      <c r="OJD308" s="119" t="s">
        <v>612</v>
      </c>
      <c r="OJE308" s="119" t="s">
        <v>612</v>
      </c>
      <c r="OJF308" s="119" t="s">
        <v>612</v>
      </c>
      <c r="OJG308" s="119" t="s">
        <v>612</v>
      </c>
      <c r="OJH308" s="119" t="s">
        <v>612</v>
      </c>
      <c r="OJI308" s="119" t="s">
        <v>612</v>
      </c>
      <c r="OJJ308" s="119" t="s">
        <v>612</v>
      </c>
      <c r="OJK308" s="119" t="s">
        <v>612</v>
      </c>
      <c r="OJL308" s="119" t="s">
        <v>612</v>
      </c>
      <c r="OJM308" s="119" t="s">
        <v>612</v>
      </c>
      <c r="OJN308" s="119" t="s">
        <v>612</v>
      </c>
      <c r="OJO308" s="119" t="s">
        <v>612</v>
      </c>
      <c r="OJP308" s="119" t="s">
        <v>612</v>
      </c>
      <c r="OJQ308" s="119" t="s">
        <v>612</v>
      </c>
      <c r="OJR308" s="119" t="s">
        <v>612</v>
      </c>
      <c r="OJS308" s="119" t="s">
        <v>612</v>
      </c>
      <c r="OJT308" s="119" t="s">
        <v>612</v>
      </c>
      <c r="OJU308" s="119" t="s">
        <v>612</v>
      </c>
      <c r="OJV308" s="119" t="s">
        <v>612</v>
      </c>
      <c r="OJW308" s="119" t="s">
        <v>612</v>
      </c>
      <c r="OJX308" s="119" t="s">
        <v>612</v>
      </c>
      <c r="OJY308" s="119" t="s">
        <v>612</v>
      </c>
      <c r="OJZ308" s="119" t="s">
        <v>612</v>
      </c>
      <c r="OKA308" s="119" t="s">
        <v>612</v>
      </c>
      <c r="OKB308" s="119" t="s">
        <v>612</v>
      </c>
      <c r="OKC308" s="119" t="s">
        <v>612</v>
      </c>
      <c r="OKD308" s="119" t="s">
        <v>612</v>
      </c>
      <c r="OKE308" s="119" t="s">
        <v>612</v>
      </c>
      <c r="OKF308" s="119" t="s">
        <v>612</v>
      </c>
      <c r="OKG308" s="119" t="s">
        <v>612</v>
      </c>
      <c r="OKH308" s="119" t="s">
        <v>612</v>
      </c>
      <c r="OKI308" s="119" t="s">
        <v>612</v>
      </c>
      <c r="OKJ308" s="119" t="s">
        <v>612</v>
      </c>
      <c r="OKK308" s="119" t="s">
        <v>612</v>
      </c>
      <c r="OKL308" s="119" t="s">
        <v>612</v>
      </c>
      <c r="OKM308" s="119" t="s">
        <v>612</v>
      </c>
      <c r="OKN308" s="119" t="s">
        <v>612</v>
      </c>
      <c r="OKO308" s="119" t="s">
        <v>612</v>
      </c>
      <c r="OKP308" s="119" t="s">
        <v>612</v>
      </c>
      <c r="OKQ308" s="119" t="s">
        <v>612</v>
      </c>
      <c r="OKR308" s="119" t="s">
        <v>612</v>
      </c>
      <c r="OKS308" s="119" t="s">
        <v>612</v>
      </c>
      <c r="OKT308" s="119" t="s">
        <v>612</v>
      </c>
      <c r="OKU308" s="119" t="s">
        <v>612</v>
      </c>
      <c r="OKV308" s="119" t="s">
        <v>612</v>
      </c>
      <c r="OKW308" s="119" t="s">
        <v>612</v>
      </c>
      <c r="OKX308" s="119" t="s">
        <v>612</v>
      </c>
      <c r="OKY308" s="119" t="s">
        <v>612</v>
      </c>
      <c r="OKZ308" s="119" t="s">
        <v>612</v>
      </c>
      <c r="OLA308" s="119" t="s">
        <v>612</v>
      </c>
      <c r="OLB308" s="119" t="s">
        <v>612</v>
      </c>
      <c r="OLC308" s="119" t="s">
        <v>612</v>
      </c>
      <c r="OLD308" s="119" t="s">
        <v>612</v>
      </c>
      <c r="OLE308" s="119" t="s">
        <v>612</v>
      </c>
      <c r="OLF308" s="119" t="s">
        <v>612</v>
      </c>
      <c r="OLG308" s="119" t="s">
        <v>612</v>
      </c>
      <c r="OLH308" s="119" t="s">
        <v>612</v>
      </c>
      <c r="OLI308" s="119" t="s">
        <v>612</v>
      </c>
      <c r="OLJ308" s="119" t="s">
        <v>612</v>
      </c>
      <c r="OLK308" s="119" t="s">
        <v>612</v>
      </c>
      <c r="OLL308" s="119" t="s">
        <v>612</v>
      </c>
      <c r="OLM308" s="119" t="s">
        <v>612</v>
      </c>
      <c r="OLN308" s="119" t="s">
        <v>612</v>
      </c>
      <c r="OLO308" s="119" t="s">
        <v>612</v>
      </c>
      <c r="OLP308" s="119" t="s">
        <v>612</v>
      </c>
      <c r="OLQ308" s="119" t="s">
        <v>612</v>
      </c>
      <c r="OLR308" s="119" t="s">
        <v>612</v>
      </c>
      <c r="OLS308" s="119" t="s">
        <v>612</v>
      </c>
      <c r="OLT308" s="119" t="s">
        <v>612</v>
      </c>
      <c r="OLU308" s="119" t="s">
        <v>612</v>
      </c>
      <c r="OLV308" s="119" t="s">
        <v>612</v>
      </c>
      <c r="OLW308" s="119" t="s">
        <v>612</v>
      </c>
      <c r="OLX308" s="119" t="s">
        <v>612</v>
      </c>
      <c r="OLY308" s="119" t="s">
        <v>612</v>
      </c>
      <c r="OLZ308" s="119" t="s">
        <v>612</v>
      </c>
      <c r="OMA308" s="119" t="s">
        <v>612</v>
      </c>
      <c r="OMB308" s="119" t="s">
        <v>612</v>
      </c>
      <c r="OMC308" s="119" t="s">
        <v>612</v>
      </c>
      <c r="OMD308" s="119" t="s">
        <v>612</v>
      </c>
      <c r="OME308" s="119" t="s">
        <v>612</v>
      </c>
      <c r="OMF308" s="119" t="s">
        <v>612</v>
      </c>
      <c r="OMG308" s="119" t="s">
        <v>612</v>
      </c>
      <c r="OMH308" s="119" t="s">
        <v>612</v>
      </c>
      <c r="OMI308" s="119" t="s">
        <v>612</v>
      </c>
      <c r="OMJ308" s="119" t="s">
        <v>612</v>
      </c>
      <c r="OMK308" s="119" t="s">
        <v>612</v>
      </c>
      <c r="OML308" s="119" t="s">
        <v>612</v>
      </c>
      <c r="OMM308" s="119" t="s">
        <v>612</v>
      </c>
      <c r="OMN308" s="119" t="s">
        <v>612</v>
      </c>
      <c r="OMO308" s="119" t="s">
        <v>612</v>
      </c>
      <c r="OMP308" s="119" t="s">
        <v>612</v>
      </c>
      <c r="OMQ308" s="119" t="s">
        <v>612</v>
      </c>
      <c r="OMR308" s="119" t="s">
        <v>612</v>
      </c>
      <c r="OMS308" s="119" t="s">
        <v>612</v>
      </c>
      <c r="OMT308" s="119" t="s">
        <v>612</v>
      </c>
      <c r="OMU308" s="119" t="s">
        <v>612</v>
      </c>
      <c r="OMV308" s="119" t="s">
        <v>612</v>
      </c>
      <c r="OMW308" s="119" t="s">
        <v>612</v>
      </c>
      <c r="OMX308" s="119" t="s">
        <v>612</v>
      </c>
      <c r="OMY308" s="119" t="s">
        <v>612</v>
      </c>
      <c r="OMZ308" s="119" t="s">
        <v>612</v>
      </c>
      <c r="ONA308" s="119" t="s">
        <v>612</v>
      </c>
      <c r="ONB308" s="119" t="s">
        <v>612</v>
      </c>
      <c r="ONC308" s="119" t="s">
        <v>612</v>
      </c>
      <c r="OND308" s="119" t="s">
        <v>612</v>
      </c>
      <c r="ONE308" s="119" t="s">
        <v>612</v>
      </c>
      <c r="ONF308" s="119" t="s">
        <v>612</v>
      </c>
      <c r="ONG308" s="119" t="s">
        <v>612</v>
      </c>
      <c r="ONH308" s="119" t="s">
        <v>612</v>
      </c>
      <c r="ONI308" s="119" t="s">
        <v>612</v>
      </c>
      <c r="ONJ308" s="119" t="s">
        <v>612</v>
      </c>
      <c r="ONK308" s="119" t="s">
        <v>612</v>
      </c>
      <c r="ONL308" s="119" t="s">
        <v>612</v>
      </c>
      <c r="ONM308" s="119" t="s">
        <v>612</v>
      </c>
      <c r="ONN308" s="119" t="s">
        <v>612</v>
      </c>
      <c r="ONO308" s="119" t="s">
        <v>612</v>
      </c>
      <c r="ONP308" s="119" t="s">
        <v>612</v>
      </c>
      <c r="ONQ308" s="119" t="s">
        <v>612</v>
      </c>
      <c r="ONR308" s="119" t="s">
        <v>612</v>
      </c>
      <c r="ONS308" s="119" t="s">
        <v>612</v>
      </c>
      <c r="ONT308" s="119" t="s">
        <v>612</v>
      </c>
      <c r="ONU308" s="119" t="s">
        <v>612</v>
      </c>
      <c r="ONV308" s="119" t="s">
        <v>612</v>
      </c>
      <c r="ONW308" s="119" t="s">
        <v>612</v>
      </c>
      <c r="ONX308" s="119" t="s">
        <v>612</v>
      </c>
      <c r="ONY308" s="119" t="s">
        <v>612</v>
      </c>
      <c r="ONZ308" s="119" t="s">
        <v>612</v>
      </c>
      <c r="OOA308" s="119" t="s">
        <v>612</v>
      </c>
      <c r="OOB308" s="119" t="s">
        <v>612</v>
      </c>
      <c r="OOC308" s="119" t="s">
        <v>612</v>
      </c>
      <c r="OOD308" s="119" t="s">
        <v>612</v>
      </c>
      <c r="OOE308" s="119" t="s">
        <v>612</v>
      </c>
      <c r="OOF308" s="119" t="s">
        <v>612</v>
      </c>
      <c r="OOG308" s="119" t="s">
        <v>612</v>
      </c>
      <c r="OOH308" s="119" t="s">
        <v>612</v>
      </c>
      <c r="OOI308" s="119" t="s">
        <v>612</v>
      </c>
      <c r="OOJ308" s="119" t="s">
        <v>612</v>
      </c>
      <c r="OOK308" s="119" t="s">
        <v>612</v>
      </c>
      <c r="OOL308" s="119" t="s">
        <v>612</v>
      </c>
      <c r="OOM308" s="119" t="s">
        <v>612</v>
      </c>
      <c r="OON308" s="119" t="s">
        <v>612</v>
      </c>
      <c r="OOO308" s="119" t="s">
        <v>612</v>
      </c>
      <c r="OOP308" s="119" t="s">
        <v>612</v>
      </c>
      <c r="OOQ308" s="119" t="s">
        <v>612</v>
      </c>
      <c r="OOR308" s="119" t="s">
        <v>612</v>
      </c>
      <c r="OOS308" s="119" t="s">
        <v>612</v>
      </c>
      <c r="OOT308" s="119" t="s">
        <v>612</v>
      </c>
      <c r="OOU308" s="119" t="s">
        <v>612</v>
      </c>
      <c r="OOV308" s="119" t="s">
        <v>612</v>
      </c>
      <c r="OOW308" s="119" t="s">
        <v>612</v>
      </c>
      <c r="OOX308" s="119" t="s">
        <v>612</v>
      </c>
      <c r="OOY308" s="119" t="s">
        <v>612</v>
      </c>
      <c r="OOZ308" s="119" t="s">
        <v>612</v>
      </c>
      <c r="OPA308" s="119" t="s">
        <v>612</v>
      </c>
      <c r="OPB308" s="119" t="s">
        <v>612</v>
      </c>
      <c r="OPC308" s="119" t="s">
        <v>612</v>
      </c>
      <c r="OPD308" s="119" t="s">
        <v>612</v>
      </c>
      <c r="OPE308" s="119" t="s">
        <v>612</v>
      </c>
      <c r="OPF308" s="119" t="s">
        <v>612</v>
      </c>
      <c r="OPG308" s="119" t="s">
        <v>612</v>
      </c>
      <c r="OPH308" s="119" t="s">
        <v>612</v>
      </c>
      <c r="OPI308" s="119" t="s">
        <v>612</v>
      </c>
      <c r="OPJ308" s="119" t="s">
        <v>612</v>
      </c>
      <c r="OPK308" s="119" t="s">
        <v>612</v>
      </c>
      <c r="OPL308" s="119" t="s">
        <v>612</v>
      </c>
      <c r="OPM308" s="119" t="s">
        <v>612</v>
      </c>
      <c r="OPN308" s="119" t="s">
        <v>612</v>
      </c>
      <c r="OPO308" s="119" t="s">
        <v>612</v>
      </c>
      <c r="OPP308" s="119" t="s">
        <v>612</v>
      </c>
      <c r="OPQ308" s="119" t="s">
        <v>612</v>
      </c>
      <c r="OPR308" s="119" t="s">
        <v>612</v>
      </c>
      <c r="OPS308" s="119" t="s">
        <v>612</v>
      </c>
      <c r="OPT308" s="119" t="s">
        <v>612</v>
      </c>
      <c r="OPU308" s="119" t="s">
        <v>612</v>
      </c>
      <c r="OPV308" s="119" t="s">
        <v>612</v>
      </c>
      <c r="OPW308" s="119" t="s">
        <v>612</v>
      </c>
      <c r="OPX308" s="119" t="s">
        <v>612</v>
      </c>
      <c r="OPY308" s="119" t="s">
        <v>612</v>
      </c>
      <c r="OPZ308" s="119" t="s">
        <v>612</v>
      </c>
      <c r="OQA308" s="119" t="s">
        <v>612</v>
      </c>
      <c r="OQB308" s="119" t="s">
        <v>612</v>
      </c>
      <c r="OQC308" s="119" t="s">
        <v>612</v>
      </c>
      <c r="OQD308" s="119" t="s">
        <v>612</v>
      </c>
      <c r="OQE308" s="119" t="s">
        <v>612</v>
      </c>
      <c r="OQF308" s="119" t="s">
        <v>612</v>
      </c>
      <c r="OQG308" s="119" t="s">
        <v>612</v>
      </c>
      <c r="OQH308" s="119" t="s">
        <v>612</v>
      </c>
      <c r="OQI308" s="119" t="s">
        <v>612</v>
      </c>
      <c r="OQJ308" s="119" t="s">
        <v>612</v>
      </c>
      <c r="OQK308" s="119" t="s">
        <v>612</v>
      </c>
      <c r="OQL308" s="119" t="s">
        <v>612</v>
      </c>
      <c r="OQM308" s="119" t="s">
        <v>612</v>
      </c>
      <c r="OQN308" s="119" t="s">
        <v>612</v>
      </c>
      <c r="OQO308" s="119" t="s">
        <v>612</v>
      </c>
      <c r="OQP308" s="119" t="s">
        <v>612</v>
      </c>
      <c r="OQQ308" s="119" t="s">
        <v>612</v>
      </c>
      <c r="OQR308" s="119" t="s">
        <v>612</v>
      </c>
      <c r="OQS308" s="119" t="s">
        <v>612</v>
      </c>
      <c r="OQT308" s="119" t="s">
        <v>612</v>
      </c>
      <c r="OQU308" s="119" t="s">
        <v>612</v>
      </c>
      <c r="OQV308" s="119" t="s">
        <v>612</v>
      </c>
      <c r="OQW308" s="119" t="s">
        <v>612</v>
      </c>
      <c r="OQX308" s="119" t="s">
        <v>612</v>
      </c>
      <c r="OQY308" s="119" t="s">
        <v>612</v>
      </c>
      <c r="OQZ308" s="119" t="s">
        <v>612</v>
      </c>
      <c r="ORA308" s="119" t="s">
        <v>612</v>
      </c>
      <c r="ORB308" s="119" t="s">
        <v>612</v>
      </c>
      <c r="ORC308" s="119" t="s">
        <v>612</v>
      </c>
      <c r="ORD308" s="119" t="s">
        <v>612</v>
      </c>
      <c r="ORE308" s="119" t="s">
        <v>612</v>
      </c>
      <c r="ORF308" s="119" t="s">
        <v>612</v>
      </c>
      <c r="ORG308" s="119" t="s">
        <v>612</v>
      </c>
      <c r="ORH308" s="119" t="s">
        <v>612</v>
      </c>
      <c r="ORI308" s="119" t="s">
        <v>612</v>
      </c>
      <c r="ORJ308" s="119" t="s">
        <v>612</v>
      </c>
      <c r="ORK308" s="119" t="s">
        <v>612</v>
      </c>
      <c r="ORL308" s="119" t="s">
        <v>612</v>
      </c>
      <c r="ORM308" s="119" t="s">
        <v>612</v>
      </c>
      <c r="ORN308" s="119" t="s">
        <v>612</v>
      </c>
      <c r="ORO308" s="119" t="s">
        <v>612</v>
      </c>
      <c r="ORP308" s="119" t="s">
        <v>612</v>
      </c>
      <c r="ORQ308" s="119" t="s">
        <v>612</v>
      </c>
      <c r="ORR308" s="119" t="s">
        <v>612</v>
      </c>
      <c r="ORS308" s="119" t="s">
        <v>612</v>
      </c>
      <c r="ORT308" s="119" t="s">
        <v>612</v>
      </c>
      <c r="ORU308" s="119" t="s">
        <v>612</v>
      </c>
      <c r="ORV308" s="119" t="s">
        <v>612</v>
      </c>
      <c r="ORW308" s="119" t="s">
        <v>612</v>
      </c>
      <c r="ORX308" s="119" t="s">
        <v>612</v>
      </c>
      <c r="ORY308" s="119" t="s">
        <v>612</v>
      </c>
      <c r="ORZ308" s="119" t="s">
        <v>612</v>
      </c>
      <c r="OSA308" s="119" t="s">
        <v>612</v>
      </c>
      <c r="OSB308" s="119" t="s">
        <v>612</v>
      </c>
      <c r="OSC308" s="119" t="s">
        <v>612</v>
      </c>
      <c r="OSD308" s="119" t="s">
        <v>612</v>
      </c>
      <c r="OSE308" s="119" t="s">
        <v>612</v>
      </c>
      <c r="OSF308" s="119" t="s">
        <v>612</v>
      </c>
      <c r="OSG308" s="119" t="s">
        <v>612</v>
      </c>
      <c r="OSH308" s="119" t="s">
        <v>612</v>
      </c>
      <c r="OSI308" s="119" t="s">
        <v>612</v>
      </c>
      <c r="OSJ308" s="119" t="s">
        <v>612</v>
      </c>
      <c r="OSK308" s="119" t="s">
        <v>612</v>
      </c>
      <c r="OSL308" s="119" t="s">
        <v>612</v>
      </c>
      <c r="OSM308" s="119" t="s">
        <v>612</v>
      </c>
      <c r="OSN308" s="119" t="s">
        <v>612</v>
      </c>
      <c r="OSO308" s="119" t="s">
        <v>612</v>
      </c>
      <c r="OSP308" s="119" t="s">
        <v>612</v>
      </c>
      <c r="OSQ308" s="119" t="s">
        <v>612</v>
      </c>
      <c r="OSR308" s="119" t="s">
        <v>612</v>
      </c>
      <c r="OSS308" s="119" t="s">
        <v>612</v>
      </c>
      <c r="OST308" s="119" t="s">
        <v>612</v>
      </c>
      <c r="OSU308" s="119" t="s">
        <v>612</v>
      </c>
      <c r="OSV308" s="119" t="s">
        <v>612</v>
      </c>
      <c r="OSW308" s="119" t="s">
        <v>612</v>
      </c>
      <c r="OSX308" s="119" t="s">
        <v>612</v>
      </c>
      <c r="OSY308" s="119" t="s">
        <v>612</v>
      </c>
      <c r="OSZ308" s="119" t="s">
        <v>612</v>
      </c>
      <c r="OTA308" s="119" t="s">
        <v>612</v>
      </c>
      <c r="OTB308" s="119" t="s">
        <v>612</v>
      </c>
      <c r="OTC308" s="119" t="s">
        <v>612</v>
      </c>
      <c r="OTD308" s="119" t="s">
        <v>612</v>
      </c>
      <c r="OTE308" s="119" t="s">
        <v>612</v>
      </c>
      <c r="OTF308" s="119" t="s">
        <v>612</v>
      </c>
      <c r="OTG308" s="119" t="s">
        <v>612</v>
      </c>
      <c r="OTH308" s="119" t="s">
        <v>612</v>
      </c>
      <c r="OTI308" s="119" t="s">
        <v>612</v>
      </c>
      <c r="OTJ308" s="119" t="s">
        <v>612</v>
      </c>
      <c r="OTK308" s="119" t="s">
        <v>612</v>
      </c>
      <c r="OTL308" s="119" t="s">
        <v>612</v>
      </c>
      <c r="OTM308" s="119" t="s">
        <v>612</v>
      </c>
      <c r="OTN308" s="119" t="s">
        <v>612</v>
      </c>
      <c r="OTO308" s="119" t="s">
        <v>612</v>
      </c>
      <c r="OTP308" s="119" t="s">
        <v>612</v>
      </c>
      <c r="OTQ308" s="119" t="s">
        <v>612</v>
      </c>
      <c r="OTR308" s="119" t="s">
        <v>612</v>
      </c>
      <c r="OTS308" s="119" t="s">
        <v>612</v>
      </c>
      <c r="OTT308" s="119" t="s">
        <v>612</v>
      </c>
      <c r="OTU308" s="119" t="s">
        <v>612</v>
      </c>
      <c r="OTV308" s="119" t="s">
        <v>612</v>
      </c>
      <c r="OTW308" s="119" t="s">
        <v>612</v>
      </c>
      <c r="OTX308" s="119" t="s">
        <v>612</v>
      </c>
      <c r="OTY308" s="119" t="s">
        <v>612</v>
      </c>
      <c r="OTZ308" s="119" t="s">
        <v>612</v>
      </c>
      <c r="OUA308" s="119" t="s">
        <v>612</v>
      </c>
      <c r="OUB308" s="119" t="s">
        <v>612</v>
      </c>
      <c r="OUC308" s="119" t="s">
        <v>612</v>
      </c>
      <c r="OUD308" s="119" t="s">
        <v>612</v>
      </c>
      <c r="OUE308" s="119" t="s">
        <v>612</v>
      </c>
      <c r="OUF308" s="119" t="s">
        <v>612</v>
      </c>
      <c r="OUG308" s="119" t="s">
        <v>612</v>
      </c>
      <c r="OUH308" s="119" t="s">
        <v>612</v>
      </c>
      <c r="OUI308" s="119" t="s">
        <v>612</v>
      </c>
      <c r="OUJ308" s="119" t="s">
        <v>612</v>
      </c>
      <c r="OUK308" s="119" t="s">
        <v>612</v>
      </c>
      <c r="OUL308" s="119" t="s">
        <v>612</v>
      </c>
      <c r="OUM308" s="119" t="s">
        <v>612</v>
      </c>
      <c r="OUN308" s="119" t="s">
        <v>612</v>
      </c>
      <c r="OUO308" s="119" t="s">
        <v>612</v>
      </c>
      <c r="OUP308" s="119" t="s">
        <v>612</v>
      </c>
      <c r="OUQ308" s="119" t="s">
        <v>612</v>
      </c>
      <c r="OUR308" s="119" t="s">
        <v>612</v>
      </c>
      <c r="OUS308" s="119" t="s">
        <v>612</v>
      </c>
      <c r="OUT308" s="119" t="s">
        <v>612</v>
      </c>
      <c r="OUU308" s="119" t="s">
        <v>612</v>
      </c>
      <c r="OUV308" s="119" t="s">
        <v>612</v>
      </c>
      <c r="OUW308" s="119" t="s">
        <v>612</v>
      </c>
      <c r="OUX308" s="119" t="s">
        <v>612</v>
      </c>
      <c r="OUY308" s="119" t="s">
        <v>612</v>
      </c>
      <c r="OUZ308" s="119" t="s">
        <v>612</v>
      </c>
      <c r="OVA308" s="119" t="s">
        <v>612</v>
      </c>
      <c r="OVB308" s="119" t="s">
        <v>612</v>
      </c>
      <c r="OVC308" s="119" t="s">
        <v>612</v>
      </c>
      <c r="OVD308" s="119" t="s">
        <v>612</v>
      </c>
      <c r="OVE308" s="119" t="s">
        <v>612</v>
      </c>
      <c r="OVF308" s="119" t="s">
        <v>612</v>
      </c>
      <c r="OVG308" s="119" t="s">
        <v>612</v>
      </c>
      <c r="OVH308" s="119" t="s">
        <v>612</v>
      </c>
      <c r="OVI308" s="119" t="s">
        <v>612</v>
      </c>
      <c r="OVJ308" s="119" t="s">
        <v>612</v>
      </c>
      <c r="OVK308" s="119" t="s">
        <v>612</v>
      </c>
      <c r="OVL308" s="119" t="s">
        <v>612</v>
      </c>
      <c r="OVM308" s="119" t="s">
        <v>612</v>
      </c>
      <c r="OVN308" s="119" t="s">
        <v>612</v>
      </c>
      <c r="OVO308" s="119" t="s">
        <v>612</v>
      </c>
      <c r="OVP308" s="119" t="s">
        <v>612</v>
      </c>
      <c r="OVQ308" s="119" t="s">
        <v>612</v>
      </c>
      <c r="OVR308" s="119" t="s">
        <v>612</v>
      </c>
      <c r="OVS308" s="119" t="s">
        <v>612</v>
      </c>
      <c r="OVT308" s="119" t="s">
        <v>612</v>
      </c>
      <c r="OVU308" s="119" t="s">
        <v>612</v>
      </c>
      <c r="OVV308" s="119" t="s">
        <v>612</v>
      </c>
      <c r="OVW308" s="119" t="s">
        <v>612</v>
      </c>
      <c r="OVX308" s="119" t="s">
        <v>612</v>
      </c>
      <c r="OVY308" s="119" t="s">
        <v>612</v>
      </c>
      <c r="OVZ308" s="119" t="s">
        <v>612</v>
      </c>
      <c r="OWA308" s="119" t="s">
        <v>612</v>
      </c>
      <c r="OWB308" s="119" t="s">
        <v>612</v>
      </c>
      <c r="OWC308" s="119" t="s">
        <v>612</v>
      </c>
      <c r="OWD308" s="119" t="s">
        <v>612</v>
      </c>
      <c r="OWE308" s="119" t="s">
        <v>612</v>
      </c>
      <c r="OWF308" s="119" t="s">
        <v>612</v>
      </c>
      <c r="OWG308" s="119" t="s">
        <v>612</v>
      </c>
      <c r="OWH308" s="119" t="s">
        <v>612</v>
      </c>
      <c r="OWI308" s="119" t="s">
        <v>612</v>
      </c>
      <c r="OWJ308" s="119" t="s">
        <v>612</v>
      </c>
      <c r="OWK308" s="119" t="s">
        <v>612</v>
      </c>
      <c r="OWL308" s="119" t="s">
        <v>612</v>
      </c>
      <c r="OWM308" s="119" t="s">
        <v>612</v>
      </c>
      <c r="OWN308" s="119" t="s">
        <v>612</v>
      </c>
      <c r="OWO308" s="119" t="s">
        <v>612</v>
      </c>
      <c r="OWP308" s="119" t="s">
        <v>612</v>
      </c>
      <c r="OWQ308" s="119" t="s">
        <v>612</v>
      </c>
      <c r="OWR308" s="119" t="s">
        <v>612</v>
      </c>
      <c r="OWS308" s="119" t="s">
        <v>612</v>
      </c>
      <c r="OWT308" s="119" t="s">
        <v>612</v>
      </c>
      <c r="OWU308" s="119" t="s">
        <v>612</v>
      </c>
      <c r="OWV308" s="119" t="s">
        <v>612</v>
      </c>
      <c r="OWW308" s="119" t="s">
        <v>612</v>
      </c>
      <c r="OWX308" s="119" t="s">
        <v>612</v>
      </c>
      <c r="OWY308" s="119" t="s">
        <v>612</v>
      </c>
      <c r="OWZ308" s="119" t="s">
        <v>612</v>
      </c>
      <c r="OXA308" s="119" t="s">
        <v>612</v>
      </c>
      <c r="OXB308" s="119" t="s">
        <v>612</v>
      </c>
      <c r="OXC308" s="119" t="s">
        <v>612</v>
      </c>
      <c r="OXD308" s="119" t="s">
        <v>612</v>
      </c>
      <c r="OXE308" s="119" t="s">
        <v>612</v>
      </c>
      <c r="OXF308" s="119" t="s">
        <v>612</v>
      </c>
      <c r="OXG308" s="119" t="s">
        <v>612</v>
      </c>
      <c r="OXH308" s="119" t="s">
        <v>612</v>
      </c>
      <c r="OXI308" s="119" t="s">
        <v>612</v>
      </c>
      <c r="OXJ308" s="119" t="s">
        <v>612</v>
      </c>
      <c r="OXK308" s="119" t="s">
        <v>612</v>
      </c>
      <c r="OXL308" s="119" t="s">
        <v>612</v>
      </c>
      <c r="OXM308" s="119" t="s">
        <v>612</v>
      </c>
      <c r="OXN308" s="119" t="s">
        <v>612</v>
      </c>
      <c r="OXO308" s="119" t="s">
        <v>612</v>
      </c>
      <c r="OXP308" s="119" t="s">
        <v>612</v>
      </c>
      <c r="OXQ308" s="119" t="s">
        <v>612</v>
      </c>
      <c r="OXR308" s="119" t="s">
        <v>612</v>
      </c>
      <c r="OXS308" s="119" t="s">
        <v>612</v>
      </c>
      <c r="OXT308" s="119" t="s">
        <v>612</v>
      </c>
      <c r="OXU308" s="119" t="s">
        <v>612</v>
      </c>
      <c r="OXV308" s="119" t="s">
        <v>612</v>
      </c>
      <c r="OXW308" s="119" t="s">
        <v>612</v>
      </c>
      <c r="OXX308" s="119" t="s">
        <v>612</v>
      </c>
      <c r="OXY308" s="119" t="s">
        <v>612</v>
      </c>
      <c r="OXZ308" s="119" t="s">
        <v>612</v>
      </c>
      <c r="OYA308" s="119" t="s">
        <v>612</v>
      </c>
      <c r="OYB308" s="119" t="s">
        <v>612</v>
      </c>
      <c r="OYC308" s="119" t="s">
        <v>612</v>
      </c>
      <c r="OYD308" s="119" t="s">
        <v>612</v>
      </c>
      <c r="OYE308" s="119" t="s">
        <v>612</v>
      </c>
      <c r="OYF308" s="119" t="s">
        <v>612</v>
      </c>
      <c r="OYG308" s="119" t="s">
        <v>612</v>
      </c>
      <c r="OYH308" s="119" t="s">
        <v>612</v>
      </c>
      <c r="OYI308" s="119" t="s">
        <v>612</v>
      </c>
      <c r="OYJ308" s="119" t="s">
        <v>612</v>
      </c>
      <c r="OYK308" s="119" t="s">
        <v>612</v>
      </c>
      <c r="OYL308" s="119" t="s">
        <v>612</v>
      </c>
      <c r="OYM308" s="119" t="s">
        <v>612</v>
      </c>
      <c r="OYN308" s="119" t="s">
        <v>612</v>
      </c>
      <c r="OYO308" s="119" t="s">
        <v>612</v>
      </c>
      <c r="OYP308" s="119" t="s">
        <v>612</v>
      </c>
      <c r="OYQ308" s="119" t="s">
        <v>612</v>
      </c>
      <c r="OYR308" s="119" t="s">
        <v>612</v>
      </c>
      <c r="OYS308" s="119" t="s">
        <v>612</v>
      </c>
      <c r="OYT308" s="119" t="s">
        <v>612</v>
      </c>
      <c r="OYU308" s="119" t="s">
        <v>612</v>
      </c>
      <c r="OYV308" s="119" t="s">
        <v>612</v>
      </c>
      <c r="OYW308" s="119" t="s">
        <v>612</v>
      </c>
      <c r="OYX308" s="119" t="s">
        <v>612</v>
      </c>
      <c r="OYY308" s="119" t="s">
        <v>612</v>
      </c>
      <c r="OYZ308" s="119" t="s">
        <v>612</v>
      </c>
      <c r="OZA308" s="119" t="s">
        <v>612</v>
      </c>
      <c r="OZB308" s="119" t="s">
        <v>612</v>
      </c>
      <c r="OZC308" s="119" t="s">
        <v>612</v>
      </c>
      <c r="OZD308" s="119" t="s">
        <v>612</v>
      </c>
      <c r="OZE308" s="119" t="s">
        <v>612</v>
      </c>
      <c r="OZF308" s="119" t="s">
        <v>612</v>
      </c>
      <c r="OZG308" s="119" t="s">
        <v>612</v>
      </c>
      <c r="OZH308" s="119" t="s">
        <v>612</v>
      </c>
      <c r="OZI308" s="119" t="s">
        <v>612</v>
      </c>
      <c r="OZJ308" s="119" t="s">
        <v>612</v>
      </c>
      <c r="OZK308" s="119" t="s">
        <v>612</v>
      </c>
      <c r="OZL308" s="119" t="s">
        <v>612</v>
      </c>
      <c r="OZM308" s="119" t="s">
        <v>612</v>
      </c>
      <c r="OZN308" s="119" t="s">
        <v>612</v>
      </c>
      <c r="OZO308" s="119" t="s">
        <v>612</v>
      </c>
      <c r="OZP308" s="119" t="s">
        <v>612</v>
      </c>
      <c r="OZQ308" s="119" t="s">
        <v>612</v>
      </c>
      <c r="OZR308" s="119" t="s">
        <v>612</v>
      </c>
      <c r="OZS308" s="119" t="s">
        <v>612</v>
      </c>
      <c r="OZT308" s="119" t="s">
        <v>612</v>
      </c>
      <c r="OZU308" s="119" t="s">
        <v>612</v>
      </c>
      <c r="OZV308" s="119" t="s">
        <v>612</v>
      </c>
      <c r="OZW308" s="119" t="s">
        <v>612</v>
      </c>
      <c r="OZX308" s="119" t="s">
        <v>612</v>
      </c>
      <c r="OZY308" s="119" t="s">
        <v>612</v>
      </c>
      <c r="OZZ308" s="119" t="s">
        <v>612</v>
      </c>
      <c r="PAA308" s="119" t="s">
        <v>612</v>
      </c>
      <c r="PAB308" s="119" t="s">
        <v>612</v>
      </c>
      <c r="PAC308" s="119" t="s">
        <v>612</v>
      </c>
      <c r="PAD308" s="119" t="s">
        <v>612</v>
      </c>
      <c r="PAE308" s="119" t="s">
        <v>612</v>
      </c>
      <c r="PAF308" s="119" t="s">
        <v>612</v>
      </c>
      <c r="PAG308" s="119" t="s">
        <v>612</v>
      </c>
      <c r="PAH308" s="119" t="s">
        <v>612</v>
      </c>
      <c r="PAI308" s="119" t="s">
        <v>612</v>
      </c>
      <c r="PAJ308" s="119" t="s">
        <v>612</v>
      </c>
      <c r="PAK308" s="119" t="s">
        <v>612</v>
      </c>
      <c r="PAL308" s="119" t="s">
        <v>612</v>
      </c>
      <c r="PAM308" s="119" t="s">
        <v>612</v>
      </c>
      <c r="PAN308" s="119" t="s">
        <v>612</v>
      </c>
      <c r="PAO308" s="119" t="s">
        <v>612</v>
      </c>
      <c r="PAP308" s="119" t="s">
        <v>612</v>
      </c>
      <c r="PAQ308" s="119" t="s">
        <v>612</v>
      </c>
      <c r="PAR308" s="119" t="s">
        <v>612</v>
      </c>
      <c r="PAS308" s="119" t="s">
        <v>612</v>
      </c>
      <c r="PAT308" s="119" t="s">
        <v>612</v>
      </c>
      <c r="PAU308" s="119" t="s">
        <v>612</v>
      </c>
      <c r="PAV308" s="119" t="s">
        <v>612</v>
      </c>
      <c r="PAW308" s="119" t="s">
        <v>612</v>
      </c>
      <c r="PAX308" s="119" t="s">
        <v>612</v>
      </c>
      <c r="PAY308" s="119" t="s">
        <v>612</v>
      </c>
      <c r="PAZ308" s="119" t="s">
        <v>612</v>
      </c>
      <c r="PBA308" s="119" t="s">
        <v>612</v>
      </c>
      <c r="PBB308" s="119" t="s">
        <v>612</v>
      </c>
      <c r="PBC308" s="119" t="s">
        <v>612</v>
      </c>
      <c r="PBD308" s="119" t="s">
        <v>612</v>
      </c>
      <c r="PBE308" s="119" t="s">
        <v>612</v>
      </c>
      <c r="PBF308" s="119" t="s">
        <v>612</v>
      </c>
      <c r="PBG308" s="119" t="s">
        <v>612</v>
      </c>
      <c r="PBH308" s="119" t="s">
        <v>612</v>
      </c>
      <c r="PBI308" s="119" t="s">
        <v>612</v>
      </c>
      <c r="PBJ308" s="119" t="s">
        <v>612</v>
      </c>
      <c r="PBK308" s="119" t="s">
        <v>612</v>
      </c>
      <c r="PBL308" s="119" t="s">
        <v>612</v>
      </c>
      <c r="PBM308" s="119" t="s">
        <v>612</v>
      </c>
      <c r="PBN308" s="119" t="s">
        <v>612</v>
      </c>
      <c r="PBO308" s="119" t="s">
        <v>612</v>
      </c>
      <c r="PBP308" s="119" t="s">
        <v>612</v>
      </c>
      <c r="PBQ308" s="119" t="s">
        <v>612</v>
      </c>
      <c r="PBR308" s="119" t="s">
        <v>612</v>
      </c>
      <c r="PBS308" s="119" t="s">
        <v>612</v>
      </c>
      <c r="PBT308" s="119" t="s">
        <v>612</v>
      </c>
      <c r="PBU308" s="119" t="s">
        <v>612</v>
      </c>
      <c r="PBV308" s="119" t="s">
        <v>612</v>
      </c>
      <c r="PBW308" s="119" t="s">
        <v>612</v>
      </c>
      <c r="PBX308" s="119" t="s">
        <v>612</v>
      </c>
      <c r="PBY308" s="119" t="s">
        <v>612</v>
      </c>
      <c r="PBZ308" s="119" t="s">
        <v>612</v>
      </c>
      <c r="PCA308" s="119" t="s">
        <v>612</v>
      </c>
      <c r="PCB308" s="119" t="s">
        <v>612</v>
      </c>
      <c r="PCC308" s="119" t="s">
        <v>612</v>
      </c>
      <c r="PCD308" s="119" t="s">
        <v>612</v>
      </c>
      <c r="PCE308" s="119" t="s">
        <v>612</v>
      </c>
      <c r="PCF308" s="119" t="s">
        <v>612</v>
      </c>
      <c r="PCG308" s="119" t="s">
        <v>612</v>
      </c>
      <c r="PCH308" s="119" t="s">
        <v>612</v>
      </c>
      <c r="PCI308" s="119" t="s">
        <v>612</v>
      </c>
      <c r="PCJ308" s="119" t="s">
        <v>612</v>
      </c>
      <c r="PCK308" s="119" t="s">
        <v>612</v>
      </c>
      <c r="PCL308" s="119" t="s">
        <v>612</v>
      </c>
      <c r="PCM308" s="119" t="s">
        <v>612</v>
      </c>
      <c r="PCN308" s="119" t="s">
        <v>612</v>
      </c>
      <c r="PCO308" s="119" t="s">
        <v>612</v>
      </c>
      <c r="PCP308" s="119" t="s">
        <v>612</v>
      </c>
      <c r="PCQ308" s="119" t="s">
        <v>612</v>
      </c>
      <c r="PCR308" s="119" t="s">
        <v>612</v>
      </c>
      <c r="PCS308" s="119" t="s">
        <v>612</v>
      </c>
      <c r="PCT308" s="119" t="s">
        <v>612</v>
      </c>
      <c r="PCU308" s="119" t="s">
        <v>612</v>
      </c>
      <c r="PCV308" s="119" t="s">
        <v>612</v>
      </c>
      <c r="PCW308" s="119" t="s">
        <v>612</v>
      </c>
      <c r="PCX308" s="119" t="s">
        <v>612</v>
      </c>
      <c r="PCY308" s="119" t="s">
        <v>612</v>
      </c>
      <c r="PCZ308" s="119" t="s">
        <v>612</v>
      </c>
      <c r="PDA308" s="119" t="s">
        <v>612</v>
      </c>
      <c r="PDB308" s="119" t="s">
        <v>612</v>
      </c>
      <c r="PDC308" s="119" t="s">
        <v>612</v>
      </c>
      <c r="PDD308" s="119" t="s">
        <v>612</v>
      </c>
      <c r="PDE308" s="119" t="s">
        <v>612</v>
      </c>
      <c r="PDF308" s="119" t="s">
        <v>612</v>
      </c>
      <c r="PDG308" s="119" t="s">
        <v>612</v>
      </c>
      <c r="PDH308" s="119" t="s">
        <v>612</v>
      </c>
      <c r="PDI308" s="119" t="s">
        <v>612</v>
      </c>
      <c r="PDJ308" s="119" t="s">
        <v>612</v>
      </c>
      <c r="PDK308" s="119" t="s">
        <v>612</v>
      </c>
      <c r="PDL308" s="119" t="s">
        <v>612</v>
      </c>
      <c r="PDM308" s="119" t="s">
        <v>612</v>
      </c>
      <c r="PDN308" s="119" t="s">
        <v>612</v>
      </c>
      <c r="PDO308" s="119" t="s">
        <v>612</v>
      </c>
      <c r="PDP308" s="119" t="s">
        <v>612</v>
      </c>
      <c r="PDQ308" s="119" t="s">
        <v>612</v>
      </c>
      <c r="PDR308" s="119" t="s">
        <v>612</v>
      </c>
      <c r="PDS308" s="119" t="s">
        <v>612</v>
      </c>
      <c r="PDT308" s="119" t="s">
        <v>612</v>
      </c>
      <c r="PDU308" s="119" t="s">
        <v>612</v>
      </c>
      <c r="PDV308" s="119" t="s">
        <v>612</v>
      </c>
      <c r="PDW308" s="119" t="s">
        <v>612</v>
      </c>
      <c r="PDX308" s="119" t="s">
        <v>612</v>
      </c>
      <c r="PDY308" s="119" t="s">
        <v>612</v>
      </c>
      <c r="PDZ308" s="119" t="s">
        <v>612</v>
      </c>
      <c r="PEA308" s="119" t="s">
        <v>612</v>
      </c>
      <c r="PEB308" s="119" t="s">
        <v>612</v>
      </c>
      <c r="PEC308" s="119" t="s">
        <v>612</v>
      </c>
      <c r="PED308" s="119" t="s">
        <v>612</v>
      </c>
      <c r="PEE308" s="119" t="s">
        <v>612</v>
      </c>
      <c r="PEF308" s="119" t="s">
        <v>612</v>
      </c>
      <c r="PEG308" s="119" t="s">
        <v>612</v>
      </c>
      <c r="PEH308" s="119" t="s">
        <v>612</v>
      </c>
      <c r="PEI308" s="119" t="s">
        <v>612</v>
      </c>
      <c r="PEJ308" s="119" t="s">
        <v>612</v>
      </c>
      <c r="PEK308" s="119" t="s">
        <v>612</v>
      </c>
      <c r="PEL308" s="119" t="s">
        <v>612</v>
      </c>
      <c r="PEM308" s="119" t="s">
        <v>612</v>
      </c>
      <c r="PEN308" s="119" t="s">
        <v>612</v>
      </c>
      <c r="PEO308" s="119" t="s">
        <v>612</v>
      </c>
      <c r="PEP308" s="119" t="s">
        <v>612</v>
      </c>
      <c r="PEQ308" s="119" t="s">
        <v>612</v>
      </c>
      <c r="PER308" s="119" t="s">
        <v>612</v>
      </c>
      <c r="PES308" s="119" t="s">
        <v>612</v>
      </c>
      <c r="PET308" s="119" t="s">
        <v>612</v>
      </c>
      <c r="PEU308" s="119" t="s">
        <v>612</v>
      </c>
      <c r="PEV308" s="119" t="s">
        <v>612</v>
      </c>
      <c r="PEW308" s="119" t="s">
        <v>612</v>
      </c>
      <c r="PEX308" s="119" t="s">
        <v>612</v>
      </c>
      <c r="PEY308" s="119" t="s">
        <v>612</v>
      </c>
      <c r="PEZ308" s="119" t="s">
        <v>612</v>
      </c>
      <c r="PFA308" s="119" t="s">
        <v>612</v>
      </c>
      <c r="PFB308" s="119" t="s">
        <v>612</v>
      </c>
      <c r="PFC308" s="119" t="s">
        <v>612</v>
      </c>
      <c r="PFD308" s="119" t="s">
        <v>612</v>
      </c>
      <c r="PFE308" s="119" t="s">
        <v>612</v>
      </c>
      <c r="PFF308" s="119" t="s">
        <v>612</v>
      </c>
      <c r="PFG308" s="119" t="s">
        <v>612</v>
      </c>
      <c r="PFH308" s="119" t="s">
        <v>612</v>
      </c>
      <c r="PFI308" s="119" t="s">
        <v>612</v>
      </c>
      <c r="PFJ308" s="119" t="s">
        <v>612</v>
      </c>
      <c r="PFK308" s="119" t="s">
        <v>612</v>
      </c>
      <c r="PFL308" s="119" t="s">
        <v>612</v>
      </c>
      <c r="PFM308" s="119" t="s">
        <v>612</v>
      </c>
      <c r="PFN308" s="119" t="s">
        <v>612</v>
      </c>
      <c r="PFO308" s="119" t="s">
        <v>612</v>
      </c>
      <c r="PFP308" s="119" t="s">
        <v>612</v>
      </c>
      <c r="PFQ308" s="119" t="s">
        <v>612</v>
      </c>
      <c r="PFR308" s="119" t="s">
        <v>612</v>
      </c>
      <c r="PFS308" s="119" t="s">
        <v>612</v>
      </c>
      <c r="PFT308" s="119" t="s">
        <v>612</v>
      </c>
      <c r="PFU308" s="119" t="s">
        <v>612</v>
      </c>
      <c r="PFV308" s="119" t="s">
        <v>612</v>
      </c>
      <c r="PFW308" s="119" t="s">
        <v>612</v>
      </c>
      <c r="PFX308" s="119" t="s">
        <v>612</v>
      </c>
      <c r="PFY308" s="119" t="s">
        <v>612</v>
      </c>
      <c r="PFZ308" s="119" t="s">
        <v>612</v>
      </c>
      <c r="PGA308" s="119" t="s">
        <v>612</v>
      </c>
      <c r="PGB308" s="119" t="s">
        <v>612</v>
      </c>
      <c r="PGC308" s="119" t="s">
        <v>612</v>
      </c>
      <c r="PGD308" s="119" t="s">
        <v>612</v>
      </c>
      <c r="PGE308" s="119" t="s">
        <v>612</v>
      </c>
      <c r="PGF308" s="119" t="s">
        <v>612</v>
      </c>
      <c r="PGG308" s="119" t="s">
        <v>612</v>
      </c>
      <c r="PGH308" s="119" t="s">
        <v>612</v>
      </c>
      <c r="PGI308" s="119" t="s">
        <v>612</v>
      </c>
      <c r="PGJ308" s="119" t="s">
        <v>612</v>
      </c>
      <c r="PGK308" s="119" t="s">
        <v>612</v>
      </c>
      <c r="PGL308" s="119" t="s">
        <v>612</v>
      </c>
      <c r="PGM308" s="119" t="s">
        <v>612</v>
      </c>
      <c r="PGN308" s="119" t="s">
        <v>612</v>
      </c>
      <c r="PGO308" s="119" t="s">
        <v>612</v>
      </c>
      <c r="PGP308" s="119" t="s">
        <v>612</v>
      </c>
      <c r="PGQ308" s="119" t="s">
        <v>612</v>
      </c>
      <c r="PGR308" s="119" t="s">
        <v>612</v>
      </c>
      <c r="PGS308" s="119" t="s">
        <v>612</v>
      </c>
      <c r="PGT308" s="119" t="s">
        <v>612</v>
      </c>
      <c r="PGU308" s="119" t="s">
        <v>612</v>
      </c>
      <c r="PGV308" s="119" t="s">
        <v>612</v>
      </c>
      <c r="PGW308" s="119" t="s">
        <v>612</v>
      </c>
      <c r="PGX308" s="119" t="s">
        <v>612</v>
      </c>
      <c r="PGY308" s="119" t="s">
        <v>612</v>
      </c>
      <c r="PGZ308" s="119" t="s">
        <v>612</v>
      </c>
      <c r="PHA308" s="119" t="s">
        <v>612</v>
      </c>
      <c r="PHB308" s="119" t="s">
        <v>612</v>
      </c>
      <c r="PHC308" s="119" t="s">
        <v>612</v>
      </c>
      <c r="PHD308" s="119" t="s">
        <v>612</v>
      </c>
      <c r="PHE308" s="119" t="s">
        <v>612</v>
      </c>
      <c r="PHF308" s="119" t="s">
        <v>612</v>
      </c>
      <c r="PHG308" s="119" t="s">
        <v>612</v>
      </c>
      <c r="PHH308" s="119" t="s">
        <v>612</v>
      </c>
      <c r="PHI308" s="119" t="s">
        <v>612</v>
      </c>
      <c r="PHJ308" s="119" t="s">
        <v>612</v>
      </c>
      <c r="PHK308" s="119" t="s">
        <v>612</v>
      </c>
      <c r="PHL308" s="119" t="s">
        <v>612</v>
      </c>
      <c r="PHM308" s="119" t="s">
        <v>612</v>
      </c>
      <c r="PHN308" s="119" t="s">
        <v>612</v>
      </c>
      <c r="PHO308" s="119" t="s">
        <v>612</v>
      </c>
      <c r="PHP308" s="119" t="s">
        <v>612</v>
      </c>
      <c r="PHQ308" s="119" t="s">
        <v>612</v>
      </c>
      <c r="PHR308" s="119" t="s">
        <v>612</v>
      </c>
      <c r="PHS308" s="119" t="s">
        <v>612</v>
      </c>
      <c r="PHT308" s="119" t="s">
        <v>612</v>
      </c>
      <c r="PHU308" s="119" t="s">
        <v>612</v>
      </c>
      <c r="PHV308" s="119" t="s">
        <v>612</v>
      </c>
      <c r="PHW308" s="119" t="s">
        <v>612</v>
      </c>
      <c r="PHX308" s="119" t="s">
        <v>612</v>
      </c>
      <c r="PHY308" s="119" t="s">
        <v>612</v>
      </c>
      <c r="PHZ308" s="119" t="s">
        <v>612</v>
      </c>
      <c r="PIA308" s="119" t="s">
        <v>612</v>
      </c>
      <c r="PIB308" s="119" t="s">
        <v>612</v>
      </c>
      <c r="PIC308" s="119" t="s">
        <v>612</v>
      </c>
      <c r="PID308" s="119" t="s">
        <v>612</v>
      </c>
      <c r="PIE308" s="119" t="s">
        <v>612</v>
      </c>
      <c r="PIF308" s="119" t="s">
        <v>612</v>
      </c>
      <c r="PIG308" s="119" t="s">
        <v>612</v>
      </c>
      <c r="PIH308" s="119" t="s">
        <v>612</v>
      </c>
      <c r="PII308" s="119" t="s">
        <v>612</v>
      </c>
      <c r="PIJ308" s="119" t="s">
        <v>612</v>
      </c>
      <c r="PIK308" s="119" t="s">
        <v>612</v>
      </c>
      <c r="PIL308" s="119" t="s">
        <v>612</v>
      </c>
      <c r="PIM308" s="119" t="s">
        <v>612</v>
      </c>
      <c r="PIN308" s="119" t="s">
        <v>612</v>
      </c>
      <c r="PIO308" s="119" t="s">
        <v>612</v>
      </c>
      <c r="PIP308" s="119" t="s">
        <v>612</v>
      </c>
      <c r="PIQ308" s="119" t="s">
        <v>612</v>
      </c>
      <c r="PIR308" s="119" t="s">
        <v>612</v>
      </c>
      <c r="PIS308" s="119" t="s">
        <v>612</v>
      </c>
      <c r="PIT308" s="119" t="s">
        <v>612</v>
      </c>
      <c r="PIU308" s="119" t="s">
        <v>612</v>
      </c>
      <c r="PIV308" s="119" t="s">
        <v>612</v>
      </c>
      <c r="PIW308" s="119" t="s">
        <v>612</v>
      </c>
      <c r="PIX308" s="119" t="s">
        <v>612</v>
      </c>
      <c r="PIY308" s="119" t="s">
        <v>612</v>
      </c>
      <c r="PIZ308" s="119" t="s">
        <v>612</v>
      </c>
      <c r="PJA308" s="119" t="s">
        <v>612</v>
      </c>
      <c r="PJB308" s="119" t="s">
        <v>612</v>
      </c>
      <c r="PJC308" s="119" t="s">
        <v>612</v>
      </c>
      <c r="PJD308" s="119" t="s">
        <v>612</v>
      </c>
      <c r="PJE308" s="119" t="s">
        <v>612</v>
      </c>
      <c r="PJF308" s="119" t="s">
        <v>612</v>
      </c>
      <c r="PJG308" s="119" t="s">
        <v>612</v>
      </c>
      <c r="PJH308" s="119" t="s">
        <v>612</v>
      </c>
      <c r="PJI308" s="119" t="s">
        <v>612</v>
      </c>
      <c r="PJJ308" s="119" t="s">
        <v>612</v>
      </c>
      <c r="PJK308" s="119" t="s">
        <v>612</v>
      </c>
      <c r="PJL308" s="119" t="s">
        <v>612</v>
      </c>
      <c r="PJM308" s="119" t="s">
        <v>612</v>
      </c>
      <c r="PJN308" s="119" t="s">
        <v>612</v>
      </c>
      <c r="PJO308" s="119" t="s">
        <v>612</v>
      </c>
      <c r="PJP308" s="119" t="s">
        <v>612</v>
      </c>
      <c r="PJQ308" s="119" t="s">
        <v>612</v>
      </c>
      <c r="PJR308" s="119" t="s">
        <v>612</v>
      </c>
      <c r="PJS308" s="119" t="s">
        <v>612</v>
      </c>
      <c r="PJT308" s="119" t="s">
        <v>612</v>
      </c>
      <c r="PJU308" s="119" t="s">
        <v>612</v>
      </c>
      <c r="PJV308" s="119" t="s">
        <v>612</v>
      </c>
      <c r="PJW308" s="119" t="s">
        <v>612</v>
      </c>
      <c r="PJX308" s="119" t="s">
        <v>612</v>
      </c>
      <c r="PJY308" s="119" t="s">
        <v>612</v>
      </c>
      <c r="PJZ308" s="119" t="s">
        <v>612</v>
      </c>
      <c r="PKA308" s="119" t="s">
        <v>612</v>
      </c>
      <c r="PKB308" s="119" t="s">
        <v>612</v>
      </c>
      <c r="PKC308" s="119" t="s">
        <v>612</v>
      </c>
      <c r="PKD308" s="119" t="s">
        <v>612</v>
      </c>
      <c r="PKE308" s="119" t="s">
        <v>612</v>
      </c>
      <c r="PKF308" s="119" t="s">
        <v>612</v>
      </c>
      <c r="PKG308" s="119" t="s">
        <v>612</v>
      </c>
      <c r="PKH308" s="119" t="s">
        <v>612</v>
      </c>
      <c r="PKI308" s="119" t="s">
        <v>612</v>
      </c>
      <c r="PKJ308" s="119" t="s">
        <v>612</v>
      </c>
      <c r="PKK308" s="119" t="s">
        <v>612</v>
      </c>
      <c r="PKL308" s="119" t="s">
        <v>612</v>
      </c>
      <c r="PKM308" s="119" t="s">
        <v>612</v>
      </c>
      <c r="PKN308" s="119" t="s">
        <v>612</v>
      </c>
      <c r="PKO308" s="119" t="s">
        <v>612</v>
      </c>
      <c r="PKP308" s="119" t="s">
        <v>612</v>
      </c>
      <c r="PKQ308" s="119" t="s">
        <v>612</v>
      </c>
      <c r="PKR308" s="119" t="s">
        <v>612</v>
      </c>
      <c r="PKS308" s="119" t="s">
        <v>612</v>
      </c>
      <c r="PKT308" s="119" t="s">
        <v>612</v>
      </c>
      <c r="PKU308" s="119" t="s">
        <v>612</v>
      </c>
      <c r="PKV308" s="119" t="s">
        <v>612</v>
      </c>
      <c r="PKW308" s="119" t="s">
        <v>612</v>
      </c>
      <c r="PKX308" s="119" t="s">
        <v>612</v>
      </c>
      <c r="PKY308" s="119" t="s">
        <v>612</v>
      </c>
      <c r="PKZ308" s="119" t="s">
        <v>612</v>
      </c>
      <c r="PLA308" s="119" t="s">
        <v>612</v>
      </c>
      <c r="PLB308" s="119" t="s">
        <v>612</v>
      </c>
      <c r="PLC308" s="119" t="s">
        <v>612</v>
      </c>
      <c r="PLD308" s="119" t="s">
        <v>612</v>
      </c>
      <c r="PLE308" s="119" t="s">
        <v>612</v>
      </c>
      <c r="PLF308" s="119" t="s">
        <v>612</v>
      </c>
      <c r="PLG308" s="119" t="s">
        <v>612</v>
      </c>
      <c r="PLH308" s="119" t="s">
        <v>612</v>
      </c>
      <c r="PLI308" s="119" t="s">
        <v>612</v>
      </c>
      <c r="PLJ308" s="119" t="s">
        <v>612</v>
      </c>
      <c r="PLK308" s="119" t="s">
        <v>612</v>
      </c>
      <c r="PLL308" s="119" t="s">
        <v>612</v>
      </c>
      <c r="PLM308" s="119" t="s">
        <v>612</v>
      </c>
      <c r="PLN308" s="119" t="s">
        <v>612</v>
      </c>
      <c r="PLO308" s="119" t="s">
        <v>612</v>
      </c>
      <c r="PLP308" s="119" t="s">
        <v>612</v>
      </c>
      <c r="PLQ308" s="119" t="s">
        <v>612</v>
      </c>
      <c r="PLR308" s="119" t="s">
        <v>612</v>
      </c>
      <c r="PLS308" s="119" t="s">
        <v>612</v>
      </c>
      <c r="PLT308" s="119" t="s">
        <v>612</v>
      </c>
      <c r="PLU308" s="119" t="s">
        <v>612</v>
      </c>
      <c r="PLV308" s="119" t="s">
        <v>612</v>
      </c>
      <c r="PLW308" s="119" t="s">
        <v>612</v>
      </c>
      <c r="PLX308" s="119" t="s">
        <v>612</v>
      </c>
      <c r="PLY308" s="119" t="s">
        <v>612</v>
      </c>
      <c r="PLZ308" s="119" t="s">
        <v>612</v>
      </c>
      <c r="PMA308" s="119" t="s">
        <v>612</v>
      </c>
      <c r="PMB308" s="119" t="s">
        <v>612</v>
      </c>
      <c r="PMC308" s="119" t="s">
        <v>612</v>
      </c>
      <c r="PMD308" s="119" t="s">
        <v>612</v>
      </c>
      <c r="PME308" s="119" t="s">
        <v>612</v>
      </c>
      <c r="PMF308" s="119" t="s">
        <v>612</v>
      </c>
      <c r="PMG308" s="119" t="s">
        <v>612</v>
      </c>
      <c r="PMH308" s="119" t="s">
        <v>612</v>
      </c>
      <c r="PMI308" s="119" t="s">
        <v>612</v>
      </c>
      <c r="PMJ308" s="119" t="s">
        <v>612</v>
      </c>
      <c r="PMK308" s="119" t="s">
        <v>612</v>
      </c>
      <c r="PML308" s="119" t="s">
        <v>612</v>
      </c>
      <c r="PMM308" s="119" t="s">
        <v>612</v>
      </c>
      <c r="PMN308" s="119" t="s">
        <v>612</v>
      </c>
      <c r="PMO308" s="119" t="s">
        <v>612</v>
      </c>
      <c r="PMP308" s="119" t="s">
        <v>612</v>
      </c>
      <c r="PMQ308" s="119" t="s">
        <v>612</v>
      </c>
      <c r="PMR308" s="119" t="s">
        <v>612</v>
      </c>
      <c r="PMS308" s="119" t="s">
        <v>612</v>
      </c>
      <c r="PMT308" s="119" t="s">
        <v>612</v>
      </c>
      <c r="PMU308" s="119" t="s">
        <v>612</v>
      </c>
      <c r="PMV308" s="119" t="s">
        <v>612</v>
      </c>
      <c r="PMW308" s="119" t="s">
        <v>612</v>
      </c>
      <c r="PMX308" s="119" t="s">
        <v>612</v>
      </c>
      <c r="PMY308" s="119" t="s">
        <v>612</v>
      </c>
      <c r="PMZ308" s="119" t="s">
        <v>612</v>
      </c>
      <c r="PNA308" s="119" t="s">
        <v>612</v>
      </c>
      <c r="PNB308" s="119" t="s">
        <v>612</v>
      </c>
      <c r="PNC308" s="119" t="s">
        <v>612</v>
      </c>
      <c r="PND308" s="119" t="s">
        <v>612</v>
      </c>
      <c r="PNE308" s="119" t="s">
        <v>612</v>
      </c>
      <c r="PNF308" s="119" t="s">
        <v>612</v>
      </c>
      <c r="PNG308" s="119" t="s">
        <v>612</v>
      </c>
      <c r="PNH308" s="119" t="s">
        <v>612</v>
      </c>
      <c r="PNI308" s="119" t="s">
        <v>612</v>
      </c>
      <c r="PNJ308" s="119" t="s">
        <v>612</v>
      </c>
      <c r="PNK308" s="119" t="s">
        <v>612</v>
      </c>
      <c r="PNL308" s="119" t="s">
        <v>612</v>
      </c>
      <c r="PNM308" s="119" t="s">
        <v>612</v>
      </c>
      <c r="PNN308" s="119" t="s">
        <v>612</v>
      </c>
      <c r="PNO308" s="119" t="s">
        <v>612</v>
      </c>
      <c r="PNP308" s="119" t="s">
        <v>612</v>
      </c>
      <c r="PNQ308" s="119" t="s">
        <v>612</v>
      </c>
      <c r="PNR308" s="119" t="s">
        <v>612</v>
      </c>
      <c r="PNS308" s="119" t="s">
        <v>612</v>
      </c>
      <c r="PNT308" s="119" t="s">
        <v>612</v>
      </c>
      <c r="PNU308" s="119" t="s">
        <v>612</v>
      </c>
      <c r="PNV308" s="119" t="s">
        <v>612</v>
      </c>
      <c r="PNW308" s="119" t="s">
        <v>612</v>
      </c>
      <c r="PNX308" s="119" t="s">
        <v>612</v>
      </c>
      <c r="PNY308" s="119" t="s">
        <v>612</v>
      </c>
      <c r="PNZ308" s="119" t="s">
        <v>612</v>
      </c>
      <c r="POA308" s="119" t="s">
        <v>612</v>
      </c>
      <c r="POB308" s="119" t="s">
        <v>612</v>
      </c>
      <c r="POC308" s="119" t="s">
        <v>612</v>
      </c>
      <c r="POD308" s="119" t="s">
        <v>612</v>
      </c>
      <c r="POE308" s="119" t="s">
        <v>612</v>
      </c>
      <c r="POF308" s="119" t="s">
        <v>612</v>
      </c>
      <c r="POG308" s="119" t="s">
        <v>612</v>
      </c>
      <c r="POH308" s="119" t="s">
        <v>612</v>
      </c>
      <c r="POI308" s="119" t="s">
        <v>612</v>
      </c>
      <c r="POJ308" s="119" t="s">
        <v>612</v>
      </c>
      <c r="POK308" s="119" t="s">
        <v>612</v>
      </c>
      <c r="POL308" s="119" t="s">
        <v>612</v>
      </c>
      <c r="POM308" s="119" t="s">
        <v>612</v>
      </c>
      <c r="PON308" s="119" t="s">
        <v>612</v>
      </c>
      <c r="POO308" s="119" t="s">
        <v>612</v>
      </c>
      <c r="POP308" s="119" t="s">
        <v>612</v>
      </c>
      <c r="POQ308" s="119" t="s">
        <v>612</v>
      </c>
      <c r="POR308" s="119" t="s">
        <v>612</v>
      </c>
      <c r="POS308" s="119" t="s">
        <v>612</v>
      </c>
      <c r="POT308" s="119" t="s">
        <v>612</v>
      </c>
      <c r="POU308" s="119" t="s">
        <v>612</v>
      </c>
      <c r="POV308" s="119" t="s">
        <v>612</v>
      </c>
      <c r="POW308" s="119" t="s">
        <v>612</v>
      </c>
      <c r="POX308" s="119" t="s">
        <v>612</v>
      </c>
      <c r="POY308" s="119" t="s">
        <v>612</v>
      </c>
      <c r="POZ308" s="119" t="s">
        <v>612</v>
      </c>
      <c r="PPA308" s="119" t="s">
        <v>612</v>
      </c>
      <c r="PPB308" s="119" t="s">
        <v>612</v>
      </c>
      <c r="PPC308" s="119" t="s">
        <v>612</v>
      </c>
      <c r="PPD308" s="119" t="s">
        <v>612</v>
      </c>
      <c r="PPE308" s="119" t="s">
        <v>612</v>
      </c>
      <c r="PPF308" s="119" t="s">
        <v>612</v>
      </c>
      <c r="PPG308" s="119" t="s">
        <v>612</v>
      </c>
      <c r="PPH308" s="119" t="s">
        <v>612</v>
      </c>
      <c r="PPI308" s="119" t="s">
        <v>612</v>
      </c>
      <c r="PPJ308" s="119" t="s">
        <v>612</v>
      </c>
      <c r="PPK308" s="119" t="s">
        <v>612</v>
      </c>
      <c r="PPL308" s="119" t="s">
        <v>612</v>
      </c>
      <c r="PPM308" s="119" t="s">
        <v>612</v>
      </c>
      <c r="PPN308" s="119" t="s">
        <v>612</v>
      </c>
      <c r="PPO308" s="119" t="s">
        <v>612</v>
      </c>
      <c r="PPP308" s="119" t="s">
        <v>612</v>
      </c>
      <c r="PPQ308" s="119" t="s">
        <v>612</v>
      </c>
      <c r="PPR308" s="119" t="s">
        <v>612</v>
      </c>
      <c r="PPS308" s="119" t="s">
        <v>612</v>
      </c>
      <c r="PPT308" s="119" t="s">
        <v>612</v>
      </c>
      <c r="PPU308" s="119" t="s">
        <v>612</v>
      </c>
      <c r="PPV308" s="119" t="s">
        <v>612</v>
      </c>
      <c r="PPW308" s="119" t="s">
        <v>612</v>
      </c>
      <c r="PPX308" s="119" t="s">
        <v>612</v>
      </c>
      <c r="PPY308" s="119" t="s">
        <v>612</v>
      </c>
      <c r="PPZ308" s="119" t="s">
        <v>612</v>
      </c>
      <c r="PQA308" s="119" t="s">
        <v>612</v>
      </c>
      <c r="PQB308" s="119" t="s">
        <v>612</v>
      </c>
      <c r="PQC308" s="119" t="s">
        <v>612</v>
      </c>
      <c r="PQD308" s="119" t="s">
        <v>612</v>
      </c>
      <c r="PQE308" s="119" t="s">
        <v>612</v>
      </c>
      <c r="PQF308" s="119" t="s">
        <v>612</v>
      </c>
      <c r="PQG308" s="119" t="s">
        <v>612</v>
      </c>
      <c r="PQH308" s="119" t="s">
        <v>612</v>
      </c>
      <c r="PQI308" s="119" t="s">
        <v>612</v>
      </c>
      <c r="PQJ308" s="119" t="s">
        <v>612</v>
      </c>
      <c r="PQK308" s="119" t="s">
        <v>612</v>
      </c>
      <c r="PQL308" s="119" t="s">
        <v>612</v>
      </c>
      <c r="PQM308" s="119" t="s">
        <v>612</v>
      </c>
      <c r="PQN308" s="119" t="s">
        <v>612</v>
      </c>
      <c r="PQO308" s="119" t="s">
        <v>612</v>
      </c>
      <c r="PQP308" s="119" t="s">
        <v>612</v>
      </c>
      <c r="PQQ308" s="119" t="s">
        <v>612</v>
      </c>
      <c r="PQR308" s="119" t="s">
        <v>612</v>
      </c>
      <c r="PQS308" s="119" t="s">
        <v>612</v>
      </c>
      <c r="PQT308" s="119" t="s">
        <v>612</v>
      </c>
      <c r="PQU308" s="119" t="s">
        <v>612</v>
      </c>
      <c r="PQV308" s="119" t="s">
        <v>612</v>
      </c>
      <c r="PQW308" s="119" t="s">
        <v>612</v>
      </c>
      <c r="PQX308" s="119" t="s">
        <v>612</v>
      </c>
      <c r="PQY308" s="119" t="s">
        <v>612</v>
      </c>
      <c r="PQZ308" s="119" t="s">
        <v>612</v>
      </c>
      <c r="PRA308" s="119" t="s">
        <v>612</v>
      </c>
      <c r="PRB308" s="119" t="s">
        <v>612</v>
      </c>
      <c r="PRC308" s="119" t="s">
        <v>612</v>
      </c>
      <c r="PRD308" s="119" t="s">
        <v>612</v>
      </c>
      <c r="PRE308" s="119" t="s">
        <v>612</v>
      </c>
      <c r="PRF308" s="119" t="s">
        <v>612</v>
      </c>
      <c r="PRG308" s="119" t="s">
        <v>612</v>
      </c>
      <c r="PRH308" s="119" t="s">
        <v>612</v>
      </c>
      <c r="PRI308" s="119" t="s">
        <v>612</v>
      </c>
      <c r="PRJ308" s="119" t="s">
        <v>612</v>
      </c>
      <c r="PRK308" s="119" t="s">
        <v>612</v>
      </c>
      <c r="PRL308" s="119" t="s">
        <v>612</v>
      </c>
      <c r="PRM308" s="119" t="s">
        <v>612</v>
      </c>
      <c r="PRN308" s="119" t="s">
        <v>612</v>
      </c>
      <c r="PRO308" s="119" t="s">
        <v>612</v>
      </c>
      <c r="PRP308" s="119" t="s">
        <v>612</v>
      </c>
      <c r="PRQ308" s="119" t="s">
        <v>612</v>
      </c>
      <c r="PRR308" s="119" t="s">
        <v>612</v>
      </c>
      <c r="PRS308" s="119" t="s">
        <v>612</v>
      </c>
      <c r="PRT308" s="119" t="s">
        <v>612</v>
      </c>
      <c r="PRU308" s="119" t="s">
        <v>612</v>
      </c>
      <c r="PRV308" s="119" t="s">
        <v>612</v>
      </c>
      <c r="PRW308" s="119" t="s">
        <v>612</v>
      </c>
      <c r="PRX308" s="119" t="s">
        <v>612</v>
      </c>
      <c r="PRY308" s="119" t="s">
        <v>612</v>
      </c>
      <c r="PRZ308" s="119" t="s">
        <v>612</v>
      </c>
      <c r="PSA308" s="119" t="s">
        <v>612</v>
      </c>
      <c r="PSB308" s="119" t="s">
        <v>612</v>
      </c>
      <c r="PSC308" s="119" t="s">
        <v>612</v>
      </c>
      <c r="PSD308" s="119" t="s">
        <v>612</v>
      </c>
      <c r="PSE308" s="119" t="s">
        <v>612</v>
      </c>
      <c r="PSF308" s="119" t="s">
        <v>612</v>
      </c>
      <c r="PSG308" s="119" t="s">
        <v>612</v>
      </c>
      <c r="PSH308" s="119" t="s">
        <v>612</v>
      </c>
      <c r="PSI308" s="119" t="s">
        <v>612</v>
      </c>
      <c r="PSJ308" s="119" t="s">
        <v>612</v>
      </c>
      <c r="PSK308" s="119" t="s">
        <v>612</v>
      </c>
      <c r="PSL308" s="119" t="s">
        <v>612</v>
      </c>
      <c r="PSM308" s="119" t="s">
        <v>612</v>
      </c>
      <c r="PSN308" s="119" t="s">
        <v>612</v>
      </c>
      <c r="PSO308" s="119" t="s">
        <v>612</v>
      </c>
      <c r="PSP308" s="119" t="s">
        <v>612</v>
      </c>
      <c r="PSQ308" s="119" t="s">
        <v>612</v>
      </c>
      <c r="PSR308" s="119" t="s">
        <v>612</v>
      </c>
      <c r="PSS308" s="119" t="s">
        <v>612</v>
      </c>
      <c r="PST308" s="119" t="s">
        <v>612</v>
      </c>
      <c r="PSU308" s="119" t="s">
        <v>612</v>
      </c>
      <c r="PSV308" s="119" t="s">
        <v>612</v>
      </c>
      <c r="PSW308" s="119" t="s">
        <v>612</v>
      </c>
      <c r="PSX308" s="119" t="s">
        <v>612</v>
      </c>
      <c r="PSY308" s="119" t="s">
        <v>612</v>
      </c>
      <c r="PSZ308" s="119" t="s">
        <v>612</v>
      </c>
      <c r="PTA308" s="119" t="s">
        <v>612</v>
      </c>
      <c r="PTB308" s="119" t="s">
        <v>612</v>
      </c>
      <c r="PTC308" s="119" t="s">
        <v>612</v>
      </c>
      <c r="PTD308" s="119" t="s">
        <v>612</v>
      </c>
      <c r="PTE308" s="119" t="s">
        <v>612</v>
      </c>
      <c r="PTF308" s="119" t="s">
        <v>612</v>
      </c>
      <c r="PTG308" s="119" t="s">
        <v>612</v>
      </c>
      <c r="PTH308" s="119" t="s">
        <v>612</v>
      </c>
      <c r="PTI308" s="119" t="s">
        <v>612</v>
      </c>
      <c r="PTJ308" s="119" t="s">
        <v>612</v>
      </c>
      <c r="PTK308" s="119" t="s">
        <v>612</v>
      </c>
      <c r="PTL308" s="119" t="s">
        <v>612</v>
      </c>
      <c r="PTM308" s="119" t="s">
        <v>612</v>
      </c>
      <c r="PTN308" s="119" t="s">
        <v>612</v>
      </c>
      <c r="PTO308" s="119" t="s">
        <v>612</v>
      </c>
      <c r="PTP308" s="119" t="s">
        <v>612</v>
      </c>
      <c r="PTQ308" s="119" t="s">
        <v>612</v>
      </c>
      <c r="PTR308" s="119" t="s">
        <v>612</v>
      </c>
      <c r="PTS308" s="119" t="s">
        <v>612</v>
      </c>
      <c r="PTT308" s="119" t="s">
        <v>612</v>
      </c>
      <c r="PTU308" s="119" t="s">
        <v>612</v>
      </c>
      <c r="PTV308" s="119" t="s">
        <v>612</v>
      </c>
      <c r="PTW308" s="119" t="s">
        <v>612</v>
      </c>
      <c r="PTX308" s="119" t="s">
        <v>612</v>
      </c>
      <c r="PTY308" s="119" t="s">
        <v>612</v>
      </c>
      <c r="PTZ308" s="119" t="s">
        <v>612</v>
      </c>
      <c r="PUA308" s="119" t="s">
        <v>612</v>
      </c>
      <c r="PUB308" s="119" t="s">
        <v>612</v>
      </c>
      <c r="PUC308" s="119" t="s">
        <v>612</v>
      </c>
      <c r="PUD308" s="119" t="s">
        <v>612</v>
      </c>
      <c r="PUE308" s="119" t="s">
        <v>612</v>
      </c>
      <c r="PUF308" s="119" t="s">
        <v>612</v>
      </c>
      <c r="PUG308" s="119" t="s">
        <v>612</v>
      </c>
      <c r="PUH308" s="119" t="s">
        <v>612</v>
      </c>
      <c r="PUI308" s="119" t="s">
        <v>612</v>
      </c>
      <c r="PUJ308" s="119" t="s">
        <v>612</v>
      </c>
      <c r="PUK308" s="119" t="s">
        <v>612</v>
      </c>
      <c r="PUL308" s="119" t="s">
        <v>612</v>
      </c>
      <c r="PUM308" s="119" t="s">
        <v>612</v>
      </c>
      <c r="PUN308" s="119" t="s">
        <v>612</v>
      </c>
      <c r="PUO308" s="119" t="s">
        <v>612</v>
      </c>
      <c r="PUP308" s="119" t="s">
        <v>612</v>
      </c>
      <c r="PUQ308" s="119" t="s">
        <v>612</v>
      </c>
      <c r="PUR308" s="119" t="s">
        <v>612</v>
      </c>
      <c r="PUS308" s="119" t="s">
        <v>612</v>
      </c>
      <c r="PUT308" s="119" t="s">
        <v>612</v>
      </c>
      <c r="PUU308" s="119" t="s">
        <v>612</v>
      </c>
      <c r="PUV308" s="119" t="s">
        <v>612</v>
      </c>
      <c r="PUW308" s="119" t="s">
        <v>612</v>
      </c>
      <c r="PUX308" s="119" t="s">
        <v>612</v>
      </c>
      <c r="PUY308" s="119" t="s">
        <v>612</v>
      </c>
      <c r="PUZ308" s="119" t="s">
        <v>612</v>
      </c>
      <c r="PVA308" s="119" t="s">
        <v>612</v>
      </c>
      <c r="PVB308" s="119" t="s">
        <v>612</v>
      </c>
      <c r="PVC308" s="119" t="s">
        <v>612</v>
      </c>
      <c r="PVD308" s="119" t="s">
        <v>612</v>
      </c>
      <c r="PVE308" s="119" t="s">
        <v>612</v>
      </c>
      <c r="PVF308" s="119" t="s">
        <v>612</v>
      </c>
      <c r="PVG308" s="119" t="s">
        <v>612</v>
      </c>
      <c r="PVH308" s="119" t="s">
        <v>612</v>
      </c>
      <c r="PVI308" s="119" t="s">
        <v>612</v>
      </c>
      <c r="PVJ308" s="119" t="s">
        <v>612</v>
      </c>
      <c r="PVK308" s="119" t="s">
        <v>612</v>
      </c>
      <c r="PVL308" s="119" t="s">
        <v>612</v>
      </c>
      <c r="PVM308" s="119" t="s">
        <v>612</v>
      </c>
      <c r="PVN308" s="119" t="s">
        <v>612</v>
      </c>
      <c r="PVO308" s="119" t="s">
        <v>612</v>
      </c>
      <c r="PVP308" s="119" t="s">
        <v>612</v>
      </c>
      <c r="PVQ308" s="119" t="s">
        <v>612</v>
      </c>
      <c r="PVR308" s="119" t="s">
        <v>612</v>
      </c>
      <c r="PVS308" s="119" t="s">
        <v>612</v>
      </c>
      <c r="PVT308" s="119" t="s">
        <v>612</v>
      </c>
      <c r="PVU308" s="119" t="s">
        <v>612</v>
      </c>
      <c r="PVV308" s="119" t="s">
        <v>612</v>
      </c>
      <c r="PVW308" s="119" t="s">
        <v>612</v>
      </c>
      <c r="PVX308" s="119" t="s">
        <v>612</v>
      </c>
      <c r="PVY308" s="119" t="s">
        <v>612</v>
      </c>
      <c r="PVZ308" s="119" t="s">
        <v>612</v>
      </c>
      <c r="PWA308" s="119" t="s">
        <v>612</v>
      </c>
      <c r="PWB308" s="119" t="s">
        <v>612</v>
      </c>
      <c r="PWC308" s="119" t="s">
        <v>612</v>
      </c>
      <c r="PWD308" s="119" t="s">
        <v>612</v>
      </c>
      <c r="PWE308" s="119" t="s">
        <v>612</v>
      </c>
      <c r="PWF308" s="119" t="s">
        <v>612</v>
      </c>
      <c r="PWG308" s="119" t="s">
        <v>612</v>
      </c>
      <c r="PWH308" s="119" t="s">
        <v>612</v>
      </c>
      <c r="PWI308" s="119" t="s">
        <v>612</v>
      </c>
      <c r="PWJ308" s="119" t="s">
        <v>612</v>
      </c>
      <c r="PWK308" s="119" t="s">
        <v>612</v>
      </c>
      <c r="PWL308" s="119" t="s">
        <v>612</v>
      </c>
      <c r="PWM308" s="119" t="s">
        <v>612</v>
      </c>
      <c r="PWN308" s="119" t="s">
        <v>612</v>
      </c>
      <c r="PWO308" s="119" t="s">
        <v>612</v>
      </c>
      <c r="PWP308" s="119" t="s">
        <v>612</v>
      </c>
      <c r="PWQ308" s="119" t="s">
        <v>612</v>
      </c>
      <c r="PWR308" s="119" t="s">
        <v>612</v>
      </c>
      <c r="PWS308" s="119" t="s">
        <v>612</v>
      </c>
      <c r="PWT308" s="119" t="s">
        <v>612</v>
      </c>
      <c r="PWU308" s="119" t="s">
        <v>612</v>
      </c>
      <c r="PWV308" s="119" t="s">
        <v>612</v>
      </c>
      <c r="PWW308" s="119" t="s">
        <v>612</v>
      </c>
      <c r="PWX308" s="119" t="s">
        <v>612</v>
      </c>
      <c r="PWY308" s="119" t="s">
        <v>612</v>
      </c>
      <c r="PWZ308" s="119" t="s">
        <v>612</v>
      </c>
      <c r="PXA308" s="119" t="s">
        <v>612</v>
      </c>
      <c r="PXB308" s="119" t="s">
        <v>612</v>
      </c>
      <c r="PXC308" s="119" t="s">
        <v>612</v>
      </c>
      <c r="PXD308" s="119" t="s">
        <v>612</v>
      </c>
      <c r="PXE308" s="119" t="s">
        <v>612</v>
      </c>
      <c r="PXF308" s="119" t="s">
        <v>612</v>
      </c>
      <c r="PXG308" s="119" t="s">
        <v>612</v>
      </c>
      <c r="PXH308" s="119" t="s">
        <v>612</v>
      </c>
      <c r="PXI308" s="119" t="s">
        <v>612</v>
      </c>
      <c r="PXJ308" s="119" t="s">
        <v>612</v>
      </c>
      <c r="PXK308" s="119" t="s">
        <v>612</v>
      </c>
      <c r="PXL308" s="119" t="s">
        <v>612</v>
      </c>
      <c r="PXM308" s="119" t="s">
        <v>612</v>
      </c>
      <c r="PXN308" s="119" t="s">
        <v>612</v>
      </c>
      <c r="PXO308" s="119" t="s">
        <v>612</v>
      </c>
      <c r="PXP308" s="119" t="s">
        <v>612</v>
      </c>
      <c r="PXQ308" s="119" t="s">
        <v>612</v>
      </c>
      <c r="PXR308" s="119" t="s">
        <v>612</v>
      </c>
      <c r="PXS308" s="119" t="s">
        <v>612</v>
      </c>
      <c r="PXT308" s="119" t="s">
        <v>612</v>
      </c>
      <c r="PXU308" s="119" t="s">
        <v>612</v>
      </c>
      <c r="PXV308" s="119" t="s">
        <v>612</v>
      </c>
      <c r="PXW308" s="119" t="s">
        <v>612</v>
      </c>
      <c r="PXX308" s="119" t="s">
        <v>612</v>
      </c>
      <c r="PXY308" s="119" t="s">
        <v>612</v>
      </c>
      <c r="PXZ308" s="119" t="s">
        <v>612</v>
      </c>
      <c r="PYA308" s="119" t="s">
        <v>612</v>
      </c>
      <c r="PYB308" s="119" t="s">
        <v>612</v>
      </c>
      <c r="PYC308" s="119" t="s">
        <v>612</v>
      </c>
      <c r="PYD308" s="119" t="s">
        <v>612</v>
      </c>
      <c r="PYE308" s="119" t="s">
        <v>612</v>
      </c>
      <c r="PYF308" s="119" t="s">
        <v>612</v>
      </c>
      <c r="PYG308" s="119" t="s">
        <v>612</v>
      </c>
      <c r="PYH308" s="119" t="s">
        <v>612</v>
      </c>
      <c r="PYI308" s="119" t="s">
        <v>612</v>
      </c>
      <c r="PYJ308" s="119" t="s">
        <v>612</v>
      </c>
      <c r="PYK308" s="119" t="s">
        <v>612</v>
      </c>
      <c r="PYL308" s="119" t="s">
        <v>612</v>
      </c>
      <c r="PYM308" s="119" t="s">
        <v>612</v>
      </c>
      <c r="PYN308" s="119" t="s">
        <v>612</v>
      </c>
      <c r="PYO308" s="119" t="s">
        <v>612</v>
      </c>
      <c r="PYP308" s="119" t="s">
        <v>612</v>
      </c>
      <c r="PYQ308" s="119" t="s">
        <v>612</v>
      </c>
      <c r="PYR308" s="119" t="s">
        <v>612</v>
      </c>
      <c r="PYS308" s="119" t="s">
        <v>612</v>
      </c>
      <c r="PYT308" s="119" t="s">
        <v>612</v>
      </c>
      <c r="PYU308" s="119" t="s">
        <v>612</v>
      </c>
      <c r="PYV308" s="119" t="s">
        <v>612</v>
      </c>
      <c r="PYW308" s="119" t="s">
        <v>612</v>
      </c>
      <c r="PYX308" s="119" t="s">
        <v>612</v>
      </c>
      <c r="PYY308" s="119" t="s">
        <v>612</v>
      </c>
      <c r="PYZ308" s="119" t="s">
        <v>612</v>
      </c>
      <c r="PZA308" s="119" t="s">
        <v>612</v>
      </c>
      <c r="PZB308" s="119" t="s">
        <v>612</v>
      </c>
      <c r="PZC308" s="119" t="s">
        <v>612</v>
      </c>
      <c r="PZD308" s="119" t="s">
        <v>612</v>
      </c>
      <c r="PZE308" s="119" t="s">
        <v>612</v>
      </c>
      <c r="PZF308" s="119" t="s">
        <v>612</v>
      </c>
      <c r="PZG308" s="119" t="s">
        <v>612</v>
      </c>
      <c r="PZH308" s="119" t="s">
        <v>612</v>
      </c>
      <c r="PZI308" s="119" t="s">
        <v>612</v>
      </c>
      <c r="PZJ308" s="119" t="s">
        <v>612</v>
      </c>
      <c r="PZK308" s="119" t="s">
        <v>612</v>
      </c>
      <c r="PZL308" s="119" t="s">
        <v>612</v>
      </c>
      <c r="PZM308" s="119" t="s">
        <v>612</v>
      </c>
      <c r="PZN308" s="119" t="s">
        <v>612</v>
      </c>
      <c r="PZO308" s="119" t="s">
        <v>612</v>
      </c>
      <c r="PZP308" s="119" t="s">
        <v>612</v>
      </c>
      <c r="PZQ308" s="119" t="s">
        <v>612</v>
      </c>
      <c r="PZR308" s="119" t="s">
        <v>612</v>
      </c>
      <c r="PZS308" s="119" t="s">
        <v>612</v>
      </c>
      <c r="PZT308" s="119" t="s">
        <v>612</v>
      </c>
      <c r="PZU308" s="119" t="s">
        <v>612</v>
      </c>
      <c r="PZV308" s="119" t="s">
        <v>612</v>
      </c>
      <c r="PZW308" s="119" t="s">
        <v>612</v>
      </c>
      <c r="PZX308" s="119" t="s">
        <v>612</v>
      </c>
      <c r="PZY308" s="119" t="s">
        <v>612</v>
      </c>
      <c r="PZZ308" s="119" t="s">
        <v>612</v>
      </c>
      <c r="QAA308" s="119" t="s">
        <v>612</v>
      </c>
      <c r="QAB308" s="119" t="s">
        <v>612</v>
      </c>
      <c r="QAC308" s="119" t="s">
        <v>612</v>
      </c>
      <c r="QAD308" s="119" t="s">
        <v>612</v>
      </c>
      <c r="QAE308" s="119" t="s">
        <v>612</v>
      </c>
      <c r="QAF308" s="119" t="s">
        <v>612</v>
      </c>
      <c r="QAG308" s="119" t="s">
        <v>612</v>
      </c>
      <c r="QAH308" s="119" t="s">
        <v>612</v>
      </c>
      <c r="QAI308" s="119" t="s">
        <v>612</v>
      </c>
      <c r="QAJ308" s="119" t="s">
        <v>612</v>
      </c>
      <c r="QAK308" s="119" t="s">
        <v>612</v>
      </c>
      <c r="QAL308" s="119" t="s">
        <v>612</v>
      </c>
      <c r="QAM308" s="119" t="s">
        <v>612</v>
      </c>
      <c r="QAN308" s="119" t="s">
        <v>612</v>
      </c>
      <c r="QAO308" s="119" t="s">
        <v>612</v>
      </c>
      <c r="QAP308" s="119" t="s">
        <v>612</v>
      </c>
      <c r="QAQ308" s="119" t="s">
        <v>612</v>
      </c>
      <c r="QAR308" s="119" t="s">
        <v>612</v>
      </c>
      <c r="QAS308" s="119" t="s">
        <v>612</v>
      </c>
      <c r="QAT308" s="119" t="s">
        <v>612</v>
      </c>
      <c r="QAU308" s="119" t="s">
        <v>612</v>
      </c>
      <c r="QAV308" s="119" t="s">
        <v>612</v>
      </c>
      <c r="QAW308" s="119" t="s">
        <v>612</v>
      </c>
      <c r="QAX308" s="119" t="s">
        <v>612</v>
      </c>
      <c r="QAY308" s="119" t="s">
        <v>612</v>
      </c>
      <c r="QAZ308" s="119" t="s">
        <v>612</v>
      </c>
      <c r="QBA308" s="119" t="s">
        <v>612</v>
      </c>
      <c r="QBB308" s="119" t="s">
        <v>612</v>
      </c>
      <c r="QBC308" s="119" t="s">
        <v>612</v>
      </c>
      <c r="QBD308" s="119" t="s">
        <v>612</v>
      </c>
      <c r="QBE308" s="119" t="s">
        <v>612</v>
      </c>
      <c r="QBF308" s="119" t="s">
        <v>612</v>
      </c>
      <c r="QBG308" s="119" t="s">
        <v>612</v>
      </c>
      <c r="QBH308" s="119" t="s">
        <v>612</v>
      </c>
      <c r="QBI308" s="119" t="s">
        <v>612</v>
      </c>
      <c r="QBJ308" s="119" t="s">
        <v>612</v>
      </c>
      <c r="QBK308" s="119" t="s">
        <v>612</v>
      </c>
      <c r="QBL308" s="119" t="s">
        <v>612</v>
      </c>
      <c r="QBM308" s="119" t="s">
        <v>612</v>
      </c>
      <c r="QBN308" s="119" t="s">
        <v>612</v>
      </c>
      <c r="QBO308" s="119" t="s">
        <v>612</v>
      </c>
      <c r="QBP308" s="119" t="s">
        <v>612</v>
      </c>
      <c r="QBQ308" s="119" t="s">
        <v>612</v>
      </c>
      <c r="QBR308" s="119" t="s">
        <v>612</v>
      </c>
      <c r="QBS308" s="119" t="s">
        <v>612</v>
      </c>
      <c r="QBT308" s="119" t="s">
        <v>612</v>
      </c>
      <c r="QBU308" s="119" t="s">
        <v>612</v>
      </c>
      <c r="QBV308" s="119" t="s">
        <v>612</v>
      </c>
      <c r="QBW308" s="119" t="s">
        <v>612</v>
      </c>
      <c r="QBX308" s="119" t="s">
        <v>612</v>
      </c>
      <c r="QBY308" s="119" t="s">
        <v>612</v>
      </c>
      <c r="QBZ308" s="119" t="s">
        <v>612</v>
      </c>
      <c r="QCA308" s="119" t="s">
        <v>612</v>
      </c>
      <c r="QCB308" s="119" t="s">
        <v>612</v>
      </c>
      <c r="QCC308" s="119" t="s">
        <v>612</v>
      </c>
      <c r="QCD308" s="119" t="s">
        <v>612</v>
      </c>
      <c r="QCE308" s="119" t="s">
        <v>612</v>
      </c>
      <c r="QCF308" s="119" t="s">
        <v>612</v>
      </c>
      <c r="QCG308" s="119" t="s">
        <v>612</v>
      </c>
      <c r="QCH308" s="119" t="s">
        <v>612</v>
      </c>
      <c r="QCI308" s="119" t="s">
        <v>612</v>
      </c>
      <c r="QCJ308" s="119" t="s">
        <v>612</v>
      </c>
      <c r="QCK308" s="119" t="s">
        <v>612</v>
      </c>
      <c r="QCL308" s="119" t="s">
        <v>612</v>
      </c>
      <c r="QCM308" s="119" t="s">
        <v>612</v>
      </c>
      <c r="QCN308" s="119" t="s">
        <v>612</v>
      </c>
      <c r="QCO308" s="119" t="s">
        <v>612</v>
      </c>
      <c r="QCP308" s="119" t="s">
        <v>612</v>
      </c>
      <c r="QCQ308" s="119" t="s">
        <v>612</v>
      </c>
      <c r="QCR308" s="119" t="s">
        <v>612</v>
      </c>
      <c r="QCS308" s="119" t="s">
        <v>612</v>
      </c>
      <c r="QCT308" s="119" t="s">
        <v>612</v>
      </c>
      <c r="QCU308" s="119" t="s">
        <v>612</v>
      </c>
      <c r="QCV308" s="119" t="s">
        <v>612</v>
      </c>
      <c r="QCW308" s="119" t="s">
        <v>612</v>
      </c>
      <c r="QCX308" s="119" t="s">
        <v>612</v>
      </c>
      <c r="QCY308" s="119" t="s">
        <v>612</v>
      </c>
      <c r="QCZ308" s="119" t="s">
        <v>612</v>
      </c>
      <c r="QDA308" s="119" t="s">
        <v>612</v>
      </c>
      <c r="QDB308" s="119" t="s">
        <v>612</v>
      </c>
      <c r="QDC308" s="119" t="s">
        <v>612</v>
      </c>
      <c r="QDD308" s="119" t="s">
        <v>612</v>
      </c>
      <c r="QDE308" s="119" t="s">
        <v>612</v>
      </c>
      <c r="QDF308" s="119" t="s">
        <v>612</v>
      </c>
      <c r="QDG308" s="119" t="s">
        <v>612</v>
      </c>
      <c r="QDH308" s="119" t="s">
        <v>612</v>
      </c>
      <c r="QDI308" s="119" t="s">
        <v>612</v>
      </c>
      <c r="QDJ308" s="119" t="s">
        <v>612</v>
      </c>
      <c r="QDK308" s="119" t="s">
        <v>612</v>
      </c>
      <c r="QDL308" s="119" t="s">
        <v>612</v>
      </c>
      <c r="QDM308" s="119" t="s">
        <v>612</v>
      </c>
      <c r="QDN308" s="119" t="s">
        <v>612</v>
      </c>
      <c r="QDO308" s="119" t="s">
        <v>612</v>
      </c>
      <c r="QDP308" s="119" t="s">
        <v>612</v>
      </c>
      <c r="QDQ308" s="119" t="s">
        <v>612</v>
      </c>
      <c r="QDR308" s="119" t="s">
        <v>612</v>
      </c>
      <c r="QDS308" s="119" t="s">
        <v>612</v>
      </c>
      <c r="QDT308" s="119" t="s">
        <v>612</v>
      </c>
      <c r="QDU308" s="119" t="s">
        <v>612</v>
      </c>
      <c r="QDV308" s="119" t="s">
        <v>612</v>
      </c>
      <c r="QDW308" s="119" t="s">
        <v>612</v>
      </c>
      <c r="QDX308" s="119" t="s">
        <v>612</v>
      </c>
      <c r="QDY308" s="119" t="s">
        <v>612</v>
      </c>
      <c r="QDZ308" s="119" t="s">
        <v>612</v>
      </c>
      <c r="QEA308" s="119" t="s">
        <v>612</v>
      </c>
      <c r="QEB308" s="119" t="s">
        <v>612</v>
      </c>
      <c r="QEC308" s="119" t="s">
        <v>612</v>
      </c>
      <c r="QED308" s="119" t="s">
        <v>612</v>
      </c>
      <c r="QEE308" s="119" t="s">
        <v>612</v>
      </c>
      <c r="QEF308" s="119" t="s">
        <v>612</v>
      </c>
      <c r="QEG308" s="119" t="s">
        <v>612</v>
      </c>
      <c r="QEH308" s="119" t="s">
        <v>612</v>
      </c>
      <c r="QEI308" s="119" t="s">
        <v>612</v>
      </c>
      <c r="QEJ308" s="119" t="s">
        <v>612</v>
      </c>
      <c r="QEK308" s="119" t="s">
        <v>612</v>
      </c>
      <c r="QEL308" s="119" t="s">
        <v>612</v>
      </c>
      <c r="QEM308" s="119" t="s">
        <v>612</v>
      </c>
      <c r="QEN308" s="119" t="s">
        <v>612</v>
      </c>
      <c r="QEO308" s="119" t="s">
        <v>612</v>
      </c>
      <c r="QEP308" s="119" t="s">
        <v>612</v>
      </c>
      <c r="QEQ308" s="119" t="s">
        <v>612</v>
      </c>
      <c r="QER308" s="119" t="s">
        <v>612</v>
      </c>
      <c r="QES308" s="119" t="s">
        <v>612</v>
      </c>
      <c r="QET308" s="119" t="s">
        <v>612</v>
      </c>
      <c r="QEU308" s="119" t="s">
        <v>612</v>
      </c>
      <c r="QEV308" s="119" t="s">
        <v>612</v>
      </c>
      <c r="QEW308" s="119" t="s">
        <v>612</v>
      </c>
      <c r="QEX308" s="119" t="s">
        <v>612</v>
      </c>
      <c r="QEY308" s="119" t="s">
        <v>612</v>
      </c>
      <c r="QEZ308" s="119" t="s">
        <v>612</v>
      </c>
      <c r="QFA308" s="119" t="s">
        <v>612</v>
      </c>
      <c r="QFB308" s="119" t="s">
        <v>612</v>
      </c>
      <c r="QFC308" s="119" t="s">
        <v>612</v>
      </c>
      <c r="QFD308" s="119" t="s">
        <v>612</v>
      </c>
      <c r="QFE308" s="119" t="s">
        <v>612</v>
      </c>
      <c r="QFF308" s="119" t="s">
        <v>612</v>
      </c>
      <c r="QFG308" s="119" t="s">
        <v>612</v>
      </c>
      <c r="QFH308" s="119" t="s">
        <v>612</v>
      </c>
      <c r="QFI308" s="119" t="s">
        <v>612</v>
      </c>
      <c r="QFJ308" s="119" t="s">
        <v>612</v>
      </c>
      <c r="QFK308" s="119" t="s">
        <v>612</v>
      </c>
      <c r="QFL308" s="119" t="s">
        <v>612</v>
      </c>
      <c r="QFM308" s="119" t="s">
        <v>612</v>
      </c>
      <c r="QFN308" s="119" t="s">
        <v>612</v>
      </c>
      <c r="QFO308" s="119" t="s">
        <v>612</v>
      </c>
      <c r="QFP308" s="119" t="s">
        <v>612</v>
      </c>
      <c r="QFQ308" s="119" t="s">
        <v>612</v>
      </c>
      <c r="QFR308" s="119" t="s">
        <v>612</v>
      </c>
      <c r="QFS308" s="119" t="s">
        <v>612</v>
      </c>
      <c r="QFT308" s="119" t="s">
        <v>612</v>
      </c>
      <c r="QFU308" s="119" t="s">
        <v>612</v>
      </c>
      <c r="QFV308" s="119" t="s">
        <v>612</v>
      </c>
      <c r="QFW308" s="119" t="s">
        <v>612</v>
      </c>
      <c r="QFX308" s="119" t="s">
        <v>612</v>
      </c>
      <c r="QFY308" s="119" t="s">
        <v>612</v>
      </c>
      <c r="QFZ308" s="119" t="s">
        <v>612</v>
      </c>
      <c r="QGA308" s="119" t="s">
        <v>612</v>
      </c>
      <c r="QGB308" s="119" t="s">
        <v>612</v>
      </c>
      <c r="QGC308" s="119" t="s">
        <v>612</v>
      </c>
      <c r="QGD308" s="119" t="s">
        <v>612</v>
      </c>
      <c r="QGE308" s="119" t="s">
        <v>612</v>
      </c>
      <c r="QGF308" s="119" t="s">
        <v>612</v>
      </c>
      <c r="QGG308" s="119" t="s">
        <v>612</v>
      </c>
      <c r="QGH308" s="119" t="s">
        <v>612</v>
      </c>
      <c r="QGI308" s="119" t="s">
        <v>612</v>
      </c>
      <c r="QGJ308" s="119" t="s">
        <v>612</v>
      </c>
      <c r="QGK308" s="119" t="s">
        <v>612</v>
      </c>
      <c r="QGL308" s="119" t="s">
        <v>612</v>
      </c>
      <c r="QGM308" s="119" t="s">
        <v>612</v>
      </c>
      <c r="QGN308" s="119" t="s">
        <v>612</v>
      </c>
      <c r="QGO308" s="119" t="s">
        <v>612</v>
      </c>
      <c r="QGP308" s="119" t="s">
        <v>612</v>
      </c>
      <c r="QGQ308" s="119" t="s">
        <v>612</v>
      </c>
      <c r="QGR308" s="119" t="s">
        <v>612</v>
      </c>
      <c r="QGS308" s="119" t="s">
        <v>612</v>
      </c>
      <c r="QGT308" s="119" t="s">
        <v>612</v>
      </c>
      <c r="QGU308" s="119" t="s">
        <v>612</v>
      </c>
      <c r="QGV308" s="119" t="s">
        <v>612</v>
      </c>
      <c r="QGW308" s="119" t="s">
        <v>612</v>
      </c>
      <c r="QGX308" s="119" t="s">
        <v>612</v>
      </c>
      <c r="QGY308" s="119" t="s">
        <v>612</v>
      </c>
      <c r="QGZ308" s="119" t="s">
        <v>612</v>
      </c>
      <c r="QHA308" s="119" t="s">
        <v>612</v>
      </c>
      <c r="QHB308" s="119" t="s">
        <v>612</v>
      </c>
      <c r="QHC308" s="119" t="s">
        <v>612</v>
      </c>
      <c r="QHD308" s="119" t="s">
        <v>612</v>
      </c>
      <c r="QHE308" s="119" t="s">
        <v>612</v>
      </c>
      <c r="QHF308" s="119" t="s">
        <v>612</v>
      </c>
      <c r="QHG308" s="119" t="s">
        <v>612</v>
      </c>
      <c r="QHH308" s="119" t="s">
        <v>612</v>
      </c>
      <c r="QHI308" s="119" t="s">
        <v>612</v>
      </c>
      <c r="QHJ308" s="119" t="s">
        <v>612</v>
      </c>
      <c r="QHK308" s="119" t="s">
        <v>612</v>
      </c>
      <c r="QHL308" s="119" t="s">
        <v>612</v>
      </c>
      <c r="QHM308" s="119" t="s">
        <v>612</v>
      </c>
      <c r="QHN308" s="119" t="s">
        <v>612</v>
      </c>
      <c r="QHO308" s="119" t="s">
        <v>612</v>
      </c>
      <c r="QHP308" s="119" t="s">
        <v>612</v>
      </c>
      <c r="QHQ308" s="119" t="s">
        <v>612</v>
      </c>
      <c r="QHR308" s="119" t="s">
        <v>612</v>
      </c>
      <c r="QHS308" s="119" t="s">
        <v>612</v>
      </c>
      <c r="QHT308" s="119" t="s">
        <v>612</v>
      </c>
      <c r="QHU308" s="119" t="s">
        <v>612</v>
      </c>
      <c r="QHV308" s="119" t="s">
        <v>612</v>
      </c>
      <c r="QHW308" s="119" t="s">
        <v>612</v>
      </c>
      <c r="QHX308" s="119" t="s">
        <v>612</v>
      </c>
      <c r="QHY308" s="119" t="s">
        <v>612</v>
      </c>
      <c r="QHZ308" s="119" t="s">
        <v>612</v>
      </c>
      <c r="QIA308" s="119" t="s">
        <v>612</v>
      </c>
      <c r="QIB308" s="119" t="s">
        <v>612</v>
      </c>
      <c r="QIC308" s="119" t="s">
        <v>612</v>
      </c>
      <c r="QID308" s="119" t="s">
        <v>612</v>
      </c>
      <c r="QIE308" s="119" t="s">
        <v>612</v>
      </c>
      <c r="QIF308" s="119" t="s">
        <v>612</v>
      </c>
      <c r="QIG308" s="119" t="s">
        <v>612</v>
      </c>
      <c r="QIH308" s="119" t="s">
        <v>612</v>
      </c>
      <c r="QII308" s="119" t="s">
        <v>612</v>
      </c>
      <c r="QIJ308" s="119" t="s">
        <v>612</v>
      </c>
      <c r="QIK308" s="119" t="s">
        <v>612</v>
      </c>
      <c r="QIL308" s="119" t="s">
        <v>612</v>
      </c>
      <c r="QIM308" s="119" t="s">
        <v>612</v>
      </c>
      <c r="QIN308" s="119" t="s">
        <v>612</v>
      </c>
      <c r="QIO308" s="119" t="s">
        <v>612</v>
      </c>
      <c r="QIP308" s="119" t="s">
        <v>612</v>
      </c>
      <c r="QIQ308" s="119" t="s">
        <v>612</v>
      </c>
      <c r="QIR308" s="119" t="s">
        <v>612</v>
      </c>
      <c r="QIS308" s="119" t="s">
        <v>612</v>
      </c>
      <c r="QIT308" s="119" t="s">
        <v>612</v>
      </c>
      <c r="QIU308" s="119" t="s">
        <v>612</v>
      </c>
      <c r="QIV308" s="119" t="s">
        <v>612</v>
      </c>
      <c r="QIW308" s="119" t="s">
        <v>612</v>
      </c>
      <c r="QIX308" s="119" t="s">
        <v>612</v>
      </c>
      <c r="QIY308" s="119" t="s">
        <v>612</v>
      </c>
      <c r="QIZ308" s="119" t="s">
        <v>612</v>
      </c>
      <c r="QJA308" s="119" t="s">
        <v>612</v>
      </c>
      <c r="QJB308" s="119" t="s">
        <v>612</v>
      </c>
      <c r="QJC308" s="119" t="s">
        <v>612</v>
      </c>
      <c r="QJD308" s="119" t="s">
        <v>612</v>
      </c>
      <c r="QJE308" s="119" t="s">
        <v>612</v>
      </c>
      <c r="QJF308" s="119" t="s">
        <v>612</v>
      </c>
      <c r="QJG308" s="119" t="s">
        <v>612</v>
      </c>
      <c r="QJH308" s="119" t="s">
        <v>612</v>
      </c>
      <c r="QJI308" s="119" t="s">
        <v>612</v>
      </c>
      <c r="QJJ308" s="119" t="s">
        <v>612</v>
      </c>
      <c r="QJK308" s="119" t="s">
        <v>612</v>
      </c>
      <c r="QJL308" s="119" t="s">
        <v>612</v>
      </c>
      <c r="QJM308" s="119" t="s">
        <v>612</v>
      </c>
      <c r="QJN308" s="119" t="s">
        <v>612</v>
      </c>
      <c r="QJO308" s="119" t="s">
        <v>612</v>
      </c>
      <c r="QJP308" s="119" t="s">
        <v>612</v>
      </c>
      <c r="QJQ308" s="119" t="s">
        <v>612</v>
      </c>
      <c r="QJR308" s="119" t="s">
        <v>612</v>
      </c>
      <c r="QJS308" s="119" t="s">
        <v>612</v>
      </c>
      <c r="QJT308" s="119" t="s">
        <v>612</v>
      </c>
      <c r="QJU308" s="119" t="s">
        <v>612</v>
      </c>
      <c r="QJV308" s="119" t="s">
        <v>612</v>
      </c>
      <c r="QJW308" s="119" t="s">
        <v>612</v>
      </c>
      <c r="QJX308" s="119" t="s">
        <v>612</v>
      </c>
      <c r="QJY308" s="119" t="s">
        <v>612</v>
      </c>
      <c r="QJZ308" s="119" t="s">
        <v>612</v>
      </c>
      <c r="QKA308" s="119" t="s">
        <v>612</v>
      </c>
      <c r="QKB308" s="119" t="s">
        <v>612</v>
      </c>
      <c r="QKC308" s="119" t="s">
        <v>612</v>
      </c>
      <c r="QKD308" s="119" t="s">
        <v>612</v>
      </c>
      <c r="QKE308" s="119" t="s">
        <v>612</v>
      </c>
      <c r="QKF308" s="119" t="s">
        <v>612</v>
      </c>
      <c r="QKG308" s="119" t="s">
        <v>612</v>
      </c>
      <c r="QKH308" s="119" t="s">
        <v>612</v>
      </c>
      <c r="QKI308" s="119" t="s">
        <v>612</v>
      </c>
      <c r="QKJ308" s="119" t="s">
        <v>612</v>
      </c>
      <c r="QKK308" s="119" t="s">
        <v>612</v>
      </c>
      <c r="QKL308" s="119" t="s">
        <v>612</v>
      </c>
      <c r="QKM308" s="119" t="s">
        <v>612</v>
      </c>
      <c r="QKN308" s="119" t="s">
        <v>612</v>
      </c>
      <c r="QKO308" s="119" t="s">
        <v>612</v>
      </c>
      <c r="QKP308" s="119" t="s">
        <v>612</v>
      </c>
      <c r="QKQ308" s="119" t="s">
        <v>612</v>
      </c>
      <c r="QKR308" s="119" t="s">
        <v>612</v>
      </c>
      <c r="QKS308" s="119" t="s">
        <v>612</v>
      </c>
      <c r="QKT308" s="119" t="s">
        <v>612</v>
      </c>
      <c r="QKU308" s="119" t="s">
        <v>612</v>
      </c>
      <c r="QKV308" s="119" t="s">
        <v>612</v>
      </c>
      <c r="QKW308" s="119" t="s">
        <v>612</v>
      </c>
      <c r="QKX308" s="119" t="s">
        <v>612</v>
      </c>
      <c r="QKY308" s="119" t="s">
        <v>612</v>
      </c>
      <c r="QKZ308" s="119" t="s">
        <v>612</v>
      </c>
      <c r="QLA308" s="119" t="s">
        <v>612</v>
      </c>
      <c r="QLB308" s="119" t="s">
        <v>612</v>
      </c>
      <c r="QLC308" s="119" t="s">
        <v>612</v>
      </c>
      <c r="QLD308" s="119" t="s">
        <v>612</v>
      </c>
      <c r="QLE308" s="119" t="s">
        <v>612</v>
      </c>
      <c r="QLF308" s="119" t="s">
        <v>612</v>
      </c>
      <c r="QLG308" s="119" t="s">
        <v>612</v>
      </c>
      <c r="QLH308" s="119" t="s">
        <v>612</v>
      </c>
      <c r="QLI308" s="119" t="s">
        <v>612</v>
      </c>
      <c r="QLJ308" s="119" t="s">
        <v>612</v>
      </c>
      <c r="QLK308" s="119" t="s">
        <v>612</v>
      </c>
      <c r="QLL308" s="119" t="s">
        <v>612</v>
      </c>
      <c r="QLM308" s="119" t="s">
        <v>612</v>
      </c>
      <c r="QLN308" s="119" t="s">
        <v>612</v>
      </c>
      <c r="QLO308" s="119" t="s">
        <v>612</v>
      </c>
      <c r="QLP308" s="119" t="s">
        <v>612</v>
      </c>
      <c r="QLQ308" s="119" t="s">
        <v>612</v>
      </c>
      <c r="QLR308" s="119" t="s">
        <v>612</v>
      </c>
      <c r="QLS308" s="119" t="s">
        <v>612</v>
      </c>
      <c r="QLT308" s="119" t="s">
        <v>612</v>
      </c>
      <c r="QLU308" s="119" t="s">
        <v>612</v>
      </c>
      <c r="QLV308" s="119" t="s">
        <v>612</v>
      </c>
      <c r="QLW308" s="119" t="s">
        <v>612</v>
      </c>
      <c r="QLX308" s="119" t="s">
        <v>612</v>
      </c>
      <c r="QLY308" s="119" t="s">
        <v>612</v>
      </c>
      <c r="QLZ308" s="119" t="s">
        <v>612</v>
      </c>
      <c r="QMA308" s="119" t="s">
        <v>612</v>
      </c>
      <c r="QMB308" s="119" t="s">
        <v>612</v>
      </c>
      <c r="QMC308" s="119" t="s">
        <v>612</v>
      </c>
      <c r="QMD308" s="119" t="s">
        <v>612</v>
      </c>
      <c r="QME308" s="119" t="s">
        <v>612</v>
      </c>
      <c r="QMF308" s="119" t="s">
        <v>612</v>
      </c>
      <c r="QMG308" s="119" t="s">
        <v>612</v>
      </c>
      <c r="QMH308" s="119" t="s">
        <v>612</v>
      </c>
      <c r="QMI308" s="119" t="s">
        <v>612</v>
      </c>
      <c r="QMJ308" s="119" t="s">
        <v>612</v>
      </c>
      <c r="QMK308" s="119" t="s">
        <v>612</v>
      </c>
      <c r="QML308" s="119" t="s">
        <v>612</v>
      </c>
      <c r="QMM308" s="119" t="s">
        <v>612</v>
      </c>
      <c r="QMN308" s="119" t="s">
        <v>612</v>
      </c>
      <c r="QMO308" s="119" t="s">
        <v>612</v>
      </c>
      <c r="QMP308" s="119" t="s">
        <v>612</v>
      </c>
      <c r="QMQ308" s="119" t="s">
        <v>612</v>
      </c>
      <c r="QMR308" s="119" t="s">
        <v>612</v>
      </c>
      <c r="QMS308" s="119" t="s">
        <v>612</v>
      </c>
      <c r="QMT308" s="119" t="s">
        <v>612</v>
      </c>
      <c r="QMU308" s="119" t="s">
        <v>612</v>
      </c>
      <c r="QMV308" s="119" t="s">
        <v>612</v>
      </c>
      <c r="QMW308" s="119" t="s">
        <v>612</v>
      </c>
      <c r="QMX308" s="119" t="s">
        <v>612</v>
      </c>
      <c r="QMY308" s="119" t="s">
        <v>612</v>
      </c>
      <c r="QMZ308" s="119" t="s">
        <v>612</v>
      </c>
      <c r="QNA308" s="119" t="s">
        <v>612</v>
      </c>
      <c r="QNB308" s="119" t="s">
        <v>612</v>
      </c>
      <c r="QNC308" s="119" t="s">
        <v>612</v>
      </c>
      <c r="QND308" s="119" t="s">
        <v>612</v>
      </c>
      <c r="QNE308" s="119" t="s">
        <v>612</v>
      </c>
      <c r="QNF308" s="119" t="s">
        <v>612</v>
      </c>
      <c r="QNG308" s="119" t="s">
        <v>612</v>
      </c>
      <c r="QNH308" s="119" t="s">
        <v>612</v>
      </c>
      <c r="QNI308" s="119" t="s">
        <v>612</v>
      </c>
      <c r="QNJ308" s="119" t="s">
        <v>612</v>
      </c>
      <c r="QNK308" s="119" t="s">
        <v>612</v>
      </c>
      <c r="QNL308" s="119" t="s">
        <v>612</v>
      </c>
      <c r="QNM308" s="119" t="s">
        <v>612</v>
      </c>
      <c r="QNN308" s="119" t="s">
        <v>612</v>
      </c>
      <c r="QNO308" s="119" t="s">
        <v>612</v>
      </c>
      <c r="QNP308" s="119" t="s">
        <v>612</v>
      </c>
      <c r="QNQ308" s="119" t="s">
        <v>612</v>
      </c>
      <c r="QNR308" s="119" t="s">
        <v>612</v>
      </c>
      <c r="QNS308" s="119" t="s">
        <v>612</v>
      </c>
      <c r="QNT308" s="119" t="s">
        <v>612</v>
      </c>
      <c r="QNU308" s="119" t="s">
        <v>612</v>
      </c>
      <c r="QNV308" s="119" t="s">
        <v>612</v>
      </c>
      <c r="QNW308" s="119" t="s">
        <v>612</v>
      </c>
      <c r="QNX308" s="119" t="s">
        <v>612</v>
      </c>
      <c r="QNY308" s="119" t="s">
        <v>612</v>
      </c>
      <c r="QNZ308" s="119" t="s">
        <v>612</v>
      </c>
      <c r="QOA308" s="119" t="s">
        <v>612</v>
      </c>
      <c r="QOB308" s="119" t="s">
        <v>612</v>
      </c>
      <c r="QOC308" s="119" t="s">
        <v>612</v>
      </c>
      <c r="QOD308" s="119" t="s">
        <v>612</v>
      </c>
      <c r="QOE308" s="119" t="s">
        <v>612</v>
      </c>
      <c r="QOF308" s="119" t="s">
        <v>612</v>
      </c>
      <c r="QOG308" s="119" t="s">
        <v>612</v>
      </c>
      <c r="QOH308" s="119" t="s">
        <v>612</v>
      </c>
      <c r="QOI308" s="119" t="s">
        <v>612</v>
      </c>
      <c r="QOJ308" s="119" t="s">
        <v>612</v>
      </c>
      <c r="QOK308" s="119" t="s">
        <v>612</v>
      </c>
      <c r="QOL308" s="119" t="s">
        <v>612</v>
      </c>
      <c r="QOM308" s="119" t="s">
        <v>612</v>
      </c>
      <c r="QON308" s="119" t="s">
        <v>612</v>
      </c>
      <c r="QOO308" s="119" t="s">
        <v>612</v>
      </c>
      <c r="QOP308" s="119" t="s">
        <v>612</v>
      </c>
      <c r="QOQ308" s="119" t="s">
        <v>612</v>
      </c>
      <c r="QOR308" s="119" t="s">
        <v>612</v>
      </c>
      <c r="QOS308" s="119" t="s">
        <v>612</v>
      </c>
      <c r="QOT308" s="119" t="s">
        <v>612</v>
      </c>
      <c r="QOU308" s="119" t="s">
        <v>612</v>
      </c>
      <c r="QOV308" s="119" t="s">
        <v>612</v>
      </c>
      <c r="QOW308" s="119" t="s">
        <v>612</v>
      </c>
      <c r="QOX308" s="119" t="s">
        <v>612</v>
      </c>
      <c r="QOY308" s="119" t="s">
        <v>612</v>
      </c>
      <c r="QOZ308" s="119" t="s">
        <v>612</v>
      </c>
      <c r="QPA308" s="119" t="s">
        <v>612</v>
      </c>
      <c r="QPB308" s="119" t="s">
        <v>612</v>
      </c>
      <c r="QPC308" s="119" t="s">
        <v>612</v>
      </c>
      <c r="QPD308" s="119" t="s">
        <v>612</v>
      </c>
      <c r="QPE308" s="119" t="s">
        <v>612</v>
      </c>
      <c r="QPF308" s="119" t="s">
        <v>612</v>
      </c>
      <c r="QPG308" s="119" t="s">
        <v>612</v>
      </c>
      <c r="QPH308" s="119" t="s">
        <v>612</v>
      </c>
      <c r="QPI308" s="119" t="s">
        <v>612</v>
      </c>
      <c r="QPJ308" s="119" t="s">
        <v>612</v>
      </c>
      <c r="QPK308" s="119" t="s">
        <v>612</v>
      </c>
      <c r="QPL308" s="119" t="s">
        <v>612</v>
      </c>
      <c r="QPM308" s="119" t="s">
        <v>612</v>
      </c>
      <c r="QPN308" s="119" t="s">
        <v>612</v>
      </c>
      <c r="QPO308" s="119" t="s">
        <v>612</v>
      </c>
      <c r="QPP308" s="119" t="s">
        <v>612</v>
      </c>
      <c r="QPQ308" s="119" t="s">
        <v>612</v>
      </c>
      <c r="QPR308" s="119" t="s">
        <v>612</v>
      </c>
      <c r="QPS308" s="119" t="s">
        <v>612</v>
      </c>
      <c r="QPT308" s="119" t="s">
        <v>612</v>
      </c>
      <c r="QPU308" s="119" t="s">
        <v>612</v>
      </c>
      <c r="QPV308" s="119" t="s">
        <v>612</v>
      </c>
      <c r="QPW308" s="119" t="s">
        <v>612</v>
      </c>
      <c r="QPX308" s="119" t="s">
        <v>612</v>
      </c>
      <c r="QPY308" s="119" t="s">
        <v>612</v>
      </c>
      <c r="QPZ308" s="119" t="s">
        <v>612</v>
      </c>
      <c r="QQA308" s="119" t="s">
        <v>612</v>
      </c>
      <c r="QQB308" s="119" t="s">
        <v>612</v>
      </c>
      <c r="QQC308" s="119" t="s">
        <v>612</v>
      </c>
      <c r="QQD308" s="119" t="s">
        <v>612</v>
      </c>
      <c r="QQE308" s="119" t="s">
        <v>612</v>
      </c>
      <c r="QQF308" s="119" t="s">
        <v>612</v>
      </c>
      <c r="QQG308" s="119" t="s">
        <v>612</v>
      </c>
      <c r="QQH308" s="119" t="s">
        <v>612</v>
      </c>
      <c r="QQI308" s="119" t="s">
        <v>612</v>
      </c>
      <c r="QQJ308" s="119" t="s">
        <v>612</v>
      </c>
      <c r="QQK308" s="119" t="s">
        <v>612</v>
      </c>
      <c r="QQL308" s="119" t="s">
        <v>612</v>
      </c>
      <c r="QQM308" s="119" t="s">
        <v>612</v>
      </c>
      <c r="QQN308" s="119" t="s">
        <v>612</v>
      </c>
      <c r="QQO308" s="119" t="s">
        <v>612</v>
      </c>
      <c r="QQP308" s="119" t="s">
        <v>612</v>
      </c>
      <c r="QQQ308" s="119" t="s">
        <v>612</v>
      </c>
      <c r="QQR308" s="119" t="s">
        <v>612</v>
      </c>
      <c r="QQS308" s="119" t="s">
        <v>612</v>
      </c>
      <c r="QQT308" s="119" t="s">
        <v>612</v>
      </c>
      <c r="QQU308" s="119" t="s">
        <v>612</v>
      </c>
      <c r="QQV308" s="119" t="s">
        <v>612</v>
      </c>
      <c r="QQW308" s="119" t="s">
        <v>612</v>
      </c>
      <c r="QQX308" s="119" t="s">
        <v>612</v>
      </c>
      <c r="QQY308" s="119" t="s">
        <v>612</v>
      </c>
      <c r="QQZ308" s="119" t="s">
        <v>612</v>
      </c>
      <c r="QRA308" s="119" t="s">
        <v>612</v>
      </c>
      <c r="QRB308" s="119" t="s">
        <v>612</v>
      </c>
      <c r="QRC308" s="119" t="s">
        <v>612</v>
      </c>
      <c r="QRD308" s="119" t="s">
        <v>612</v>
      </c>
      <c r="QRE308" s="119" t="s">
        <v>612</v>
      </c>
      <c r="QRF308" s="119" t="s">
        <v>612</v>
      </c>
      <c r="QRG308" s="119" t="s">
        <v>612</v>
      </c>
      <c r="QRH308" s="119" t="s">
        <v>612</v>
      </c>
      <c r="QRI308" s="119" t="s">
        <v>612</v>
      </c>
      <c r="QRJ308" s="119" t="s">
        <v>612</v>
      </c>
      <c r="QRK308" s="119" t="s">
        <v>612</v>
      </c>
      <c r="QRL308" s="119" t="s">
        <v>612</v>
      </c>
      <c r="QRM308" s="119" t="s">
        <v>612</v>
      </c>
      <c r="QRN308" s="119" t="s">
        <v>612</v>
      </c>
      <c r="QRO308" s="119" t="s">
        <v>612</v>
      </c>
      <c r="QRP308" s="119" t="s">
        <v>612</v>
      </c>
      <c r="QRQ308" s="119" t="s">
        <v>612</v>
      </c>
      <c r="QRR308" s="119" t="s">
        <v>612</v>
      </c>
      <c r="QRS308" s="119" t="s">
        <v>612</v>
      </c>
      <c r="QRT308" s="119" t="s">
        <v>612</v>
      </c>
      <c r="QRU308" s="119" t="s">
        <v>612</v>
      </c>
      <c r="QRV308" s="119" t="s">
        <v>612</v>
      </c>
      <c r="QRW308" s="119" t="s">
        <v>612</v>
      </c>
      <c r="QRX308" s="119" t="s">
        <v>612</v>
      </c>
      <c r="QRY308" s="119" t="s">
        <v>612</v>
      </c>
      <c r="QRZ308" s="119" t="s">
        <v>612</v>
      </c>
      <c r="QSA308" s="119" t="s">
        <v>612</v>
      </c>
      <c r="QSB308" s="119" t="s">
        <v>612</v>
      </c>
      <c r="QSC308" s="119" t="s">
        <v>612</v>
      </c>
      <c r="QSD308" s="119" t="s">
        <v>612</v>
      </c>
      <c r="QSE308" s="119" t="s">
        <v>612</v>
      </c>
      <c r="QSF308" s="119" t="s">
        <v>612</v>
      </c>
      <c r="QSG308" s="119" t="s">
        <v>612</v>
      </c>
      <c r="QSH308" s="119" t="s">
        <v>612</v>
      </c>
      <c r="QSI308" s="119" t="s">
        <v>612</v>
      </c>
      <c r="QSJ308" s="119" t="s">
        <v>612</v>
      </c>
      <c r="QSK308" s="119" t="s">
        <v>612</v>
      </c>
      <c r="QSL308" s="119" t="s">
        <v>612</v>
      </c>
      <c r="QSM308" s="119" t="s">
        <v>612</v>
      </c>
      <c r="QSN308" s="119" t="s">
        <v>612</v>
      </c>
      <c r="QSO308" s="119" t="s">
        <v>612</v>
      </c>
      <c r="QSP308" s="119" t="s">
        <v>612</v>
      </c>
      <c r="QSQ308" s="119" t="s">
        <v>612</v>
      </c>
      <c r="QSR308" s="119" t="s">
        <v>612</v>
      </c>
      <c r="QSS308" s="119" t="s">
        <v>612</v>
      </c>
      <c r="QST308" s="119" t="s">
        <v>612</v>
      </c>
      <c r="QSU308" s="119" t="s">
        <v>612</v>
      </c>
      <c r="QSV308" s="119" t="s">
        <v>612</v>
      </c>
      <c r="QSW308" s="119" t="s">
        <v>612</v>
      </c>
      <c r="QSX308" s="119" t="s">
        <v>612</v>
      </c>
      <c r="QSY308" s="119" t="s">
        <v>612</v>
      </c>
      <c r="QSZ308" s="119" t="s">
        <v>612</v>
      </c>
      <c r="QTA308" s="119" t="s">
        <v>612</v>
      </c>
      <c r="QTB308" s="119" t="s">
        <v>612</v>
      </c>
      <c r="QTC308" s="119" t="s">
        <v>612</v>
      </c>
      <c r="QTD308" s="119" t="s">
        <v>612</v>
      </c>
      <c r="QTE308" s="119" t="s">
        <v>612</v>
      </c>
      <c r="QTF308" s="119" t="s">
        <v>612</v>
      </c>
      <c r="QTG308" s="119" t="s">
        <v>612</v>
      </c>
      <c r="QTH308" s="119" t="s">
        <v>612</v>
      </c>
      <c r="QTI308" s="119" t="s">
        <v>612</v>
      </c>
      <c r="QTJ308" s="119" t="s">
        <v>612</v>
      </c>
      <c r="QTK308" s="119" t="s">
        <v>612</v>
      </c>
      <c r="QTL308" s="119" t="s">
        <v>612</v>
      </c>
      <c r="QTM308" s="119" t="s">
        <v>612</v>
      </c>
      <c r="QTN308" s="119" t="s">
        <v>612</v>
      </c>
      <c r="QTO308" s="119" t="s">
        <v>612</v>
      </c>
      <c r="QTP308" s="119" t="s">
        <v>612</v>
      </c>
      <c r="QTQ308" s="119" t="s">
        <v>612</v>
      </c>
      <c r="QTR308" s="119" t="s">
        <v>612</v>
      </c>
      <c r="QTS308" s="119" t="s">
        <v>612</v>
      </c>
      <c r="QTT308" s="119" t="s">
        <v>612</v>
      </c>
      <c r="QTU308" s="119" t="s">
        <v>612</v>
      </c>
      <c r="QTV308" s="119" t="s">
        <v>612</v>
      </c>
      <c r="QTW308" s="119" t="s">
        <v>612</v>
      </c>
      <c r="QTX308" s="119" t="s">
        <v>612</v>
      </c>
      <c r="QTY308" s="119" t="s">
        <v>612</v>
      </c>
      <c r="QTZ308" s="119" t="s">
        <v>612</v>
      </c>
      <c r="QUA308" s="119" t="s">
        <v>612</v>
      </c>
      <c r="QUB308" s="119" t="s">
        <v>612</v>
      </c>
      <c r="QUC308" s="119" t="s">
        <v>612</v>
      </c>
      <c r="QUD308" s="119" t="s">
        <v>612</v>
      </c>
      <c r="QUE308" s="119" t="s">
        <v>612</v>
      </c>
      <c r="QUF308" s="119" t="s">
        <v>612</v>
      </c>
      <c r="QUG308" s="119" t="s">
        <v>612</v>
      </c>
      <c r="QUH308" s="119" t="s">
        <v>612</v>
      </c>
      <c r="QUI308" s="119" t="s">
        <v>612</v>
      </c>
      <c r="QUJ308" s="119" t="s">
        <v>612</v>
      </c>
      <c r="QUK308" s="119" t="s">
        <v>612</v>
      </c>
      <c r="QUL308" s="119" t="s">
        <v>612</v>
      </c>
      <c r="QUM308" s="119" t="s">
        <v>612</v>
      </c>
      <c r="QUN308" s="119" t="s">
        <v>612</v>
      </c>
      <c r="QUO308" s="119" t="s">
        <v>612</v>
      </c>
      <c r="QUP308" s="119" t="s">
        <v>612</v>
      </c>
      <c r="QUQ308" s="119" t="s">
        <v>612</v>
      </c>
      <c r="QUR308" s="119" t="s">
        <v>612</v>
      </c>
      <c r="QUS308" s="119" t="s">
        <v>612</v>
      </c>
      <c r="QUT308" s="119" t="s">
        <v>612</v>
      </c>
      <c r="QUU308" s="119" t="s">
        <v>612</v>
      </c>
      <c r="QUV308" s="119" t="s">
        <v>612</v>
      </c>
      <c r="QUW308" s="119" t="s">
        <v>612</v>
      </c>
      <c r="QUX308" s="119" t="s">
        <v>612</v>
      </c>
      <c r="QUY308" s="119" t="s">
        <v>612</v>
      </c>
      <c r="QUZ308" s="119" t="s">
        <v>612</v>
      </c>
      <c r="QVA308" s="119" t="s">
        <v>612</v>
      </c>
      <c r="QVB308" s="119" t="s">
        <v>612</v>
      </c>
      <c r="QVC308" s="119" t="s">
        <v>612</v>
      </c>
      <c r="QVD308" s="119" t="s">
        <v>612</v>
      </c>
      <c r="QVE308" s="119" t="s">
        <v>612</v>
      </c>
      <c r="QVF308" s="119" t="s">
        <v>612</v>
      </c>
      <c r="QVG308" s="119" t="s">
        <v>612</v>
      </c>
      <c r="QVH308" s="119" t="s">
        <v>612</v>
      </c>
      <c r="QVI308" s="119" t="s">
        <v>612</v>
      </c>
      <c r="QVJ308" s="119" t="s">
        <v>612</v>
      </c>
      <c r="QVK308" s="119" t="s">
        <v>612</v>
      </c>
      <c r="QVL308" s="119" t="s">
        <v>612</v>
      </c>
      <c r="QVM308" s="119" t="s">
        <v>612</v>
      </c>
      <c r="QVN308" s="119" t="s">
        <v>612</v>
      </c>
      <c r="QVO308" s="119" t="s">
        <v>612</v>
      </c>
      <c r="QVP308" s="119" t="s">
        <v>612</v>
      </c>
      <c r="QVQ308" s="119" t="s">
        <v>612</v>
      </c>
      <c r="QVR308" s="119" t="s">
        <v>612</v>
      </c>
      <c r="QVS308" s="119" t="s">
        <v>612</v>
      </c>
      <c r="QVT308" s="119" t="s">
        <v>612</v>
      </c>
      <c r="QVU308" s="119" t="s">
        <v>612</v>
      </c>
      <c r="QVV308" s="119" t="s">
        <v>612</v>
      </c>
      <c r="QVW308" s="119" t="s">
        <v>612</v>
      </c>
      <c r="QVX308" s="119" t="s">
        <v>612</v>
      </c>
      <c r="QVY308" s="119" t="s">
        <v>612</v>
      </c>
      <c r="QVZ308" s="119" t="s">
        <v>612</v>
      </c>
      <c r="QWA308" s="119" t="s">
        <v>612</v>
      </c>
      <c r="QWB308" s="119" t="s">
        <v>612</v>
      </c>
      <c r="QWC308" s="119" t="s">
        <v>612</v>
      </c>
      <c r="QWD308" s="119" t="s">
        <v>612</v>
      </c>
      <c r="QWE308" s="119" t="s">
        <v>612</v>
      </c>
      <c r="QWF308" s="119" t="s">
        <v>612</v>
      </c>
      <c r="QWG308" s="119" t="s">
        <v>612</v>
      </c>
      <c r="QWH308" s="119" t="s">
        <v>612</v>
      </c>
      <c r="QWI308" s="119" t="s">
        <v>612</v>
      </c>
      <c r="QWJ308" s="119" t="s">
        <v>612</v>
      </c>
      <c r="QWK308" s="119" t="s">
        <v>612</v>
      </c>
      <c r="QWL308" s="119" t="s">
        <v>612</v>
      </c>
      <c r="QWM308" s="119" t="s">
        <v>612</v>
      </c>
      <c r="QWN308" s="119" t="s">
        <v>612</v>
      </c>
      <c r="QWO308" s="119" t="s">
        <v>612</v>
      </c>
      <c r="QWP308" s="119" t="s">
        <v>612</v>
      </c>
      <c r="QWQ308" s="119" t="s">
        <v>612</v>
      </c>
      <c r="QWR308" s="119" t="s">
        <v>612</v>
      </c>
      <c r="QWS308" s="119" t="s">
        <v>612</v>
      </c>
      <c r="QWT308" s="119" t="s">
        <v>612</v>
      </c>
      <c r="QWU308" s="119" t="s">
        <v>612</v>
      </c>
      <c r="QWV308" s="119" t="s">
        <v>612</v>
      </c>
      <c r="QWW308" s="119" t="s">
        <v>612</v>
      </c>
      <c r="QWX308" s="119" t="s">
        <v>612</v>
      </c>
      <c r="QWY308" s="119" t="s">
        <v>612</v>
      </c>
      <c r="QWZ308" s="119" t="s">
        <v>612</v>
      </c>
      <c r="QXA308" s="119" t="s">
        <v>612</v>
      </c>
      <c r="QXB308" s="119" t="s">
        <v>612</v>
      </c>
      <c r="QXC308" s="119" t="s">
        <v>612</v>
      </c>
      <c r="QXD308" s="119" t="s">
        <v>612</v>
      </c>
      <c r="QXE308" s="119" t="s">
        <v>612</v>
      </c>
      <c r="QXF308" s="119" t="s">
        <v>612</v>
      </c>
      <c r="QXG308" s="119" t="s">
        <v>612</v>
      </c>
      <c r="QXH308" s="119" t="s">
        <v>612</v>
      </c>
      <c r="QXI308" s="119" t="s">
        <v>612</v>
      </c>
      <c r="QXJ308" s="119" t="s">
        <v>612</v>
      </c>
      <c r="QXK308" s="119" t="s">
        <v>612</v>
      </c>
      <c r="QXL308" s="119" t="s">
        <v>612</v>
      </c>
      <c r="QXM308" s="119" t="s">
        <v>612</v>
      </c>
      <c r="QXN308" s="119" t="s">
        <v>612</v>
      </c>
      <c r="QXO308" s="119" t="s">
        <v>612</v>
      </c>
      <c r="QXP308" s="119" t="s">
        <v>612</v>
      </c>
      <c r="QXQ308" s="119" t="s">
        <v>612</v>
      </c>
      <c r="QXR308" s="119" t="s">
        <v>612</v>
      </c>
      <c r="QXS308" s="119" t="s">
        <v>612</v>
      </c>
      <c r="QXT308" s="119" t="s">
        <v>612</v>
      </c>
      <c r="QXU308" s="119" t="s">
        <v>612</v>
      </c>
      <c r="QXV308" s="119" t="s">
        <v>612</v>
      </c>
      <c r="QXW308" s="119" t="s">
        <v>612</v>
      </c>
      <c r="QXX308" s="119" t="s">
        <v>612</v>
      </c>
      <c r="QXY308" s="119" t="s">
        <v>612</v>
      </c>
      <c r="QXZ308" s="119" t="s">
        <v>612</v>
      </c>
      <c r="QYA308" s="119" t="s">
        <v>612</v>
      </c>
      <c r="QYB308" s="119" t="s">
        <v>612</v>
      </c>
      <c r="QYC308" s="119" t="s">
        <v>612</v>
      </c>
      <c r="QYD308" s="119" t="s">
        <v>612</v>
      </c>
      <c r="QYE308" s="119" t="s">
        <v>612</v>
      </c>
      <c r="QYF308" s="119" t="s">
        <v>612</v>
      </c>
      <c r="QYG308" s="119" t="s">
        <v>612</v>
      </c>
      <c r="QYH308" s="119" t="s">
        <v>612</v>
      </c>
      <c r="QYI308" s="119" t="s">
        <v>612</v>
      </c>
      <c r="QYJ308" s="119" t="s">
        <v>612</v>
      </c>
      <c r="QYK308" s="119" t="s">
        <v>612</v>
      </c>
      <c r="QYL308" s="119" t="s">
        <v>612</v>
      </c>
      <c r="QYM308" s="119" t="s">
        <v>612</v>
      </c>
      <c r="QYN308" s="119" t="s">
        <v>612</v>
      </c>
      <c r="QYO308" s="119" t="s">
        <v>612</v>
      </c>
      <c r="QYP308" s="119" t="s">
        <v>612</v>
      </c>
      <c r="QYQ308" s="119" t="s">
        <v>612</v>
      </c>
      <c r="QYR308" s="119" t="s">
        <v>612</v>
      </c>
      <c r="QYS308" s="119" t="s">
        <v>612</v>
      </c>
      <c r="QYT308" s="119" t="s">
        <v>612</v>
      </c>
      <c r="QYU308" s="119" t="s">
        <v>612</v>
      </c>
      <c r="QYV308" s="119" t="s">
        <v>612</v>
      </c>
      <c r="QYW308" s="119" t="s">
        <v>612</v>
      </c>
      <c r="QYX308" s="119" t="s">
        <v>612</v>
      </c>
      <c r="QYY308" s="119" t="s">
        <v>612</v>
      </c>
      <c r="QYZ308" s="119" t="s">
        <v>612</v>
      </c>
      <c r="QZA308" s="119" t="s">
        <v>612</v>
      </c>
      <c r="QZB308" s="119" t="s">
        <v>612</v>
      </c>
      <c r="QZC308" s="119" t="s">
        <v>612</v>
      </c>
      <c r="QZD308" s="119" t="s">
        <v>612</v>
      </c>
      <c r="QZE308" s="119" t="s">
        <v>612</v>
      </c>
      <c r="QZF308" s="119" t="s">
        <v>612</v>
      </c>
      <c r="QZG308" s="119" t="s">
        <v>612</v>
      </c>
      <c r="QZH308" s="119" t="s">
        <v>612</v>
      </c>
      <c r="QZI308" s="119" t="s">
        <v>612</v>
      </c>
      <c r="QZJ308" s="119" t="s">
        <v>612</v>
      </c>
      <c r="QZK308" s="119" t="s">
        <v>612</v>
      </c>
      <c r="QZL308" s="119" t="s">
        <v>612</v>
      </c>
      <c r="QZM308" s="119" t="s">
        <v>612</v>
      </c>
      <c r="QZN308" s="119" t="s">
        <v>612</v>
      </c>
      <c r="QZO308" s="119" t="s">
        <v>612</v>
      </c>
      <c r="QZP308" s="119" t="s">
        <v>612</v>
      </c>
      <c r="QZQ308" s="119" t="s">
        <v>612</v>
      </c>
      <c r="QZR308" s="119" t="s">
        <v>612</v>
      </c>
      <c r="QZS308" s="119" t="s">
        <v>612</v>
      </c>
      <c r="QZT308" s="119" t="s">
        <v>612</v>
      </c>
      <c r="QZU308" s="119" t="s">
        <v>612</v>
      </c>
      <c r="QZV308" s="119" t="s">
        <v>612</v>
      </c>
      <c r="QZW308" s="119" t="s">
        <v>612</v>
      </c>
      <c r="QZX308" s="119" t="s">
        <v>612</v>
      </c>
      <c r="QZY308" s="119" t="s">
        <v>612</v>
      </c>
      <c r="QZZ308" s="119" t="s">
        <v>612</v>
      </c>
      <c r="RAA308" s="119" t="s">
        <v>612</v>
      </c>
      <c r="RAB308" s="119" t="s">
        <v>612</v>
      </c>
      <c r="RAC308" s="119" t="s">
        <v>612</v>
      </c>
      <c r="RAD308" s="119" t="s">
        <v>612</v>
      </c>
      <c r="RAE308" s="119" t="s">
        <v>612</v>
      </c>
      <c r="RAF308" s="119" t="s">
        <v>612</v>
      </c>
      <c r="RAG308" s="119" t="s">
        <v>612</v>
      </c>
      <c r="RAH308" s="119" t="s">
        <v>612</v>
      </c>
      <c r="RAI308" s="119" t="s">
        <v>612</v>
      </c>
      <c r="RAJ308" s="119" t="s">
        <v>612</v>
      </c>
      <c r="RAK308" s="119" t="s">
        <v>612</v>
      </c>
      <c r="RAL308" s="119" t="s">
        <v>612</v>
      </c>
      <c r="RAM308" s="119" t="s">
        <v>612</v>
      </c>
      <c r="RAN308" s="119" t="s">
        <v>612</v>
      </c>
      <c r="RAO308" s="119" t="s">
        <v>612</v>
      </c>
      <c r="RAP308" s="119" t="s">
        <v>612</v>
      </c>
      <c r="RAQ308" s="119" t="s">
        <v>612</v>
      </c>
      <c r="RAR308" s="119" t="s">
        <v>612</v>
      </c>
      <c r="RAS308" s="119" t="s">
        <v>612</v>
      </c>
      <c r="RAT308" s="119" t="s">
        <v>612</v>
      </c>
      <c r="RAU308" s="119" t="s">
        <v>612</v>
      </c>
      <c r="RAV308" s="119" t="s">
        <v>612</v>
      </c>
      <c r="RAW308" s="119" t="s">
        <v>612</v>
      </c>
      <c r="RAX308" s="119" t="s">
        <v>612</v>
      </c>
      <c r="RAY308" s="119" t="s">
        <v>612</v>
      </c>
      <c r="RAZ308" s="119" t="s">
        <v>612</v>
      </c>
      <c r="RBA308" s="119" t="s">
        <v>612</v>
      </c>
      <c r="RBB308" s="119" t="s">
        <v>612</v>
      </c>
      <c r="RBC308" s="119" t="s">
        <v>612</v>
      </c>
      <c r="RBD308" s="119" t="s">
        <v>612</v>
      </c>
      <c r="RBE308" s="119" t="s">
        <v>612</v>
      </c>
      <c r="RBF308" s="119" t="s">
        <v>612</v>
      </c>
      <c r="RBG308" s="119" t="s">
        <v>612</v>
      </c>
      <c r="RBH308" s="119" t="s">
        <v>612</v>
      </c>
      <c r="RBI308" s="119" t="s">
        <v>612</v>
      </c>
      <c r="RBJ308" s="119" t="s">
        <v>612</v>
      </c>
      <c r="RBK308" s="119" t="s">
        <v>612</v>
      </c>
      <c r="RBL308" s="119" t="s">
        <v>612</v>
      </c>
      <c r="RBM308" s="119" t="s">
        <v>612</v>
      </c>
      <c r="RBN308" s="119" t="s">
        <v>612</v>
      </c>
      <c r="RBO308" s="119" t="s">
        <v>612</v>
      </c>
      <c r="RBP308" s="119" t="s">
        <v>612</v>
      </c>
      <c r="RBQ308" s="119" t="s">
        <v>612</v>
      </c>
      <c r="RBR308" s="119" t="s">
        <v>612</v>
      </c>
      <c r="RBS308" s="119" t="s">
        <v>612</v>
      </c>
      <c r="RBT308" s="119" t="s">
        <v>612</v>
      </c>
      <c r="RBU308" s="119" t="s">
        <v>612</v>
      </c>
      <c r="RBV308" s="119" t="s">
        <v>612</v>
      </c>
      <c r="RBW308" s="119" t="s">
        <v>612</v>
      </c>
      <c r="RBX308" s="119" t="s">
        <v>612</v>
      </c>
      <c r="RBY308" s="119" t="s">
        <v>612</v>
      </c>
      <c r="RBZ308" s="119" t="s">
        <v>612</v>
      </c>
      <c r="RCA308" s="119" t="s">
        <v>612</v>
      </c>
      <c r="RCB308" s="119" t="s">
        <v>612</v>
      </c>
      <c r="RCC308" s="119" t="s">
        <v>612</v>
      </c>
      <c r="RCD308" s="119" t="s">
        <v>612</v>
      </c>
      <c r="RCE308" s="119" t="s">
        <v>612</v>
      </c>
      <c r="RCF308" s="119" t="s">
        <v>612</v>
      </c>
      <c r="RCG308" s="119" t="s">
        <v>612</v>
      </c>
      <c r="RCH308" s="119" t="s">
        <v>612</v>
      </c>
      <c r="RCI308" s="119" t="s">
        <v>612</v>
      </c>
      <c r="RCJ308" s="119" t="s">
        <v>612</v>
      </c>
      <c r="RCK308" s="119" t="s">
        <v>612</v>
      </c>
      <c r="RCL308" s="119" t="s">
        <v>612</v>
      </c>
      <c r="RCM308" s="119" t="s">
        <v>612</v>
      </c>
      <c r="RCN308" s="119" t="s">
        <v>612</v>
      </c>
      <c r="RCO308" s="119" t="s">
        <v>612</v>
      </c>
      <c r="RCP308" s="119" t="s">
        <v>612</v>
      </c>
      <c r="RCQ308" s="119" t="s">
        <v>612</v>
      </c>
      <c r="RCR308" s="119" t="s">
        <v>612</v>
      </c>
      <c r="RCS308" s="119" t="s">
        <v>612</v>
      </c>
      <c r="RCT308" s="119" t="s">
        <v>612</v>
      </c>
      <c r="RCU308" s="119" t="s">
        <v>612</v>
      </c>
      <c r="RCV308" s="119" t="s">
        <v>612</v>
      </c>
      <c r="RCW308" s="119" t="s">
        <v>612</v>
      </c>
      <c r="RCX308" s="119" t="s">
        <v>612</v>
      </c>
      <c r="RCY308" s="119" t="s">
        <v>612</v>
      </c>
      <c r="RCZ308" s="119" t="s">
        <v>612</v>
      </c>
      <c r="RDA308" s="119" t="s">
        <v>612</v>
      </c>
      <c r="RDB308" s="119" t="s">
        <v>612</v>
      </c>
      <c r="RDC308" s="119" t="s">
        <v>612</v>
      </c>
      <c r="RDD308" s="119" t="s">
        <v>612</v>
      </c>
      <c r="RDE308" s="119" t="s">
        <v>612</v>
      </c>
      <c r="RDF308" s="119" t="s">
        <v>612</v>
      </c>
      <c r="RDG308" s="119" t="s">
        <v>612</v>
      </c>
      <c r="RDH308" s="119" t="s">
        <v>612</v>
      </c>
      <c r="RDI308" s="119" t="s">
        <v>612</v>
      </c>
      <c r="RDJ308" s="119" t="s">
        <v>612</v>
      </c>
      <c r="RDK308" s="119" t="s">
        <v>612</v>
      </c>
      <c r="RDL308" s="119" t="s">
        <v>612</v>
      </c>
      <c r="RDM308" s="119" t="s">
        <v>612</v>
      </c>
      <c r="RDN308" s="119" t="s">
        <v>612</v>
      </c>
      <c r="RDO308" s="119" t="s">
        <v>612</v>
      </c>
      <c r="RDP308" s="119" t="s">
        <v>612</v>
      </c>
      <c r="RDQ308" s="119" t="s">
        <v>612</v>
      </c>
      <c r="RDR308" s="119" t="s">
        <v>612</v>
      </c>
      <c r="RDS308" s="119" t="s">
        <v>612</v>
      </c>
      <c r="RDT308" s="119" t="s">
        <v>612</v>
      </c>
      <c r="RDU308" s="119" t="s">
        <v>612</v>
      </c>
      <c r="RDV308" s="119" t="s">
        <v>612</v>
      </c>
      <c r="RDW308" s="119" t="s">
        <v>612</v>
      </c>
      <c r="RDX308" s="119" t="s">
        <v>612</v>
      </c>
      <c r="RDY308" s="119" t="s">
        <v>612</v>
      </c>
      <c r="RDZ308" s="119" t="s">
        <v>612</v>
      </c>
      <c r="REA308" s="119" t="s">
        <v>612</v>
      </c>
      <c r="REB308" s="119" t="s">
        <v>612</v>
      </c>
      <c r="REC308" s="119" t="s">
        <v>612</v>
      </c>
      <c r="RED308" s="119" t="s">
        <v>612</v>
      </c>
      <c r="REE308" s="119" t="s">
        <v>612</v>
      </c>
      <c r="REF308" s="119" t="s">
        <v>612</v>
      </c>
      <c r="REG308" s="119" t="s">
        <v>612</v>
      </c>
      <c r="REH308" s="119" t="s">
        <v>612</v>
      </c>
      <c r="REI308" s="119" t="s">
        <v>612</v>
      </c>
      <c r="REJ308" s="119" t="s">
        <v>612</v>
      </c>
      <c r="REK308" s="119" t="s">
        <v>612</v>
      </c>
      <c r="REL308" s="119" t="s">
        <v>612</v>
      </c>
      <c r="REM308" s="119" t="s">
        <v>612</v>
      </c>
      <c r="REN308" s="119" t="s">
        <v>612</v>
      </c>
      <c r="REO308" s="119" t="s">
        <v>612</v>
      </c>
      <c r="REP308" s="119" t="s">
        <v>612</v>
      </c>
      <c r="REQ308" s="119" t="s">
        <v>612</v>
      </c>
      <c r="RER308" s="119" t="s">
        <v>612</v>
      </c>
      <c r="RES308" s="119" t="s">
        <v>612</v>
      </c>
      <c r="RET308" s="119" t="s">
        <v>612</v>
      </c>
      <c r="REU308" s="119" t="s">
        <v>612</v>
      </c>
      <c r="REV308" s="119" t="s">
        <v>612</v>
      </c>
      <c r="REW308" s="119" t="s">
        <v>612</v>
      </c>
      <c r="REX308" s="119" t="s">
        <v>612</v>
      </c>
      <c r="REY308" s="119" t="s">
        <v>612</v>
      </c>
      <c r="REZ308" s="119" t="s">
        <v>612</v>
      </c>
      <c r="RFA308" s="119" t="s">
        <v>612</v>
      </c>
      <c r="RFB308" s="119" t="s">
        <v>612</v>
      </c>
      <c r="RFC308" s="119" t="s">
        <v>612</v>
      </c>
      <c r="RFD308" s="119" t="s">
        <v>612</v>
      </c>
      <c r="RFE308" s="119" t="s">
        <v>612</v>
      </c>
      <c r="RFF308" s="119" t="s">
        <v>612</v>
      </c>
      <c r="RFG308" s="119" t="s">
        <v>612</v>
      </c>
      <c r="RFH308" s="119" t="s">
        <v>612</v>
      </c>
      <c r="RFI308" s="119" t="s">
        <v>612</v>
      </c>
      <c r="RFJ308" s="119" t="s">
        <v>612</v>
      </c>
      <c r="RFK308" s="119" t="s">
        <v>612</v>
      </c>
      <c r="RFL308" s="119" t="s">
        <v>612</v>
      </c>
      <c r="RFM308" s="119" t="s">
        <v>612</v>
      </c>
      <c r="RFN308" s="119" t="s">
        <v>612</v>
      </c>
      <c r="RFO308" s="119" t="s">
        <v>612</v>
      </c>
      <c r="RFP308" s="119" t="s">
        <v>612</v>
      </c>
      <c r="RFQ308" s="119" t="s">
        <v>612</v>
      </c>
      <c r="RFR308" s="119" t="s">
        <v>612</v>
      </c>
      <c r="RFS308" s="119" t="s">
        <v>612</v>
      </c>
      <c r="RFT308" s="119" t="s">
        <v>612</v>
      </c>
      <c r="RFU308" s="119" t="s">
        <v>612</v>
      </c>
      <c r="RFV308" s="119" t="s">
        <v>612</v>
      </c>
      <c r="RFW308" s="119" t="s">
        <v>612</v>
      </c>
      <c r="RFX308" s="119" t="s">
        <v>612</v>
      </c>
      <c r="RFY308" s="119" t="s">
        <v>612</v>
      </c>
      <c r="RFZ308" s="119" t="s">
        <v>612</v>
      </c>
      <c r="RGA308" s="119" t="s">
        <v>612</v>
      </c>
      <c r="RGB308" s="119" t="s">
        <v>612</v>
      </c>
      <c r="RGC308" s="119" t="s">
        <v>612</v>
      </c>
      <c r="RGD308" s="119" t="s">
        <v>612</v>
      </c>
      <c r="RGE308" s="119" t="s">
        <v>612</v>
      </c>
      <c r="RGF308" s="119" t="s">
        <v>612</v>
      </c>
      <c r="RGG308" s="119" t="s">
        <v>612</v>
      </c>
      <c r="RGH308" s="119" t="s">
        <v>612</v>
      </c>
      <c r="RGI308" s="119" t="s">
        <v>612</v>
      </c>
      <c r="RGJ308" s="119" t="s">
        <v>612</v>
      </c>
      <c r="RGK308" s="119" t="s">
        <v>612</v>
      </c>
      <c r="RGL308" s="119" t="s">
        <v>612</v>
      </c>
      <c r="RGM308" s="119" t="s">
        <v>612</v>
      </c>
      <c r="RGN308" s="119" t="s">
        <v>612</v>
      </c>
      <c r="RGO308" s="119" t="s">
        <v>612</v>
      </c>
      <c r="RGP308" s="119" t="s">
        <v>612</v>
      </c>
      <c r="RGQ308" s="119" t="s">
        <v>612</v>
      </c>
      <c r="RGR308" s="119" t="s">
        <v>612</v>
      </c>
      <c r="RGS308" s="119" t="s">
        <v>612</v>
      </c>
      <c r="RGT308" s="119" t="s">
        <v>612</v>
      </c>
      <c r="RGU308" s="119" t="s">
        <v>612</v>
      </c>
      <c r="RGV308" s="119" t="s">
        <v>612</v>
      </c>
      <c r="RGW308" s="119" t="s">
        <v>612</v>
      </c>
      <c r="RGX308" s="119" t="s">
        <v>612</v>
      </c>
      <c r="RGY308" s="119" t="s">
        <v>612</v>
      </c>
      <c r="RGZ308" s="119" t="s">
        <v>612</v>
      </c>
      <c r="RHA308" s="119" t="s">
        <v>612</v>
      </c>
      <c r="RHB308" s="119" t="s">
        <v>612</v>
      </c>
      <c r="RHC308" s="119" t="s">
        <v>612</v>
      </c>
      <c r="RHD308" s="119" t="s">
        <v>612</v>
      </c>
      <c r="RHE308" s="119" t="s">
        <v>612</v>
      </c>
      <c r="RHF308" s="119" t="s">
        <v>612</v>
      </c>
      <c r="RHG308" s="119" t="s">
        <v>612</v>
      </c>
      <c r="RHH308" s="119" t="s">
        <v>612</v>
      </c>
      <c r="RHI308" s="119" t="s">
        <v>612</v>
      </c>
      <c r="RHJ308" s="119" t="s">
        <v>612</v>
      </c>
      <c r="RHK308" s="119" t="s">
        <v>612</v>
      </c>
      <c r="RHL308" s="119" t="s">
        <v>612</v>
      </c>
      <c r="RHM308" s="119" t="s">
        <v>612</v>
      </c>
      <c r="RHN308" s="119" t="s">
        <v>612</v>
      </c>
      <c r="RHO308" s="119" t="s">
        <v>612</v>
      </c>
      <c r="RHP308" s="119" t="s">
        <v>612</v>
      </c>
      <c r="RHQ308" s="119" t="s">
        <v>612</v>
      </c>
      <c r="RHR308" s="119" t="s">
        <v>612</v>
      </c>
      <c r="RHS308" s="119" t="s">
        <v>612</v>
      </c>
      <c r="RHT308" s="119" t="s">
        <v>612</v>
      </c>
      <c r="RHU308" s="119" t="s">
        <v>612</v>
      </c>
      <c r="RHV308" s="119" t="s">
        <v>612</v>
      </c>
      <c r="RHW308" s="119" t="s">
        <v>612</v>
      </c>
      <c r="RHX308" s="119" t="s">
        <v>612</v>
      </c>
      <c r="RHY308" s="119" t="s">
        <v>612</v>
      </c>
      <c r="RHZ308" s="119" t="s">
        <v>612</v>
      </c>
      <c r="RIA308" s="119" t="s">
        <v>612</v>
      </c>
      <c r="RIB308" s="119" t="s">
        <v>612</v>
      </c>
      <c r="RIC308" s="119" t="s">
        <v>612</v>
      </c>
      <c r="RID308" s="119" t="s">
        <v>612</v>
      </c>
      <c r="RIE308" s="119" t="s">
        <v>612</v>
      </c>
      <c r="RIF308" s="119" t="s">
        <v>612</v>
      </c>
      <c r="RIG308" s="119" t="s">
        <v>612</v>
      </c>
      <c r="RIH308" s="119" t="s">
        <v>612</v>
      </c>
      <c r="RII308" s="119" t="s">
        <v>612</v>
      </c>
      <c r="RIJ308" s="119" t="s">
        <v>612</v>
      </c>
      <c r="RIK308" s="119" t="s">
        <v>612</v>
      </c>
      <c r="RIL308" s="119" t="s">
        <v>612</v>
      </c>
      <c r="RIM308" s="119" t="s">
        <v>612</v>
      </c>
      <c r="RIN308" s="119" t="s">
        <v>612</v>
      </c>
      <c r="RIO308" s="119" t="s">
        <v>612</v>
      </c>
      <c r="RIP308" s="119" t="s">
        <v>612</v>
      </c>
      <c r="RIQ308" s="119" t="s">
        <v>612</v>
      </c>
      <c r="RIR308" s="119" t="s">
        <v>612</v>
      </c>
      <c r="RIS308" s="119" t="s">
        <v>612</v>
      </c>
      <c r="RIT308" s="119" t="s">
        <v>612</v>
      </c>
      <c r="RIU308" s="119" t="s">
        <v>612</v>
      </c>
      <c r="RIV308" s="119" t="s">
        <v>612</v>
      </c>
      <c r="RIW308" s="119" t="s">
        <v>612</v>
      </c>
      <c r="RIX308" s="119" t="s">
        <v>612</v>
      </c>
      <c r="RIY308" s="119" t="s">
        <v>612</v>
      </c>
      <c r="RIZ308" s="119" t="s">
        <v>612</v>
      </c>
      <c r="RJA308" s="119" t="s">
        <v>612</v>
      </c>
      <c r="RJB308" s="119" t="s">
        <v>612</v>
      </c>
      <c r="RJC308" s="119" t="s">
        <v>612</v>
      </c>
      <c r="RJD308" s="119" t="s">
        <v>612</v>
      </c>
      <c r="RJE308" s="119" t="s">
        <v>612</v>
      </c>
      <c r="RJF308" s="119" t="s">
        <v>612</v>
      </c>
      <c r="RJG308" s="119" t="s">
        <v>612</v>
      </c>
      <c r="RJH308" s="119" t="s">
        <v>612</v>
      </c>
      <c r="RJI308" s="119" t="s">
        <v>612</v>
      </c>
      <c r="RJJ308" s="119" t="s">
        <v>612</v>
      </c>
      <c r="RJK308" s="119" t="s">
        <v>612</v>
      </c>
      <c r="RJL308" s="119" t="s">
        <v>612</v>
      </c>
      <c r="RJM308" s="119" t="s">
        <v>612</v>
      </c>
      <c r="RJN308" s="119" t="s">
        <v>612</v>
      </c>
      <c r="RJO308" s="119" t="s">
        <v>612</v>
      </c>
      <c r="RJP308" s="119" t="s">
        <v>612</v>
      </c>
      <c r="RJQ308" s="119" t="s">
        <v>612</v>
      </c>
      <c r="RJR308" s="119" t="s">
        <v>612</v>
      </c>
      <c r="RJS308" s="119" t="s">
        <v>612</v>
      </c>
      <c r="RJT308" s="119" t="s">
        <v>612</v>
      </c>
      <c r="RJU308" s="119" t="s">
        <v>612</v>
      </c>
      <c r="RJV308" s="119" t="s">
        <v>612</v>
      </c>
      <c r="RJW308" s="119" t="s">
        <v>612</v>
      </c>
      <c r="RJX308" s="119" t="s">
        <v>612</v>
      </c>
      <c r="RJY308" s="119" t="s">
        <v>612</v>
      </c>
      <c r="RJZ308" s="119" t="s">
        <v>612</v>
      </c>
      <c r="RKA308" s="119" t="s">
        <v>612</v>
      </c>
      <c r="RKB308" s="119" t="s">
        <v>612</v>
      </c>
      <c r="RKC308" s="119" t="s">
        <v>612</v>
      </c>
      <c r="RKD308" s="119" t="s">
        <v>612</v>
      </c>
      <c r="RKE308" s="119" t="s">
        <v>612</v>
      </c>
      <c r="RKF308" s="119" t="s">
        <v>612</v>
      </c>
      <c r="RKG308" s="119" t="s">
        <v>612</v>
      </c>
      <c r="RKH308" s="119" t="s">
        <v>612</v>
      </c>
      <c r="RKI308" s="119" t="s">
        <v>612</v>
      </c>
      <c r="RKJ308" s="119" t="s">
        <v>612</v>
      </c>
      <c r="RKK308" s="119" t="s">
        <v>612</v>
      </c>
      <c r="RKL308" s="119" t="s">
        <v>612</v>
      </c>
      <c r="RKM308" s="119" t="s">
        <v>612</v>
      </c>
      <c r="RKN308" s="119" t="s">
        <v>612</v>
      </c>
      <c r="RKO308" s="119" t="s">
        <v>612</v>
      </c>
      <c r="RKP308" s="119" t="s">
        <v>612</v>
      </c>
      <c r="RKQ308" s="119" t="s">
        <v>612</v>
      </c>
      <c r="RKR308" s="119" t="s">
        <v>612</v>
      </c>
      <c r="RKS308" s="119" t="s">
        <v>612</v>
      </c>
      <c r="RKT308" s="119" t="s">
        <v>612</v>
      </c>
      <c r="RKU308" s="119" t="s">
        <v>612</v>
      </c>
      <c r="RKV308" s="119" t="s">
        <v>612</v>
      </c>
      <c r="RKW308" s="119" t="s">
        <v>612</v>
      </c>
      <c r="RKX308" s="119" t="s">
        <v>612</v>
      </c>
      <c r="RKY308" s="119" t="s">
        <v>612</v>
      </c>
      <c r="RKZ308" s="119" t="s">
        <v>612</v>
      </c>
      <c r="RLA308" s="119" t="s">
        <v>612</v>
      </c>
      <c r="RLB308" s="119" t="s">
        <v>612</v>
      </c>
      <c r="RLC308" s="119" t="s">
        <v>612</v>
      </c>
      <c r="RLD308" s="119" t="s">
        <v>612</v>
      </c>
      <c r="RLE308" s="119" t="s">
        <v>612</v>
      </c>
      <c r="RLF308" s="119" t="s">
        <v>612</v>
      </c>
      <c r="RLG308" s="119" t="s">
        <v>612</v>
      </c>
      <c r="RLH308" s="119" t="s">
        <v>612</v>
      </c>
      <c r="RLI308" s="119" t="s">
        <v>612</v>
      </c>
      <c r="RLJ308" s="119" t="s">
        <v>612</v>
      </c>
      <c r="RLK308" s="119" t="s">
        <v>612</v>
      </c>
      <c r="RLL308" s="119" t="s">
        <v>612</v>
      </c>
      <c r="RLM308" s="119" t="s">
        <v>612</v>
      </c>
      <c r="RLN308" s="119" t="s">
        <v>612</v>
      </c>
      <c r="RLO308" s="119" t="s">
        <v>612</v>
      </c>
      <c r="RLP308" s="119" t="s">
        <v>612</v>
      </c>
      <c r="RLQ308" s="119" t="s">
        <v>612</v>
      </c>
      <c r="RLR308" s="119" t="s">
        <v>612</v>
      </c>
      <c r="RLS308" s="119" t="s">
        <v>612</v>
      </c>
      <c r="RLT308" s="119" t="s">
        <v>612</v>
      </c>
      <c r="RLU308" s="119" t="s">
        <v>612</v>
      </c>
      <c r="RLV308" s="119" t="s">
        <v>612</v>
      </c>
      <c r="RLW308" s="119" t="s">
        <v>612</v>
      </c>
      <c r="RLX308" s="119" t="s">
        <v>612</v>
      </c>
      <c r="RLY308" s="119" t="s">
        <v>612</v>
      </c>
      <c r="RLZ308" s="119" t="s">
        <v>612</v>
      </c>
      <c r="RMA308" s="119" t="s">
        <v>612</v>
      </c>
      <c r="RMB308" s="119" t="s">
        <v>612</v>
      </c>
      <c r="RMC308" s="119" t="s">
        <v>612</v>
      </c>
      <c r="RMD308" s="119" t="s">
        <v>612</v>
      </c>
      <c r="RME308" s="119" t="s">
        <v>612</v>
      </c>
      <c r="RMF308" s="119" t="s">
        <v>612</v>
      </c>
      <c r="RMG308" s="119" t="s">
        <v>612</v>
      </c>
      <c r="RMH308" s="119" t="s">
        <v>612</v>
      </c>
      <c r="RMI308" s="119" t="s">
        <v>612</v>
      </c>
      <c r="RMJ308" s="119" t="s">
        <v>612</v>
      </c>
      <c r="RMK308" s="119" t="s">
        <v>612</v>
      </c>
      <c r="RML308" s="119" t="s">
        <v>612</v>
      </c>
      <c r="RMM308" s="119" t="s">
        <v>612</v>
      </c>
      <c r="RMN308" s="119" t="s">
        <v>612</v>
      </c>
      <c r="RMO308" s="119" t="s">
        <v>612</v>
      </c>
      <c r="RMP308" s="119" t="s">
        <v>612</v>
      </c>
      <c r="RMQ308" s="119" t="s">
        <v>612</v>
      </c>
      <c r="RMR308" s="119" t="s">
        <v>612</v>
      </c>
      <c r="RMS308" s="119" t="s">
        <v>612</v>
      </c>
      <c r="RMT308" s="119" t="s">
        <v>612</v>
      </c>
      <c r="RMU308" s="119" t="s">
        <v>612</v>
      </c>
      <c r="RMV308" s="119" t="s">
        <v>612</v>
      </c>
      <c r="RMW308" s="119" t="s">
        <v>612</v>
      </c>
      <c r="RMX308" s="119" t="s">
        <v>612</v>
      </c>
      <c r="RMY308" s="119" t="s">
        <v>612</v>
      </c>
      <c r="RMZ308" s="119" t="s">
        <v>612</v>
      </c>
      <c r="RNA308" s="119" t="s">
        <v>612</v>
      </c>
      <c r="RNB308" s="119" t="s">
        <v>612</v>
      </c>
      <c r="RNC308" s="119" t="s">
        <v>612</v>
      </c>
      <c r="RND308" s="119" t="s">
        <v>612</v>
      </c>
      <c r="RNE308" s="119" t="s">
        <v>612</v>
      </c>
      <c r="RNF308" s="119" t="s">
        <v>612</v>
      </c>
      <c r="RNG308" s="119" t="s">
        <v>612</v>
      </c>
      <c r="RNH308" s="119" t="s">
        <v>612</v>
      </c>
      <c r="RNI308" s="119" t="s">
        <v>612</v>
      </c>
      <c r="RNJ308" s="119" t="s">
        <v>612</v>
      </c>
      <c r="RNK308" s="119" t="s">
        <v>612</v>
      </c>
      <c r="RNL308" s="119" t="s">
        <v>612</v>
      </c>
      <c r="RNM308" s="119" t="s">
        <v>612</v>
      </c>
      <c r="RNN308" s="119" t="s">
        <v>612</v>
      </c>
      <c r="RNO308" s="119" t="s">
        <v>612</v>
      </c>
      <c r="RNP308" s="119" t="s">
        <v>612</v>
      </c>
      <c r="RNQ308" s="119" t="s">
        <v>612</v>
      </c>
      <c r="RNR308" s="119" t="s">
        <v>612</v>
      </c>
      <c r="RNS308" s="119" t="s">
        <v>612</v>
      </c>
      <c r="RNT308" s="119" t="s">
        <v>612</v>
      </c>
      <c r="RNU308" s="119" t="s">
        <v>612</v>
      </c>
      <c r="RNV308" s="119" t="s">
        <v>612</v>
      </c>
      <c r="RNW308" s="119" t="s">
        <v>612</v>
      </c>
      <c r="RNX308" s="119" t="s">
        <v>612</v>
      </c>
      <c r="RNY308" s="119" t="s">
        <v>612</v>
      </c>
      <c r="RNZ308" s="119" t="s">
        <v>612</v>
      </c>
      <c r="ROA308" s="119" t="s">
        <v>612</v>
      </c>
      <c r="ROB308" s="119" t="s">
        <v>612</v>
      </c>
      <c r="ROC308" s="119" t="s">
        <v>612</v>
      </c>
      <c r="ROD308" s="119" t="s">
        <v>612</v>
      </c>
      <c r="ROE308" s="119" t="s">
        <v>612</v>
      </c>
      <c r="ROF308" s="119" t="s">
        <v>612</v>
      </c>
      <c r="ROG308" s="119" t="s">
        <v>612</v>
      </c>
      <c r="ROH308" s="119" t="s">
        <v>612</v>
      </c>
      <c r="ROI308" s="119" t="s">
        <v>612</v>
      </c>
      <c r="ROJ308" s="119" t="s">
        <v>612</v>
      </c>
      <c r="ROK308" s="119" t="s">
        <v>612</v>
      </c>
      <c r="ROL308" s="119" t="s">
        <v>612</v>
      </c>
      <c r="ROM308" s="119" t="s">
        <v>612</v>
      </c>
      <c r="RON308" s="119" t="s">
        <v>612</v>
      </c>
      <c r="ROO308" s="119" t="s">
        <v>612</v>
      </c>
      <c r="ROP308" s="119" t="s">
        <v>612</v>
      </c>
      <c r="ROQ308" s="119" t="s">
        <v>612</v>
      </c>
      <c r="ROR308" s="119" t="s">
        <v>612</v>
      </c>
      <c r="ROS308" s="119" t="s">
        <v>612</v>
      </c>
      <c r="ROT308" s="119" t="s">
        <v>612</v>
      </c>
      <c r="ROU308" s="119" t="s">
        <v>612</v>
      </c>
      <c r="ROV308" s="119" t="s">
        <v>612</v>
      </c>
      <c r="ROW308" s="119" t="s">
        <v>612</v>
      </c>
      <c r="ROX308" s="119" t="s">
        <v>612</v>
      </c>
      <c r="ROY308" s="119" t="s">
        <v>612</v>
      </c>
      <c r="ROZ308" s="119" t="s">
        <v>612</v>
      </c>
      <c r="RPA308" s="119" t="s">
        <v>612</v>
      </c>
      <c r="RPB308" s="119" t="s">
        <v>612</v>
      </c>
      <c r="RPC308" s="119" t="s">
        <v>612</v>
      </c>
      <c r="RPD308" s="119" t="s">
        <v>612</v>
      </c>
      <c r="RPE308" s="119" t="s">
        <v>612</v>
      </c>
      <c r="RPF308" s="119" t="s">
        <v>612</v>
      </c>
      <c r="RPG308" s="119" t="s">
        <v>612</v>
      </c>
      <c r="RPH308" s="119" t="s">
        <v>612</v>
      </c>
      <c r="RPI308" s="119" t="s">
        <v>612</v>
      </c>
      <c r="RPJ308" s="119" t="s">
        <v>612</v>
      </c>
      <c r="RPK308" s="119" t="s">
        <v>612</v>
      </c>
      <c r="RPL308" s="119" t="s">
        <v>612</v>
      </c>
      <c r="RPM308" s="119" t="s">
        <v>612</v>
      </c>
      <c r="RPN308" s="119" t="s">
        <v>612</v>
      </c>
      <c r="RPO308" s="119" t="s">
        <v>612</v>
      </c>
      <c r="RPP308" s="119" t="s">
        <v>612</v>
      </c>
      <c r="RPQ308" s="119" t="s">
        <v>612</v>
      </c>
      <c r="RPR308" s="119" t="s">
        <v>612</v>
      </c>
      <c r="RPS308" s="119" t="s">
        <v>612</v>
      </c>
      <c r="RPT308" s="119" t="s">
        <v>612</v>
      </c>
      <c r="RPU308" s="119" t="s">
        <v>612</v>
      </c>
      <c r="RPV308" s="119" t="s">
        <v>612</v>
      </c>
      <c r="RPW308" s="119" t="s">
        <v>612</v>
      </c>
      <c r="RPX308" s="119" t="s">
        <v>612</v>
      </c>
      <c r="RPY308" s="119" t="s">
        <v>612</v>
      </c>
      <c r="RPZ308" s="119" t="s">
        <v>612</v>
      </c>
      <c r="RQA308" s="119" t="s">
        <v>612</v>
      </c>
      <c r="RQB308" s="119" t="s">
        <v>612</v>
      </c>
      <c r="RQC308" s="119" t="s">
        <v>612</v>
      </c>
      <c r="RQD308" s="119" t="s">
        <v>612</v>
      </c>
      <c r="RQE308" s="119" t="s">
        <v>612</v>
      </c>
      <c r="RQF308" s="119" t="s">
        <v>612</v>
      </c>
      <c r="RQG308" s="119" t="s">
        <v>612</v>
      </c>
      <c r="RQH308" s="119" t="s">
        <v>612</v>
      </c>
      <c r="RQI308" s="119" t="s">
        <v>612</v>
      </c>
      <c r="RQJ308" s="119" t="s">
        <v>612</v>
      </c>
      <c r="RQK308" s="119" t="s">
        <v>612</v>
      </c>
      <c r="RQL308" s="119" t="s">
        <v>612</v>
      </c>
      <c r="RQM308" s="119" t="s">
        <v>612</v>
      </c>
      <c r="RQN308" s="119" t="s">
        <v>612</v>
      </c>
      <c r="RQO308" s="119" t="s">
        <v>612</v>
      </c>
      <c r="RQP308" s="119" t="s">
        <v>612</v>
      </c>
      <c r="RQQ308" s="119" t="s">
        <v>612</v>
      </c>
      <c r="RQR308" s="119" t="s">
        <v>612</v>
      </c>
      <c r="RQS308" s="119" t="s">
        <v>612</v>
      </c>
      <c r="RQT308" s="119" t="s">
        <v>612</v>
      </c>
      <c r="RQU308" s="119" t="s">
        <v>612</v>
      </c>
      <c r="RQV308" s="119" t="s">
        <v>612</v>
      </c>
      <c r="RQW308" s="119" t="s">
        <v>612</v>
      </c>
      <c r="RQX308" s="119" t="s">
        <v>612</v>
      </c>
      <c r="RQY308" s="119" t="s">
        <v>612</v>
      </c>
      <c r="RQZ308" s="119" t="s">
        <v>612</v>
      </c>
      <c r="RRA308" s="119" t="s">
        <v>612</v>
      </c>
      <c r="RRB308" s="119" t="s">
        <v>612</v>
      </c>
      <c r="RRC308" s="119" t="s">
        <v>612</v>
      </c>
      <c r="RRD308" s="119" t="s">
        <v>612</v>
      </c>
      <c r="RRE308" s="119" t="s">
        <v>612</v>
      </c>
      <c r="RRF308" s="119" t="s">
        <v>612</v>
      </c>
      <c r="RRG308" s="119" t="s">
        <v>612</v>
      </c>
      <c r="RRH308" s="119" t="s">
        <v>612</v>
      </c>
      <c r="RRI308" s="119" t="s">
        <v>612</v>
      </c>
      <c r="RRJ308" s="119" t="s">
        <v>612</v>
      </c>
      <c r="RRK308" s="119" t="s">
        <v>612</v>
      </c>
      <c r="RRL308" s="119" t="s">
        <v>612</v>
      </c>
      <c r="RRM308" s="119" t="s">
        <v>612</v>
      </c>
      <c r="RRN308" s="119" t="s">
        <v>612</v>
      </c>
      <c r="RRO308" s="119" t="s">
        <v>612</v>
      </c>
      <c r="RRP308" s="119" t="s">
        <v>612</v>
      </c>
      <c r="RRQ308" s="119" t="s">
        <v>612</v>
      </c>
      <c r="RRR308" s="119" t="s">
        <v>612</v>
      </c>
      <c r="RRS308" s="119" t="s">
        <v>612</v>
      </c>
      <c r="RRT308" s="119" t="s">
        <v>612</v>
      </c>
      <c r="RRU308" s="119" t="s">
        <v>612</v>
      </c>
      <c r="RRV308" s="119" t="s">
        <v>612</v>
      </c>
      <c r="RRW308" s="119" t="s">
        <v>612</v>
      </c>
      <c r="RRX308" s="119" t="s">
        <v>612</v>
      </c>
      <c r="RRY308" s="119" t="s">
        <v>612</v>
      </c>
      <c r="RRZ308" s="119" t="s">
        <v>612</v>
      </c>
      <c r="RSA308" s="119" t="s">
        <v>612</v>
      </c>
      <c r="RSB308" s="119" t="s">
        <v>612</v>
      </c>
      <c r="RSC308" s="119" t="s">
        <v>612</v>
      </c>
      <c r="RSD308" s="119" t="s">
        <v>612</v>
      </c>
      <c r="RSE308" s="119" t="s">
        <v>612</v>
      </c>
      <c r="RSF308" s="119" t="s">
        <v>612</v>
      </c>
      <c r="RSG308" s="119" t="s">
        <v>612</v>
      </c>
      <c r="RSH308" s="119" t="s">
        <v>612</v>
      </c>
      <c r="RSI308" s="119" t="s">
        <v>612</v>
      </c>
      <c r="RSJ308" s="119" t="s">
        <v>612</v>
      </c>
      <c r="RSK308" s="119" t="s">
        <v>612</v>
      </c>
      <c r="RSL308" s="119" t="s">
        <v>612</v>
      </c>
      <c r="RSM308" s="119" t="s">
        <v>612</v>
      </c>
      <c r="RSN308" s="119" t="s">
        <v>612</v>
      </c>
      <c r="RSO308" s="119" t="s">
        <v>612</v>
      </c>
      <c r="RSP308" s="119" t="s">
        <v>612</v>
      </c>
      <c r="RSQ308" s="119" t="s">
        <v>612</v>
      </c>
      <c r="RSR308" s="119" t="s">
        <v>612</v>
      </c>
      <c r="RSS308" s="119" t="s">
        <v>612</v>
      </c>
      <c r="RST308" s="119" t="s">
        <v>612</v>
      </c>
      <c r="RSU308" s="119" t="s">
        <v>612</v>
      </c>
      <c r="RSV308" s="119" t="s">
        <v>612</v>
      </c>
      <c r="RSW308" s="119" t="s">
        <v>612</v>
      </c>
      <c r="RSX308" s="119" t="s">
        <v>612</v>
      </c>
      <c r="RSY308" s="119" t="s">
        <v>612</v>
      </c>
      <c r="RSZ308" s="119" t="s">
        <v>612</v>
      </c>
      <c r="RTA308" s="119" t="s">
        <v>612</v>
      </c>
      <c r="RTB308" s="119" t="s">
        <v>612</v>
      </c>
      <c r="RTC308" s="119" t="s">
        <v>612</v>
      </c>
      <c r="RTD308" s="119" t="s">
        <v>612</v>
      </c>
      <c r="RTE308" s="119" t="s">
        <v>612</v>
      </c>
      <c r="RTF308" s="119" t="s">
        <v>612</v>
      </c>
      <c r="RTG308" s="119" t="s">
        <v>612</v>
      </c>
      <c r="RTH308" s="119" t="s">
        <v>612</v>
      </c>
      <c r="RTI308" s="119" t="s">
        <v>612</v>
      </c>
      <c r="RTJ308" s="119" t="s">
        <v>612</v>
      </c>
      <c r="RTK308" s="119" t="s">
        <v>612</v>
      </c>
      <c r="RTL308" s="119" t="s">
        <v>612</v>
      </c>
      <c r="RTM308" s="119" t="s">
        <v>612</v>
      </c>
      <c r="RTN308" s="119" t="s">
        <v>612</v>
      </c>
      <c r="RTO308" s="119" t="s">
        <v>612</v>
      </c>
      <c r="RTP308" s="119" t="s">
        <v>612</v>
      </c>
      <c r="RTQ308" s="119" t="s">
        <v>612</v>
      </c>
      <c r="RTR308" s="119" t="s">
        <v>612</v>
      </c>
      <c r="RTS308" s="119" t="s">
        <v>612</v>
      </c>
      <c r="RTT308" s="119" t="s">
        <v>612</v>
      </c>
      <c r="RTU308" s="119" t="s">
        <v>612</v>
      </c>
      <c r="RTV308" s="119" t="s">
        <v>612</v>
      </c>
      <c r="RTW308" s="119" t="s">
        <v>612</v>
      </c>
      <c r="RTX308" s="119" t="s">
        <v>612</v>
      </c>
      <c r="RTY308" s="119" t="s">
        <v>612</v>
      </c>
      <c r="RTZ308" s="119" t="s">
        <v>612</v>
      </c>
      <c r="RUA308" s="119" t="s">
        <v>612</v>
      </c>
      <c r="RUB308" s="119" t="s">
        <v>612</v>
      </c>
      <c r="RUC308" s="119" t="s">
        <v>612</v>
      </c>
      <c r="RUD308" s="119" t="s">
        <v>612</v>
      </c>
      <c r="RUE308" s="119" t="s">
        <v>612</v>
      </c>
      <c r="RUF308" s="119" t="s">
        <v>612</v>
      </c>
      <c r="RUG308" s="119" t="s">
        <v>612</v>
      </c>
      <c r="RUH308" s="119" t="s">
        <v>612</v>
      </c>
      <c r="RUI308" s="119" t="s">
        <v>612</v>
      </c>
      <c r="RUJ308" s="119" t="s">
        <v>612</v>
      </c>
      <c r="RUK308" s="119" t="s">
        <v>612</v>
      </c>
      <c r="RUL308" s="119" t="s">
        <v>612</v>
      </c>
      <c r="RUM308" s="119" t="s">
        <v>612</v>
      </c>
      <c r="RUN308" s="119" t="s">
        <v>612</v>
      </c>
      <c r="RUO308" s="119" t="s">
        <v>612</v>
      </c>
      <c r="RUP308" s="119" t="s">
        <v>612</v>
      </c>
      <c r="RUQ308" s="119" t="s">
        <v>612</v>
      </c>
      <c r="RUR308" s="119" t="s">
        <v>612</v>
      </c>
      <c r="RUS308" s="119" t="s">
        <v>612</v>
      </c>
      <c r="RUT308" s="119" t="s">
        <v>612</v>
      </c>
      <c r="RUU308" s="119" t="s">
        <v>612</v>
      </c>
      <c r="RUV308" s="119" t="s">
        <v>612</v>
      </c>
      <c r="RUW308" s="119" t="s">
        <v>612</v>
      </c>
      <c r="RUX308" s="119" t="s">
        <v>612</v>
      </c>
      <c r="RUY308" s="119" t="s">
        <v>612</v>
      </c>
      <c r="RUZ308" s="119" t="s">
        <v>612</v>
      </c>
      <c r="RVA308" s="119" t="s">
        <v>612</v>
      </c>
      <c r="RVB308" s="119" t="s">
        <v>612</v>
      </c>
      <c r="RVC308" s="119" t="s">
        <v>612</v>
      </c>
      <c r="RVD308" s="119" t="s">
        <v>612</v>
      </c>
      <c r="RVE308" s="119" t="s">
        <v>612</v>
      </c>
      <c r="RVF308" s="119" t="s">
        <v>612</v>
      </c>
      <c r="RVG308" s="119" t="s">
        <v>612</v>
      </c>
      <c r="RVH308" s="119" t="s">
        <v>612</v>
      </c>
      <c r="RVI308" s="119" t="s">
        <v>612</v>
      </c>
      <c r="RVJ308" s="119" t="s">
        <v>612</v>
      </c>
      <c r="RVK308" s="119" t="s">
        <v>612</v>
      </c>
      <c r="RVL308" s="119" t="s">
        <v>612</v>
      </c>
      <c r="RVM308" s="119" t="s">
        <v>612</v>
      </c>
      <c r="RVN308" s="119" t="s">
        <v>612</v>
      </c>
      <c r="RVO308" s="119" t="s">
        <v>612</v>
      </c>
      <c r="RVP308" s="119" t="s">
        <v>612</v>
      </c>
      <c r="RVQ308" s="119" t="s">
        <v>612</v>
      </c>
      <c r="RVR308" s="119" t="s">
        <v>612</v>
      </c>
      <c r="RVS308" s="119" t="s">
        <v>612</v>
      </c>
      <c r="RVT308" s="119" t="s">
        <v>612</v>
      </c>
      <c r="RVU308" s="119" t="s">
        <v>612</v>
      </c>
      <c r="RVV308" s="119" t="s">
        <v>612</v>
      </c>
      <c r="RVW308" s="119" t="s">
        <v>612</v>
      </c>
      <c r="RVX308" s="119" t="s">
        <v>612</v>
      </c>
      <c r="RVY308" s="119" t="s">
        <v>612</v>
      </c>
      <c r="RVZ308" s="119" t="s">
        <v>612</v>
      </c>
      <c r="RWA308" s="119" t="s">
        <v>612</v>
      </c>
      <c r="RWB308" s="119" t="s">
        <v>612</v>
      </c>
      <c r="RWC308" s="119" t="s">
        <v>612</v>
      </c>
      <c r="RWD308" s="119" t="s">
        <v>612</v>
      </c>
      <c r="RWE308" s="119" t="s">
        <v>612</v>
      </c>
      <c r="RWF308" s="119" t="s">
        <v>612</v>
      </c>
      <c r="RWG308" s="119" t="s">
        <v>612</v>
      </c>
      <c r="RWH308" s="119" t="s">
        <v>612</v>
      </c>
      <c r="RWI308" s="119" t="s">
        <v>612</v>
      </c>
      <c r="RWJ308" s="119" t="s">
        <v>612</v>
      </c>
      <c r="RWK308" s="119" t="s">
        <v>612</v>
      </c>
      <c r="RWL308" s="119" t="s">
        <v>612</v>
      </c>
      <c r="RWM308" s="119" t="s">
        <v>612</v>
      </c>
      <c r="RWN308" s="119" t="s">
        <v>612</v>
      </c>
      <c r="RWO308" s="119" t="s">
        <v>612</v>
      </c>
      <c r="RWP308" s="119" t="s">
        <v>612</v>
      </c>
      <c r="RWQ308" s="119" t="s">
        <v>612</v>
      </c>
      <c r="RWR308" s="119" t="s">
        <v>612</v>
      </c>
      <c r="RWS308" s="119" t="s">
        <v>612</v>
      </c>
      <c r="RWT308" s="119" t="s">
        <v>612</v>
      </c>
      <c r="RWU308" s="119" t="s">
        <v>612</v>
      </c>
      <c r="RWV308" s="119" t="s">
        <v>612</v>
      </c>
      <c r="RWW308" s="119" t="s">
        <v>612</v>
      </c>
      <c r="RWX308" s="119" t="s">
        <v>612</v>
      </c>
      <c r="RWY308" s="119" t="s">
        <v>612</v>
      </c>
      <c r="RWZ308" s="119" t="s">
        <v>612</v>
      </c>
      <c r="RXA308" s="119" t="s">
        <v>612</v>
      </c>
      <c r="RXB308" s="119" t="s">
        <v>612</v>
      </c>
      <c r="RXC308" s="119" t="s">
        <v>612</v>
      </c>
      <c r="RXD308" s="119" t="s">
        <v>612</v>
      </c>
      <c r="RXE308" s="119" t="s">
        <v>612</v>
      </c>
      <c r="RXF308" s="119" t="s">
        <v>612</v>
      </c>
      <c r="RXG308" s="119" t="s">
        <v>612</v>
      </c>
      <c r="RXH308" s="119" t="s">
        <v>612</v>
      </c>
      <c r="RXI308" s="119" t="s">
        <v>612</v>
      </c>
      <c r="RXJ308" s="119" t="s">
        <v>612</v>
      </c>
      <c r="RXK308" s="119" t="s">
        <v>612</v>
      </c>
      <c r="RXL308" s="119" t="s">
        <v>612</v>
      </c>
      <c r="RXM308" s="119" t="s">
        <v>612</v>
      </c>
      <c r="RXN308" s="119" t="s">
        <v>612</v>
      </c>
      <c r="RXO308" s="119" t="s">
        <v>612</v>
      </c>
      <c r="RXP308" s="119" t="s">
        <v>612</v>
      </c>
      <c r="RXQ308" s="119" t="s">
        <v>612</v>
      </c>
      <c r="RXR308" s="119" t="s">
        <v>612</v>
      </c>
      <c r="RXS308" s="119" t="s">
        <v>612</v>
      </c>
      <c r="RXT308" s="119" t="s">
        <v>612</v>
      </c>
      <c r="RXU308" s="119" t="s">
        <v>612</v>
      </c>
      <c r="RXV308" s="119" t="s">
        <v>612</v>
      </c>
      <c r="RXW308" s="119" t="s">
        <v>612</v>
      </c>
      <c r="RXX308" s="119" t="s">
        <v>612</v>
      </c>
      <c r="RXY308" s="119" t="s">
        <v>612</v>
      </c>
      <c r="RXZ308" s="119" t="s">
        <v>612</v>
      </c>
      <c r="RYA308" s="119" t="s">
        <v>612</v>
      </c>
      <c r="RYB308" s="119" t="s">
        <v>612</v>
      </c>
      <c r="RYC308" s="119" t="s">
        <v>612</v>
      </c>
      <c r="RYD308" s="119" t="s">
        <v>612</v>
      </c>
      <c r="RYE308" s="119" t="s">
        <v>612</v>
      </c>
      <c r="RYF308" s="119" t="s">
        <v>612</v>
      </c>
      <c r="RYG308" s="119" t="s">
        <v>612</v>
      </c>
      <c r="RYH308" s="119" t="s">
        <v>612</v>
      </c>
      <c r="RYI308" s="119" t="s">
        <v>612</v>
      </c>
      <c r="RYJ308" s="119" t="s">
        <v>612</v>
      </c>
      <c r="RYK308" s="119" t="s">
        <v>612</v>
      </c>
      <c r="RYL308" s="119" t="s">
        <v>612</v>
      </c>
      <c r="RYM308" s="119" t="s">
        <v>612</v>
      </c>
      <c r="RYN308" s="119" t="s">
        <v>612</v>
      </c>
      <c r="RYO308" s="119" t="s">
        <v>612</v>
      </c>
      <c r="RYP308" s="119" t="s">
        <v>612</v>
      </c>
      <c r="RYQ308" s="119" t="s">
        <v>612</v>
      </c>
      <c r="RYR308" s="119" t="s">
        <v>612</v>
      </c>
      <c r="RYS308" s="119" t="s">
        <v>612</v>
      </c>
      <c r="RYT308" s="119" t="s">
        <v>612</v>
      </c>
      <c r="RYU308" s="119" t="s">
        <v>612</v>
      </c>
      <c r="RYV308" s="119" t="s">
        <v>612</v>
      </c>
      <c r="RYW308" s="119" t="s">
        <v>612</v>
      </c>
      <c r="RYX308" s="119" t="s">
        <v>612</v>
      </c>
      <c r="RYY308" s="119" t="s">
        <v>612</v>
      </c>
      <c r="RYZ308" s="119" t="s">
        <v>612</v>
      </c>
      <c r="RZA308" s="119" t="s">
        <v>612</v>
      </c>
      <c r="RZB308" s="119" t="s">
        <v>612</v>
      </c>
      <c r="RZC308" s="119" t="s">
        <v>612</v>
      </c>
      <c r="RZD308" s="119" t="s">
        <v>612</v>
      </c>
      <c r="RZE308" s="119" t="s">
        <v>612</v>
      </c>
      <c r="RZF308" s="119" t="s">
        <v>612</v>
      </c>
      <c r="RZG308" s="119" t="s">
        <v>612</v>
      </c>
      <c r="RZH308" s="119" t="s">
        <v>612</v>
      </c>
      <c r="RZI308" s="119" t="s">
        <v>612</v>
      </c>
      <c r="RZJ308" s="119" t="s">
        <v>612</v>
      </c>
      <c r="RZK308" s="119" t="s">
        <v>612</v>
      </c>
      <c r="RZL308" s="119" t="s">
        <v>612</v>
      </c>
      <c r="RZM308" s="119" t="s">
        <v>612</v>
      </c>
      <c r="RZN308" s="119" t="s">
        <v>612</v>
      </c>
      <c r="RZO308" s="119" t="s">
        <v>612</v>
      </c>
      <c r="RZP308" s="119" t="s">
        <v>612</v>
      </c>
      <c r="RZQ308" s="119" t="s">
        <v>612</v>
      </c>
      <c r="RZR308" s="119" t="s">
        <v>612</v>
      </c>
      <c r="RZS308" s="119" t="s">
        <v>612</v>
      </c>
      <c r="RZT308" s="119" t="s">
        <v>612</v>
      </c>
      <c r="RZU308" s="119" t="s">
        <v>612</v>
      </c>
      <c r="RZV308" s="119" t="s">
        <v>612</v>
      </c>
      <c r="RZW308" s="119" t="s">
        <v>612</v>
      </c>
      <c r="RZX308" s="119" t="s">
        <v>612</v>
      </c>
      <c r="RZY308" s="119" t="s">
        <v>612</v>
      </c>
      <c r="RZZ308" s="119" t="s">
        <v>612</v>
      </c>
      <c r="SAA308" s="119" t="s">
        <v>612</v>
      </c>
      <c r="SAB308" s="119" t="s">
        <v>612</v>
      </c>
      <c r="SAC308" s="119" t="s">
        <v>612</v>
      </c>
      <c r="SAD308" s="119" t="s">
        <v>612</v>
      </c>
      <c r="SAE308" s="119" t="s">
        <v>612</v>
      </c>
      <c r="SAF308" s="119" t="s">
        <v>612</v>
      </c>
      <c r="SAG308" s="119" t="s">
        <v>612</v>
      </c>
      <c r="SAH308" s="119" t="s">
        <v>612</v>
      </c>
      <c r="SAI308" s="119" t="s">
        <v>612</v>
      </c>
      <c r="SAJ308" s="119" t="s">
        <v>612</v>
      </c>
      <c r="SAK308" s="119" t="s">
        <v>612</v>
      </c>
      <c r="SAL308" s="119" t="s">
        <v>612</v>
      </c>
      <c r="SAM308" s="119" t="s">
        <v>612</v>
      </c>
      <c r="SAN308" s="119" t="s">
        <v>612</v>
      </c>
      <c r="SAO308" s="119" t="s">
        <v>612</v>
      </c>
      <c r="SAP308" s="119" t="s">
        <v>612</v>
      </c>
      <c r="SAQ308" s="119" t="s">
        <v>612</v>
      </c>
      <c r="SAR308" s="119" t="s">
        <v>612</v>
      </c>
      <c r="SAS308" s="119" t="s">
        <v>612</v>
      </c>
      <c r="SAT308" s="119" t="s">
        <v>612</v>
      </c>
      <c r="SAU308" s="119" t="s">
        <v>612</v>
      </c>
      <c r="SAV308" s="119" t="s">
        <v>612</v>
      </c>
      <c r="SAW308" s="119" t="s">
        <v>612</v>
      </c>
      <c r="SAX308" s="119" t="s">
        <v>612</v>
      </c>
      <c r="SAY308" s="119" t="s">
        <v>612</v>
      </c>
      <c r="SAZ308" s="119" t="s">
        <v>612</v>
      </c>
      <c r="SBA308" s="119" t="s">
        <v>612</v>
      </c>
      <c r="SBB308" s="119" t="s">
        <v>612</v>
      </c>
      <c r="SBC308" s="119" t="s">
        <v>612</v>
      </c>
      <c r="SBD308" s="119" t="s">
        <v>612</v>
      </c>
      <c r="SBE308" s="119" t="s">
        <v>612</v>
      </c>
      <c r="SBF308" s="119" t="s">
        <v>612</v>
      </c>
      <c r="SBG308" s="119" t="s">
        <v>612</v>
      </c>
      <c r="SBH308" s="119" t="s">
        <v>612</v>
      </c>
      <c r="SBI308" s="119" t="s">
        <v>612</v>
      </c>
      <c r="SBJ308" s="119" t="s">
        <v>612</v>
      </c>
      <c r="SBK308" s="119" t="s">
        <v>612</v>
      </c>
      <c r="SBL308" s="119" t="s">
        <v>612</v>
      </c>
      <c r="SBM308" s="119" t="s">
        <v>612</v>
      </c>
      <c r="SBN308" s="119" t="s">
        <v>612</v>
      </c>
      <c r="SBO308" s="119" t="s">
        <v>612</v>
      </c>
      <c r="SBP308" s="119" t="s">
        <v>612</v>
      </c>
      <c r="SBQ308" s="119" t="s">
        <v>612</v>
      </c>
      <c r="SBR308" s="119" t="s">
        <v>612</v>
      </c>
      <c r="SBS308" s="119" t="s">
        <v>612</v>
      </c>
      <c r="SBT308" s="119" t="s">
        <v>612</v>
      </c>
      <c r="SBU308" s="119" t="s">
        <v>612</v>
      </c>
      <c r="SBV308" s="119" t="s">
        <v>612</v>
      </c>
      <c r="SBW308" s="119" t="s">
        <v>612</v>
      </c>
      <c r="SBX308" s="119" t="s">
        <v>612</v>
      </c>
      <c r="SBY308" s="119" t="s">
        <v>612</v>
      </c>
      <c r="SBZ308" s="119" t="s">
        <v>612</v>
      </c>
      <c r="SCA308" s="119" t="s">
        <v>612</v>
      </c>
      <c r="SCB308" s="119" t="s">
        <v>612</v>
      </c>
      <c r="SCC308" s="119" t="s">
        <v>612</v>
      </c>
      <c r="SCD308" s="119" t="s">
        <v>612</v>
      </c>
      <c r="SCE308" s="119" t="s">
        <v>612</v>
      </c>
      <c r="SCF308" s="119" t="s">
        <v>612</v>
      </c>
      <c r="SCG308" s="119" t="s">
        <v>612</v>
      </c>
      <c r="SCH308" s="119" t="s">
        <v>612</v>
      </c>
      <c r="SCI308" s="119" t="s">
        <v>612</v>
      </c>
      <c r="SCJ308" s="119" t="s">
        <v>612</v>
      </c>
      <c r="SCK308" s="119" t="s">
        <v>612</v>
      </c>
      <c r="SCL308" s="119" t="s">
        <v>612</v>
      </c>
      <c r="SCM308" s="119" t="s">
        <v>612</v>
      </c>
      <c r="SCN308" s="119" t="s">
        <v>612</v>
      </c>
      <c r="SCO308" s="119" t="s">
        <v>612</v>
      </c>
      <c r="SCP308" s="119" t="s">
        <v>612</v>
      </c>
      <c r="SCQ308" s="119" t="s">
        <v>612</v>
      </c>
      <c r="SCR308" s="119" t="s">
        <v>612</v>
      </c>
      <c r="SCS308" s="119" t="s">
        <v>612</v>
      </c>
      <c r="SCT308" s="119" t="s">
        <v>612</v>
      </c>
      <c r="SCU308" s="119" t="s">
        <v>612</v>
      </c>
      <c r="SCV308" s="119" t="s">
        <v>612</v>
      </c>
      <c r="SCW308" s="119" t="s">
        <v>612</v>
      </c>
      <c r="SCX308" s="119" t="s">
        <v>612</v>
      </c>
      <c r="SCY308" s="119" t="s">
        <v>612</v>
      </c>
      <c r="SCZ308" s="119" t="s">
        <v>612</v>
      </c>
      <c r="SDA308" s="119" t="s">
        <v>612</v>
      </c>
      <c r="SDB308" s="119" t="s">
        <v>612</v>
      </c>
      <c r="SDC308" s="119" t="s">
        <v>612</v>
      </c>
      <c r="SDD308" s="119" t="s">
        <v>612</v>
      </c>
      <c r="SDE308" s="119" t="s">
        <v>612</v>
      </c>
      <c r="SDF308" s="119" t="s">
        <v>612</v>
      </c>
      <c r="SDG308" s="119" t="s">
        <v>612</v>
      </c>
      <c r="SDH308" s="119" t="s">
        <v>612</v>
      </c>
      <c r="SDI308" s="119" t="s">
        <v>612</v>
      </c>
      <c r="SDJ308" s="119" t="s">
        <v>612</v>
      </c>
      <c r="SDK308" s="119" t="s">
        <v>612</v>
      </c>
      <c r="SDL308" s="119" t="s">
        <v>612</v>
      </c>
      <c r="SDM308" s="119" t="s">
        <v>612</v>
      </c>
      <c r="SDN308" s="119" t="s">
        <v>612</v>
      </c>
      <c r="SDO308" s="119" t="s">
        <v>612</v>
      </c>
      <c r="SDP308" s="119" t="s">
        <v>612</v>
      </c>
      <c r="SDQ308" s="119" t="s">
        <v>612</v>
      </c>
      <c r="SDR308" s="119" t="s">
        <v>612</v>
      </c>
      <c r="SDS308" s="119" t="s">
        <v>612</v>
      </c>
      <c r="SDT308" s="119" t="s">
        <v>612</v>
      </c>
      <c r="SDU308" s="119" t="s">
        <v>612</v>
      </c>
      <c r="SDV308" s="119" t="s">
        <v>612</v>
      </c>
      <c r="SDW308" s="119" t="s">
        <v>612</v>
      </c>
      <c r="SDX308" s="119" t="s">
        <v>612</v>
      </c>
      <c r="SDY308" s="119" t="s">
        <v>612</v>
      </c>
      <c r="SDZ308" s="119" t="s">
        <v>612</v>
      </c>
      <c r="SEA308" s="119" t="s">
        <v>612</v>
      </c>
      <c r="SEB308" s="119" t="s">
        <v>612</v>
      </c>
      <c r="SEC308" s="119" t="s">
        <v>612</v>
      </c>
      <c r="SED308" s="119" t="s">
        <v>612</v>
      </c>
      <c r="SEE308" s="119" t="s">
        <v>612</v>
      </c>
      <c r="SEF308" s="119" t="s">
        <v>612</v>
      </c>
      <c r="SEG308" s="119" t="s">
        <v>612</v>
      </c>
      <c r="SEH308" s="119" t="s">
        <v>612</v>
      </c>
      <c r="SEI308" s="119" t="s">
        <v>612</v>
      </c>
      <c r="SEJ308" s="119" t="s">
        <v>612</v>
      </c>
      <c r="SEK308" s="119" t="s">
        <v>612</v>
      </c>
      <c r="SEL308" s="119" t="s">
        <v>612</v>
      </c>
      <c r="SEM308" s="119" t="s">
        <v>612</v>
      </c>
      <c r="SEN308" s="119" t="s">
        <v>612</v>
      </c>
      <c r="SEO308" s="119" t="s">
        <v>612</v>
      </c>
      <c r="SEP308" s="119" t="s">
        <v>612</v>
      </c>
      <c r="SEQ308" s="119" t="s">
        <v>612</v>
      </c>
      <c r="SER308" s="119" t="s">
        <v>612</v>
      </c>
      <c r="SES308" s="119" t="s">
        <v>612</v>
      </c>
      <c r="SET308" s="119" t="s">
        <v>612</v>
      </c>
      <c r="SEU308" s="119" t="s">
        <v>612</v>
      </c>
      <c r="SEV308" s="119" t="s">
        <v>612</v>
      </c>
      <c r="SEW308" s="119" t="s">
        <v>612</v>
      </c>
      <c r="SEX308" s="119" t="s">
        <v>612</v>
      </c>
      <c r="SEY308" s="119" t="s">
        <v>612</v>
      </c>
      <c r="SEZ308" s="119" t="s">
        <v>612</v>
      </c>
      <c r="SFA308" s="119" t="s">
        <v>612</v>
      </c>
      <c r="SFB308" s="119" t="s">
        <v>612</v>
      </c>
      <c r="SFC308" s="119" t="s">
        <v>612</v>
      </c>
      <c r="SFD308" s="119" t="s">
        <v>612</v>
      </c>
      <c r="SFE308" s="119" t="s">
        <v>612</v>
      </c>
      <c r="SFF308" s="119" t="s">
        <v>612</v>
      </c>
      <c r="SFG308" s="119" t="s">
        <v>612</v>
      </c>
      <c r="SFH308" s="119" t="s">
        <v>612</v>
      </c>
      <c r="SFI308" s="119" t="s">
        <v>612</v>
      </c>
      <c r="SFJ308" s="119" t="s">
        <v>612</v>
      </c>
      <c r="SFK308" s="119" t="s">
        <v>612</v>
      </c>
      <c r="SFL308" s="119" t="s">
        <v>612</v>
      </c>
      <c r="SFM308" s="119" t="s">
        <v>612</v>
      </c>
      <c r="SFN308" s="119" t="s">
        <v>612</v>
      </c>
      <c r="SFO308" s="119" t="s">
        <v>612</v>
      </c>
      <c r="SFP308" s="119" t="s">
        <v>612</v>
      </c>
      <c r="SFQ308" s="119" t="s">
        <v>612</v>
      </c>
      <c r="SFR308" s="119" t="s">
        <v>612</v>
      </c>
      <c r="SFS308" s="119" t="s">
        <v>612</v>
      </c>
      <c r="SFT308" s="119" t="s">
        <v>612</v>
      </c>
      <c r="SFU308" s="119" t="s">
        <v>612</v>
      </c>
      <c r="SFV308" s="119" t="s">
        <v>612</v>
      </c>
      <c r="SFW308" s="119" t="s">
        <v>612</v>
      </c>
      <c r="SFX308" s="119" t="s">
        <v>612</v>
      </c>
      <c r="SFY308" s="119" t="s">
        <v>612</v>
      </c>
      <c r="SFZ308" s="119" t="s">
        <v>612</v>
      </c>
      <c r="SGA308" s="119" t="s">
        <v>612</v>
      </c>
      <c r="SGB308" s="119" t="s">
        <v>612</v>
      </c>
      <c r="SGC308" s="119" t="s">
        <v>612</v>
      </c>
      <c r="SGD308" s="119" t="s">
        <v>612</v>
      </c>
      <c r="SGE308" s="119" t="s">
        <v>612</v>
      </c>
      <c r="SGF308" s="119" t="s">
        <v>612</v>
      </c>
      <c r="SGG308" s="119" t="s">
        <v>612</v>
      </c>
      <c r="SGH308" s="119" t="s">
        <v>612</v>
      </c>
      <c r="SGI308" s="119" t="s">
        <v>612</v>
      </c>
      <c r="SGJ308" s="119" t="s">
        <v>612</v>
      </c>
      <c r="SGK308" s="119" t="s">
        <v>612</v>
      </c>
      <c r="SGL308" s="119" t="s">
        <v>612</v>
      </c>
      <c r="SGM308" s="119" t="s">
        <v>612</v>
      </c>
      <c r="SGN308" s="119" t="s">
        <v>612</v>
      </c>
      <c r="SGO308" s="119" t="s">
        <v>612</v>
      </c>
      <c r="SGP308" s="119" t="s">
        <v>612</v>
      </c>
      <c r="SGQ308" s="119" t="s">
        <v>612</v>
      </c>
      <c r="SGR308" s="119" t="s">
        <v>612</v>
      </c>
      <c r="SGS308" s="119" t="s">
        <v>612</v>
      </c>
      <c r="SGT308" s="119" t="s">
        <v>612</v>
      </c>
      <c r="SGU308" s="119" t="s">
        <v>612</v>
      </c>
      <c r="SGV308" s="119" t="s">
        <v>612</v>
      </c>
      <c r="SGW308" s="119" t="s">
        <v>612</v>
      </c>
      <c r="SGX308" s="119" t="s">
        <v>612</v>
      </c>
      <c r="SGY308" s="119" t="s">
        <v>612</v>
      </c>
      <c r="SGZ308" s="119" t="s">
        <v>612</v>
      </c>
      <c r="SHA308" s="119" t="s">
        <v>612</v>
      </c>
      <c r="SHB308" s="119" t="s">
        <v>612</v>
      </c>
      <c r="SHC308" s="119" t="s">
        <v>612</v>
      </c>
      <c r="SHD308" s="119" t="s">
        <v>612</v>
      </c>
      <c r="SHE308" s="119" t="s">
        <v>612</v>
      </c>
      <c r="SHF308" s="119" t="s">
        <v>612</v>
      </c>
      <c r="SHG308" s="119" t="s">
        <v>612</v>
      </c>
      <c r="SHH308" s="119" t="s">
        <v>612</v>
      </c>
      <c r="SHI308" s="119" t="s">
        <v>612</v>
      </c>
      <c r="SHJ308" s="119" t="s">
        <v>612</v>
      </c>
      <c r="SHK308" s="119" t="s">
        <v>612</v>
      </c>
      <c r="SHL308" s="119" t="s">
        <v>612</v>
      </c>
      <c r="SHM308" s="119" t="s">
        <v>612</v>
      </c>
      <c r="SHN308" s="119" t="s">
        <v>612</v>
      </c>
      <c r="SHO308" s="119" t="s">
        <v>612</v>
      </c>
      <c r="SHP308" s="119" t="s">
        <v>612</v>
      </c>
      <c r="SHQ308" s="119" t="s">
        <v>612</v>
      </c>
      <c r="SHR308" s="119" t="s">
        <v>612</v>
      </c>
      <c r="SHS308" s="119" t="s">
        <v>612</v>
      </c>
      <c r="SHT308" s="119" t="s">
        <v>612</v>
      </c>
      <c r="SHU308" s="119" t="s">
        <v>612</v>
      </c>
      <c r="SHV308" s="119" t="s">
        <v>612</v>
      </c>
      <c r="SHW308" s="119" t="s">
        <v>612</v>
      </c>
      <c r="SHX308" s="119" t="s">
        <v>612</v>
      </c>
      <c r="SHY308" s="119" t="s">
        <v>612</v>
      </c>
      <c r="SHZ308" s="119" t="s">
        <v>612</v>
      </c>
      <c r="SIA308" s="119" t="s">
        <v>612</v>
      </c>
      <c r="SIB308" s="119" t="s">
        <v>612</v>
      </c>
      <c r="SIC308" s="119" t="s">
        <v>612</v>
      </c>
      <c r="SID308" s="119" t="s">
        <v>612</v>
      </c>
      <c r="SIE308" s="119" t="s">
        <v>612</v>
      </c>
      <c r="SIF308" s="119" t="s">
        <v>612</v>
      </c>
      <c r="SIG308" s="119" t="s">
        <v>612</v>
      </c>
      <c r="SIH308" s="119" t="s">
        <v>612</v>
      </c>
      <c r="SII308" s="119" t="s">
        <v>612</v>
      </c>
      <c r="SIJ308" s="119" t="s">
        <v>612</v>
      </c>
      <c r="SIK308" s="119" t="s">
        <v>612</v>
      </c>
      <c r="SIL308" s="119" t="s">
        <v>612</v>
      </c>
      <c r="SIM308" s="119" t="s">
        <v>612</v>
      </c>
      <c r="SIN308" s="119" t="s">
        <v>612</v>
      </c>
      <c r="SIO308" s="119" t="s">
        <v>612</v>
      </c>
      <c r="SIP308" s="119" t="s">
        <v>612</v>
      </c>
      <c r="SIQ308" s="119" t="s">
        <v>612</v>
      </c>
      <c r="SIR308" s="119" t="s">
        <v>612</v>
      </c>
      <c r="SIS308" s="119" t="s">
        <v>612</v>
      </c>
      <c r="SIT308" s="119" t="s">
        <v>612</v>
      </c>
      <c r="SIU308" s="119" t="s">
        <v>612</v>
      </c>
      <c r="SIV308" s="119" t="s">
        <v>612</v>
      </c>
      <c r="SIW308" s="119" t="s">
        <v>612</v>
      </c>
      <c r="SIX308" s="119" t="s">
        <v>612</v>
      </c>
      <c r="SIY308" s="119" t="s">
        <v>612</v>
      </c>
      <c r="SIZ308" s="119" t="s">
        <v>612</v>
      </c>
      <c r="SJA308" s="119" t="s">
        <v>612</v>
      </c>
      <c r="SJB308" s="119" t="s">
        <v>612</v>
      </c>
      <c r="SJC308" s="119" t="s">
        <v>612</v>
      </c>
      <c r="SJD308" s="119" t="s">
        <v>612</v>
      </c>
      <c r="SJE308" s="119" t="s">
        <v>612</v>
      </c>
      <c r="SJF308" s="119" t="s">
        <v>612</v>
      </c>
      <c r="SJG308" s="119" t="s">
        <v>612</v>
      </c>
      <c r="SJH308" s="119" t="s">
        <v>612</v>
      </c>
      <c r="SJI308" s="119" t="s">
        <v>612</v>
      </c>
      <c r="SJJ308" s="119" t="s">
        <v>612</v>
      </c>
      <c r="SJK308" s="119" t="s">
        <v>612</v>
      </c>
      <c r="SJL308" s="119" t="s">
        <v>612</v>
      </c>
      <c r="SJM308" s="119" t="s">
        <v>612</v>
      </c>
      <c r="SJN308" s="119" t="s">
        <v>612</v>
      </c>
      <c r="SJO308" s="119" t="s">
        <v>612</v>
      </c>
      <c r="SJP308" s="119" t="s">
        <v>612</v>
      </c>
      <c r="SJQ308" s="119" t="s">
        <v>612</v>
      </c>
      <c r="SJR308" s="119" t="s">
        <v>612</v>
      </c>
      <c r="SJS308" s="119" t="s">
        <v>612</v>
      </c>
      <c r="SJT308" s="119" t="s">
        <v>612</v>
      </c>
      <c r="SJU308" s="119" t="s">
        <v>612</v>
      </c>
      <c r="SJV308" s="119" t="s">
        <v>612</v>
      </c>
      <c r="SJW308" s="119" t="s">
        <v>612</v>
      </c>
      <c r="SJX308" s="119" t="s">
        <v>612</v>
      </c>
      <c r="SJY308" s="119" t="s">
        <v>612</v>
      </c>
      <c r="SJZ308" s="119" t="s">
        <v>612</v>
      </c>
      <c r="SKA308" s="119" t="s">
        <v>612</v>
      </c>
      <c r="SKB308" s="119" t="s">
        <v>612</v>
      </c>
      <c r="SKC308" s="119" t="s">
        <v>612</v>
      </c>
      <c r="SKD308" s="119" t="s">
        <v>612</v>
      </c>
      <c r="SKE308" s="119" t="s">
        <v>612</v>
      </c>
      <c r="SKF308" s="119" t="s">
        <v>612</v>
      </c>
      <c r="SKG308" s="119" t="s">
        <v>612</v>
      </c>
      <c r="SKH308" s="119" t="s">
        <v>612</v>
      </c>
      <c r="SKI308" s="119" t="s">
        <v>612</v>
      </c>
      <c r="SKJ308" s="119" t="s">
        <v>612</v>
      </c>
      <c r="SKK308" s="119" t="s">
        <v>612</v>
      </c>
      <c r="SKL308" s="119" t="s">
        <v>612</v>
      </c>
      <c r="SKM308" s="119" t="s">
        <v>612</v>
      </c>
      <c r="SKN308" s="119" t="s">
        <v>612</v>
      </c>
      <c r="SKO308" s="119" t="s">
        <v>612</v>
      </c>
      <c r="SKP308" s="119" t="s">
        <v>612</v>
      </c>
      <c r="SKQ308" s="119" t="s">
        <v>612</v>
      </c>
      <c r="SKR308" s="119" t="s">
        <v>612</v>
      </c>
      <c r="SKS308" s="119" t="s">
        <v>612</v>
      </c>
      <c r="SKT308" s="119" t="s">
        <v>612</v>
      </c>
      <c r="SKU308" s="119" t="s">
        <v>612</v>
      </c>
      <c r="SKV308" s="119" t="s">
        <v>612</v>
      </c>
      <c r="SKW308" s="119" t="s">
        <v>612</v>
      </c>
      <c r="SKX308" s="119" t="s">
        <v>612</v>
      </c>
      <c r="SKY308" s="119" t="s">
        <v>612</v>
      </c>
      <c r="SKZ308" s="119" t="s">
        <v>612</v>
      </c>
      <c r="SLA308" s="119" t="s">
        <v>612</v>
      </c>
      <c r="SLB308" s="119" t="s">
        <v>612</v>
      </c>
      <c r="SLC308" s="119" t="s">
        <v>612</v>
      </c>
      <c r="SLD308" s="119" t="s">
        <v>612</v>
      </c>
      <c r="SLE308" s="119" t="s">
        <v>612</v>
      </c>
      <c r="SLF308" s="119" t="s">
        <v>612</v>
      </c>
      <c r="SLG308" s="119" t="s">
        <v>612</v>
      </c>
      <c r="SLH308" s="119" t="s">
        <v>612</v>
      </c>
      <c r="SLI308" s="119" t="s">
        <v>612</v>
      </c>
      <c r="SLJ308" s="119" t="s">
        <v>612</v>
      </c>
      <c r="SLK308" s="119" t="s">
        <v>612</v>
      </c>
      <c r="SLL308" s="119" t="s">
        <v>612</v>
      </c>
      <c r="SLM308" s="119" t="s">
        <v>612</v>
      </c>
      <c r="SLN308" s="119" t="s">
        <v>612</v>
      </c>
      <c r="SLO308" s="119" t="s">
        <v>612</v>
      </c>
      <c r="SLP308" s="119" t="s">
        <v>612</v>
      </c>
      <c r="SLQ308" s="119" t="s">
        <v>612</v>
      </c>
      <c r="SLR308" s="119" t="s">
        <v>612</v>
      </c>
      <c r="SLS308" s="119" t="s">
        <v>612</v>
      </c>
      <c r="SLT308" s="119" t="s">
        <v>612</v>
      </c>
      <c r="SLU308" s="119" t="s">
        <v>612</v>
      </c>
      <c r="SLV308" s="119" t="s">
        <v>612</v>
      </c>
      <c r="SLW308" s="119" t="s">
        <v>612</v>
      </c>
      <c r="SLX308" s="119" t="s">
        <v>612</v>
      </c>
      <c r="SLY308" s="119" t="s">
        <v>612</v>
      </c>
      <c r="SLZ308" s="119" t="s">
        <v>612</v>
      </c>
      <c r="SMA308" s="119" t="s">
        <v>612</v>
      </c>
      <c r="SMB308" s="119" t="s">
        <v>612</v>
      </c>
      <c r="SMC308" s="119" t="s">
        <v>612</v>
      </c>
      <c r="SMD308" s="119" t="s">
        <v>612</v>
      </c>
      <c r="SME308" s="119" t="s">
        <v>612</v>
      </c>
      <c r="SMF308" s="119" t="s">
        <v>612</v>
      </c>
      <c r="SMG308" s="119" t="s">
        <v>612</v>
      </c>
      <c r="SMH308" s="119" t="s">
        <v>612</v>
      </c>
      <c r="SMI308" s="119" t="s">
        <v>612</v>
      </c>
      <c r="SMJ308" s="119" t="s">
        <v>612</v>
      </c>
      <c r="SMK308" s="119" t="s">
        <v>612</v>
      </c>
      <c r="SML308" s="119" t="s">
        <v>612</v>
      </c>
      <c r="SMM308" s="119" t="s">
        <v>612</v>
      </c>
      <c r="SMN308" s="119" t="s">
        <v>612</v>
      </c>
      <c r="SMO308" s="119" t="s">
        <v>612</v>
      </c>
      <c r="SMP308" s="119" t="s">
        <v>612</v>
      </c>
      <c r="SMQ308" s="119" t="s">
        <v>612</v>
      </c>
      <c r="SMR308" s="119" t="s">
        <v>612</v>
      </c>
      <c r="SMS308" s="119" t="s">
        <v>612</v>
      </c>
      <c r="SMT308" s="119" t="s">
        <v>612</v>
      </c>
      <c r="SMU308" s="119" t="s">
        <v>612</v>
      </c>
      <c r="SMV308" s="119" t="s">
        <v>612</v>
      </c>
      <c r="SMW308" s="119" t="s">
        <v>612</v>
      </c>
      <c r="SMX308" s="119" t="s">
        <v>612</v>
      </c>
      <c r="SMY308" s="119" t="s">
        <v>612</v>
      </c>
      <c r="SMZ308" s="119" t="s">
        <v>612</v>
      </c>
      <c r="SNA308" s="119" t="s">
        <v>612</v>
      </c>
      <c r="SNB308" s="119" t="s">
        <v>612</v>
      </c>
      <c r="SNC308" s="119" t="s">
        <v>612</v>
      </c>
      <c r="SND308" s="119" t="s">
        <v>612</v>
      </c>
      <c r="SNE308" s="119" t="s">
        <v>612</v>
      </c>
      <c r="SNF308" s="119" t="s">
        <v>612</v>
      </c>
      <c r="SNG308" s="119" t="s">
        <v>612</v>
      </c>
      <c r="SNH308" s="119" t="s">
        <v>612</v>
      </c>
      <c r="SNI308" s="119" t="s">
        <v>612</v>
      </c>
      <c r="SNJ308" s="119" t="s">
        <v>612</v>
      </c>
      <c r="SNK308" s="119" t="s">
        <v>612</v>
      </c>
      <c r="SNL308" s="119" t="s">
        <v>612</v>
      </c>
      <c r="SNM308" s="119" t="s">
        <v>612</v>
      </c>
      <c r="SNN308" s="119" t="s">
        <v>612</v>
      </c>
      <c r="SNO308" s="119" t="s">
        <v>612</v>
      </c>
      <c r="SNP308" s="119" t="s">
        <v>612</v>
      </c>
      <c r="SNQ308" s="119" t="s">
        <v>612</v>
      </c>
      <c r="SNR308" s="119" t="s">
        <v>612</v>
      </c>
      <c r="SNS308" s="119" t="s">
        <v>612</v>
      </c>
      <c r="SNT308" s="119" t="s">
        <v>612</v>
      </c>
      <c r="SNU308" s="119" t="s">
        <v>612</v>
      </c>
      <c r="SNV308" s="119" t="s">
        <v>612</v>
      </c>
      <c r="SNW308" s="119" t="s">
        <v>612</v>
      </c>
      <c r="SNX308" s="119" t="s">
        <v>612</v>
      </c>
      <c r="SNY308" s="119" t="s">
        <v>612</v>
      </c>
      <c r="SNZ308" s="119" t="s">
        <v>612</v>
      </c>
      <c r="SOA308" s="119" t="s">
        <v>612</v>
      </c>
      <c r="SOB308" s="119" t="s">
        <v>612</v>
      </c>
      <c r="SOC308" s="119" t="s">
        <v>612</v>
      </c>
      <c r="SOD308" s="119" t="s">
        <v>612</v>
      </c>
      <c r="SOE308" s="119" t="s">
        <v>612</v>
      </c>
      <c r="SOF308" s="119" t="s">
        <v>612</v>
      </c>
      <c r="SOG308" s="119" t="s">
        <v>612</v>
      </c>
      <c r="SOH308" s="119" t="s">
        <v>612</v>
      </c>
      <c r="SOI308" s="119" t="s">
        <v>612</v>
      </c>
      <c r="SOJ308" s="119" t="s">
        <v>612</v>
      </c>
      <c r="SOK308" s="119" t="s">
        <v>612</v>
      </c>
      <c r="SOL308" s="119" t="s">
        <v>612</v>
      </c>
      <c r="SOM308" s="119" t="s">
        <v>612</v>
      </c>
      <c r="SON308" s="119" t="s">
        <v>612</v>
      </c>
      <c r="SOO308" s="119" t="s">
        <v>612</v>
      </c>
      <c r="SOP308" s="119" t="s">
        <v>612</v>
      </c>
      <c r="SOQ308" s="119" t="s">
        <v>612</v>
      </c>
      <c r="SOR308" s="119" t="s">
        <v>612</v>
      </c>
      <c r="SOS308" s="119" t="s">
        <v>612</v>
      </c>
      <c r="SOT308" s="119" t="s">
        <v>612</v>
      </c>
      <c r="SOU308" s="119" t="s">
        <v>612</v>
      </c>
      <c r="SOV308" s="119" t="s">
        <v>612</v>
      </c>
      <c r="SOW308" s="119" t="s">
        <v>612</v>
      </c>
      <c r="SOX308" s="119" t="s">
        <v>612</v>
      </c>
      <c r="SOY308" s="119" t="s">
        <v>612</v>
      </c>
      <c r="SOZ308" s="119" t="s">
        <v>612</v>
      </c>
      <c r="SPA308" s="119" t="s">
        <v>612</v>
      </c>
      <c r="SPB308" s="119" t="s">
        <v>612</v>
      </c>
      <c r="SPC308" s="119" t="s">
        <v>612</v>
      </c>
      <c r="SPD308" s="119" t="s">
        <v>612</v>
      </c>
      <c r="SPE308" s="119" t="s">
        <v>612</v>
      </c>
      <c r="SPF308" s="119" t="s">
        <v>612</v>
      </c>
      <c r="SPG308" s="119" t="s">
        <v>612</v>
      </c>
      <c r="SPH308" s="119" t="s">
        <v>612</v>
      </c>
      <c r="SPI308" s="119" t="s">
        <v>612</v>
      </c>
      <c r="SPJ308" s="119" t="s">
        <v>612</v>
      </c>
      <c r="SPK308" s="119" t="s">
        <v>612</v>
      </c>
      <c r="SPL308" s="119" t="s">
        <v>612</v>
      </c>
      <c r="SPM308" s="119" t="s">
        <v>612</v>
      </c>
      <c r="SPN308" s="119" t="s">
        <v>612</v>
      </c>
      <c r="SPO308" s="119" t="s">
        <v>612</v>
      </c>
      <c r="SPP308" s="119" t="s">
        <v>612</v>
      </c>
      <c r="SPQ308" s="119" t="s">
        <v>612</v>
      </c>
      <c r="SPR308" s="119" t="s">
        <v>612</v>
      </c>
      <c r="SPS308" s="119" t="s">
        <v>612</v>
      </c>
      <c r="SPT308" s="119" t="s">
        <v>612</v>
      </c>
      <c r="SPU308" s="119" t="s">
        <v>612</v>
      </c>
      <c r="SPV308" s="119" t="s">
        <v>612</v>
      </c>
      <c r="SPW308" s="119" t="s">
        <v>612</v>
      </c>
      <c r="SPX308" s="119" t="s">
        <v>612</v>
      </c>
      <c r="SPY308" s="119" t="s">
        <v>612</v>
      </c>
      <c r="SPZ308" s="119" t="s">
        <v>612</v>
      </c>
      <c r="SQA308" s="119" t="s">
        <v>612</v>
      </c>
      <c r="SQB308" s="119" t="s">
        <v>612</v>
      </c>
      <c r="SQC308" s="119" t="s">
        <v>612</v>
      </c>
      <c r="SQD308" s="119" t="s">
        <v>612</v>
      </c>
      <c r="SQE308" s="119" t="s">
        <v>612</v>
      </c>
      <c r="SQF308" s="119" t="s">
        <v>612</v>
      </c>
      <c r="SQG308" s="119" t="s">
        <v>612</v>
      </c>
      <c r="SQH308" s="119" t="s">
        <v>612</v>
      </c>
      <c r="SQI308" s="119" t="s">
        <v>612</v>
      </c>
      <c r="SQJ308" s="119" t="s">
        <v>612</v>
      </c>
      <c r="SQK308" s="119" t="s">
        <v>612</v>
      </c>
      <c r="SQL308" s="119" t="s">
        <v>612</v>
      </c>
      <c r="SQM308" s="119" t="s">
        <v>612</v>
      </c>
      <c r="SQN308" s="119" t="s">
        <v>612</v>
      </c>
      <c r="SQO308" s="119" t="s">
        <v>612</v>
      </c>
      <c r="SQP308" s="119" t="s">
        <v>612</v>
      </c>
      <c r="SQQ308" s="119" t="s">
        <v>612</v>
      </c>
      <c r="SQR308" s="119" t="s">
        <v>612</v>
      </c>
      <c r="SQS308" s="119" t="s">
        <v>612</v>
      </c>
      <c r="SQT308" s="119" t="s">
        <v>612</v>
      </c>
      <c r="SQU308" s="119" t="s">
        <v>612</v>
      </c>
      <c r="SQV308" s="119" t="s">
        <v>612</v>
      </c>
      <c r="SQW308" s="119" t="s">
        <v>612</v>
      </c>
      <c r="SQX308" s="119" t="s">
        <v>612</v>
      </c>
      <c r="SQY308" s="119" t="s">
        <v>612</v>
      </c>
      <c r="SQZ308" s="119" t="s">
        <v>612</v>
      </c>
      <c r="SRA308" s="119" t="s">
        <v>612</v>
      </c>
      <c r="SRB308" s="119" t="s">
        <v>612</v>
      </c>
      <c r="SRC308" s="119" t="s">
        <v>612</v>
      </c>
      <c r="SRD308" s="119" t="s">
        <v>612</v>
      </c>
      <c r="SRE308" s="119" t="s">
        <v>612</v>
      </c>
      <c r="SRF308" s="119" t="s">
        <v>612</v>
      </c>
      <c r="SRG308" s="119" t="s">
        <v>612</v>
      </c>
      <c r="SRH308" s="119" t="s">
        <v>612</v>
      </c>
      <c r="SRI308" s="119" t="s">
        <v>612</v>
      </c>
      <c r="SRJ308" s="119" t="s">
        <v>612</v>
      </c>
      <c r="SRK308" s="119" t="s">
        <v>612</v>
      </c>
      <c r="SRL308" s="119" t="s">
        <v>612</v>
      </c>
      <c r="SRM308" s="119" t="s">
        <v>612</v>
      </c>
      <c r="SRN308" s="119" t="s">
        <v>612</v>
      </c>
      <c r="SRO308" s="119" t="s">
        <v>612</v>
      </c>
      <c r="SRP308" s="119" t="s">
        <v>612</v>
      </c>
      <c r="SRQ308" s="119" t="s">
        <v>612</v>
      </c>
      <c r="SRR308" s="119" t="s">
        <v>612</v>
      </c>
      <c r="SRS308" s="119" t="s">
        <v>612</v>
      </c>
      <c r="SRT308" s="119" t="s">
        <v>612</v>
      </c>
      <c r="SRU308" s="119" t="s">
        <v>612</v>
      </c>
      <c r="SRV308" s="119" t="s">
        <v>612</v>
      </c>
      <c r="SRW308" s="119" t="s">
        <v>612</v>
      </c>
      <c r="SRX308" s="119" t="s">
        <v>612</v>
      </c>
      <c r="SRY308" s="119" t="s">
        <v>612</v>
      </c>
      <c r="SRZ308" s="119" t="s">
        <v>612</v>
      </c>
      <c r="SSA308" s="119" t="s">
        <v>612</v>
      </c>
      <c r="SSB308" s="119" t="s">
        <v>612</v>
      </c>
      <c r="SSC308" s="119" t="s">
        <v>612</v>
      </c>
      <c r="SSD308" s="119" t="s">
        <v>612</v>
      </c>
      <c r="SSE308" s="119" t="s">
        <v>612</v>
      </c>
      <c r="SSF308" s="119" t="s">
        <v>612</v>
      </c>
      <c r="SSG308" s="119" t="s">
        <v>612</v>
      </c>
      <c r="SSH308" s="119" t="s">
        <v>612</v>
      </c>
      <c r="SSI308" s="119" t="s">
        <v>612</v>
      </c>
      <c r="SSJ308" s="119" t="s">
        <v>612</v>
      </c>
      <c r="SSK308" s="119" t="s">
        <v>612</v>
      </c>
      <c r="SSL308" s="119" t="s">
        <v>612</v>
      </c>
      <c r="SSM308" s="119" t="s">
        <v>612</v>
      </c>
      <c r="SSN308" s="119" t="s">
        <v>612</v>
      </c>
      <c r="SSO308" s="119" t="s">
        <v>612</v>
      </c>
      <c r="SSP308" s="119" t="s">
        <v>612</v>
      </c>
      <c r="SSQ308" s="119" t="s">
        <v>612</v>
      </c>
      <c r="SSR308" s="119" t="s">
        <v>612</v>
      </c>
      <c r="SSS308" s="119" t="s">
        <v>612</v>
      </c>
      <c r="SST308" s="119" t="s">
        <v>612</v>
      </c>
      <c r="SSU308" s="119" t="s">
        <v>612</v>
      </c>
      <c r="SSV308" s="119" t="s">
        <v>612</v>
      </c>
      <c r="SSW308" s="119" t="s">
        <v>612</v>
      </c>
      <c r="SSX308" s="119" t="s">
        <v>612</v>
      </c>
      <c r="SSY308" s="119" t="s">
        <v>612</v>
      </c>
      <c r="SSZ308" s="119" t="s">
        <v>612</v>
      </c>
      <c r="STA308" s="119" t="s">
        <v>612</v>
      </c>
      <c r="STB308" s="119" t="s">
        <v>612</v>
      </c>
      <c r="STC308" s="119" t="s">
        <v>612</v>
      </c>
      <c r="STD308" s="119" t="s">
        <v>612</v>
      </c>
      <c r="STE308" s="119" t="s">
        <v>612</v>
      </c>
      <c r="STF308" s="119" t="s">
        <v>612</v>
      </c>
      <c r="STG308" s="119" t="s">
        <v>612</v>
      </c>
      <c r="STH308" s="119" t="s">
        <v>612</v>
      </c>
      <c r="STI308" s="119" t="s">
        <v>612</v>
      </c>
      <c r="STJ308" s="119" t="s">
        <v>612</v>
      </c>
      <c r="STK308" s="119" t="s">
        <v>612</v>
      </c>
      <c r="STL308" s="119" t="s">
        <v>612</v>
      </c>
      <c r="STM308" s="119" t="s">
        <v>612</v>
      </c>
      <c r="STN308" s="119" t="s">
        <v>612</v>
      </c>
      <c r="STO308" s="119" t="s">
        <v>612</v>
      </c>
      <c r="STP308" s="119" t="s">
        <v>612</v>
      </c>
      <c r="STQ308" s="119" t="s">
        <v>612</v>
      </c>
      <c r="STR308" s="119" t="s">
        <v>612</v>
      </c>
      <c r="STS308" s="119" t="s">
        <v>612</v>
      </c>
      <c r="STT308" s="119" t="s">
        <v>612</v>
      </c>
      <c r="STU308" s="119" t="s">
        <v>612</v>
      </c>
      <c r="STV308" s="119" t="s">
        <v>612</v>
      </c>
      <c r="STW308" s="119" t="s">
        <v>612</v>
      </c>
      <c r="STX308" s="119" t="s">
        <v>612</v>
      </c>
      <c r="STY308" s="119" t="s">
        <v>612</v>
      </c>
      <c r="STZ308" s="119" t="s">
        <v>612</v>
      </c>
      <c r="SUA308" s="119" t="s">
        <v>612</v>
      </c>
      <c r="SUB308" s="119" t="s">
        <v>612</v>
      </c>
      <c r="SUC308" s="119" t="s">
        <v>612</v>
      </c>
      <c r="SUD308" s="119" t="s">
        <v>612</v>
      </c>
      <c r="SUE308" s="119" t="s">
        <v>612</v>
      </c>
      <c r="SUF308" s="119" t="s">
        <v>612</v>
      </c>
      <c r="SUG308" s="119" t="s">
        <v>612</v>
      </c>
      <c r="SUH308" s="119" t="s">
        <v>612</v>
      </c>
      <c r="SUI308" s="119" t="s">
        <v>612</v>
      </c>
      <c r="SUJ308" s="119" t="s">
        <v>612</v>
      </c>
      <c r="SUK308" s="119" t="s">
        <v>612</v>
      </c>
      <c r="SUL308" s="119" t="s">
        <v>612</v>
      </c>
      <c r="SUM308" s="119" t="s">
        <v>612</v>
      </c>
      <c r="SUN308" s="119" t="s">
        <v>612</v>
      </c>
      <c r="SUO308" s="119" t="s">
        <v>612</v>
      </c>
      <c r="SUP308" s="119" t="s">
        <v>612</v>
      </c>
      <c r="SUQ308" s="119" t="s">
        <v>612</v>
      </c>
      <c r="SUR308" s="119" t="s">
        <v>612</v>
      </c>
      <c r="SUS308" s="119" t="s">
        <v>612</v>
      </c>
      <c r="SUT308" s="119" t="s">
        <v>612</v>
      </c>
      <c r="SUU308" s="119" t="s">
        <v>612</v>
      </c>
      <c r="SUV308" s="119" t="s">
        <v>612</v>
      </c>
      <c r="SUW308" s="119" t="s">
        <v>612</v>
      </c>
      <c r="SUX308" s="119" t="s">
        <v>612</v>
      </c>
      <c r="SUY308" s="119" t="s">
        <v>612</v>
      </c>
      <c r="SUZ308" s="119" t="s">
        <v>612</v>
      </c>
      <c r="SVA308" s="119" t="s">
        <v>612</v>
      </c>
      <c r="SVB308" s="119" t="s">
        <v>612</v>
      </c>
      <c r="SVC308" s="119" t="s">
        <v>612</v>
      </c>
      <c r="SVD308" s="119" t="s">
        <v>612</v>
      </c>
      <c r="SVE308" s="119" t="s">
        <v>612</v>
      </c>
      <c r="SVF308" s="119" t="s">
        <v>612</v>
      </c>
      <c r="SVG308" s="119" t="s">
        <v>612</v>
      </c>
      <c r="SVH308" s="119" t="s">
        <v>612</v>
      </c>
      <c r="SVI308" s="119" t="s">
        <v>612</v>
      </c>
      <c r="SVJ308" s="119" t="s">
        <v>612</v>
      </c>
      <c r="SVK308" s="119" t="s">
        <v>612</v>
      </c>
      <c r="SVL308" s="119" t="s">
        <v>612</v>
      </c>
      <c r="SVM308" s="119" t="s">
        <v>612</v>
      </c>
      <c r="SVN308" s="119" t="s">
        <v>612</v>
      </c>
      <c r="SVO308" s="119" t="s">
        <v>612</v>
      </c>
      <c r="SVP308" s="119" t="s">
        <v>612</v>
      </c>
      <c r="SVQ308" s="119" t="s">
        <v>612</v>
      </c>
      <c r="SVR308" s="119" t="s">
        <v>612</v>
      </c>
      <c r="SVS308" s="119" t="s">
        <v>612</v>
      </c>
      <c r="SVT308" s="119" t="s">
        <v>612</v>
      </c>
      <c r="SVU308" s="119" t="s">
        <v>612</v>
      </c>
      <c r="SVV308" s="119" t="s">
        <v>612</v>
      </c>
      <c r="SVW308" s="119" t="s">
        <v>612</v>
      </c>
      <c r="SVX308" s="119" t="s">
        <v>612</v>
      </c>
      <c r="SVY308" s="119" t="s">
        <v>612</v>
      </c>
      <c r="SVZ308" s="119" t="s">
        <v>612</v>
      </c>
      <c r="SWA308" s="119" t="s">
        <v>612</v>
      </c>
      <c r="SWB308" s="119" t="s">
        <v>612</v>
      </c>
      <c r="SWC308" s="119" t="s">
        <v>612</v>
      </c>
      <c r="SWD308" s="119" t="s">
        <v>612</v>
      </c>
      <c r="SWE308" s="119" t="s">
        <v>612</v>
      </c>
      <c r="SWF308" s="119" t="s">
        <v>612</v>
      </c>
      <c r="SWG308" s="119" t="s">
        <v>612</v>
      </c>
      <c r="SWH308" s="119" t="s">
        <v>612</v>
      </c>
      <c r="SWI308" s="119" t="s">
        <v>612</v>
      </c>
      <c r="SWJ308" s="119" t="s">
        <v>612</v>
      </c>
      <c r="SWK308" s="119" t="s">
        <v>612</v>
      </c>
      <c r="SWL308" s="119" t="s">
        <v>612</v>
      </c>
      <c r="SWM308" s="119" t="s">
        <v>612</v>
      </c>
      <c r="SWN308" s="119" t="s">
        <v>612</v>
      </c>
      <c r="SWO308" s="119" t="s">
        <v>612</v>
      </c>
      <c r="SWP308" s="119" t="s">
        <v>612</v>
      </c>
      <c r="SWQ308" s="119" t="s">
        <v>612</v>
      </c>
      <c r="SWR308" s="119" t="s">
        <v>612</v>
      </c>
      <c r="SWS308" s="119" t="s">
        <v>612</v>
      </c>
      <c r="SWT308" s="119" t="s">
        <v>612</v>
      </c>
      <c r="SWU308" s="119" t="s">
        <v>612</v>
      </c>
      <c r="SWV308" s="119" t="s">
        <v>612</v>
      </c>
      <c r="SWW308" s="119" t="s">
        <v>612</v>
      </c>
      <c r="SWX308" s="119" t="s">
        <v>612</v>
      </c>
      <c r="SWY308" s="119" t="s">
        <v>612</v>
      </c>
      <c r="SWZ308" s="119" t="s">
        <v>612</v>
      </c>
      <c r="SXA308" s="119" t="s">
        <v>612</v>
      </c>
      <c r="SXB308" s="119" t="s">
        <v>612</v>
      </c>
      <c r="SXC308" s="119" t="s">
        <v>612</v>
      </c>
      <c r="SXD308" s="119" t="s">
        <v>612</v>
      </c>
      <c r="SXE308" s="119" t="s">
        <v>612</v>
      </c>
      <c r="SXF308" s="119" t="s">
        <v>612</v>
      </c>
      <c r="SXG308" s="119" t="s">
        <v>612</v>
      </c>
      <c r="SXH308" s="119" t="s">
        <v>612</v>
      </c>
      <c r="SXI308" s="119" t="s">
        <v>612</v>
      </c>
      <c r="SXJ308" s="119" t="s">
        <v>612</v>
      </c>
      <c r="SXK308" s="119" t="s">
        <v>612</v>
      </c>
      <c r="SXL308" s="119" t="s">
        <v>612</v>
      </c>
      <c r="SXM308" s="119" t="s">
        <v>612</v>
      </c>
      <c r="SXN308" s="119" t="s">
        <v>612</v>
      </c>
      <c r="SXO308" s="119" t="s">
        <v>612</v>
      </c>
      <c r="SXP308" s="119" t="s">
        <v>612</v>
      </c>
      <c r="SXQ308" s="119" t="s">
        <v>612</v>
      </c>
      <c r="SXR308" s="119" t="s">
        <v>612</v>
      </c>
      <c r="SXS308" s="119" t="s">
        <v>612</v>
      </c>
      <c r="SXT308" s="119" t="s">
        <v>612</v>
      </c>
      <c r="SXU308" s="119" t="s">
        <v>612</v>
      </c>
      <c r="SXV308" s="119" t="s">
        <v>612</v>
      </c>
      <c r="SXW308" s="119" t="s">
        <v>612</v>
      </c>
      <c r="SXX308" s="119" t="s">
        <v>612</v>
      </c>
      <c r="SXY308" s="119" t="s">
        <v>612</v>
      </c>
      <c r="SXZ308" s="119" t="s">
        <v>612</v>
      </c>
      <c r="SYA308" s="119" t="s">
        <v>612</v>
      </c>
      <c r="SYB308" s="119" t="s">
        <v>612</v>
      </c>
      <c r="SYC308" s="119" t="s">
        <v>612</v>
      </c>
      <c r="SYD308" s="119" t="s">
        <v>612</v>
      </c>
      <c r="SYE308" s="119" t="s">
        <v>612</v>
      </c>
      <c r="SYF308" s="119" t="s">
        <v>612</v>
      </c>
      <c r="SYG308" s="119" t="s">
        <v>612</v>
      </c>
      <c r="SYH308" s="119" t="s">
        <v>612</v>
      </c>
      <c r="SYI308" s="119" t="s">
        <v>612</v>
      </c>
      <c r="SYJ308" s="119" t="s">
        <v>612</v>
      </c>
      <c r="SYK308" s="119" t="s">
        <v>612</v>
      </c>
      <c r="SYL308" s="119" t="s">
        <v>612</v>
      </c>
      <c r="SYM308" s="119" t="s">
        <v>612</v>
      </c>
      <c r="SYN308" s="119" t="s">
        <v>612</v>
      </c>
      <c r="SYO308" s="119" t="s">
        <v>612</v>
      </c>
      <c r="SYP308" s="119" t="s">
        <v>612</v>
      </c>
      <c r="SYQ308" s="119" t="s">
        <v>612</v>
      </c>
      <c r="SYR308" s="119" t="s">
        <v>612</v>
      </c>
      <c r="SYS308" s="119" t="s">
        <v>612</v>
      </c>
      <c r="SYT308" s="119" t="s">
        <v>612</v>
      </c>
      <c r="SYU308" s="119" t="s">
        <v>612</v>
      </c>
      <c r="SYV308" s="119" t="s">
        <v>612</v>
      </c>
      <c r="SYW308" s="119" t="s">
        <v>612</v>
      </c>
      <c r="SYX308" s="119" t="s">
        <v>612</v>
      </c>
      <c r="SYY308" s="119" t="s">
        <v>612</v>
      </c>
      <c r="SYZ308" s="119" t="s">
        <v>612</v>
      </c>
      <c r="SZA308" s="119" t="s">
        <v>612</v>
      </c>
      <c r="SZB308" s="119" t="s">
        <v>612</v>
      </c>
      <c r="SZC308" s="119" t="s">
        <v>612</v>
      </c>
      <c r="SZD308" s="119" t="s">
        <v>612</v>
      </c>
      <c r="SZE308" s="119" t="s">
        <v>612</v>
      </c>
      <c r="SZF308" s="119" t="s">
        <v>612</v>
      </c>
      <c r="SZG308" s="119" t="s">
        <v>612</v>
      </c>
      <c r="SZH308" s="119" t="s">
        <v>612</v>
      </c>
      <c r="SZI308" s="119" t="s">
        <v>612</v>
      </c>
      <c r="SZJ308" s="119" t="s">
        <v>612</v>
      </c>
      <c r="SZK308" s="119" t="s">
        <v>612</v>
      </c>
      <c r="SZL308" s="119" t="s">
        <v>612</v>
      </c>
      <c r="SZM308" s="119" t="s">
        <v>612</v>
      </c>
      <c r="SZN308" s="119" t="s">
        <v>612</v>
      </c>
      <c r="SZO308" s="119" t="s">
        <v>612</v>
      </c>
      <c r="SZP308" s="119" t="s">
        <v>612</v>
      </c>
      <c r="SZQ308" s="119" t="s">
        <v>612</v>
      </c>
      <c r="SZR308" s="119" t="s">
        <v>612</v>
      </c>
      <c r="SZS308" s="119" t="s">
        <v>612</v>
      </c>
      <c r="SZT308" s="119" t="s">
        <v>612</v>
      </c>
      <c r="SZU308" s="119" t="s">
        <v>612</v>
      </c>
      <c r="SZV308" s="119" t="s">
        <v>612</v>
      </c>
      <c r="SZW308" s="119" t="s">
        <v>612</v>
      </c>
      <c r="SZX308" s="119" t="s">
        <v>612</v>
      </c>
      <c r="SZY308" s="119" t="s">
        <v>612</v>
      </c>
      <c r="SZZ308" s="119" t="s">
        <v>612</v>
      </c>
      <c r="TAA308" s="119" t="s">
        <v>612</v>
      </c>
      <c r="TAB308" s="119" t="s">
        <v>612</v>
      </c>
      <c r="TAC308" s="119" t="s">
        <v>612</v>
      </c>
      <c r="TAD308" s="119" t="s">
        <v>612</v>
      </c>
      <c r="TAE308" s="119" t="s">
        <v>612</v>
      </c>
      <c r="TAF308" s="119" t="s">
        <v>612</v>
      </c>
      <c r="TAG308" s="119" t="s">
        <v>612</v>
      </c>
      <c r="TAH308" s="119" t="s">
        <v>612</v>
      </c>
      <c r="TAI308" s="119" t="s">
        <v>612</v>
      </c>
      <c r="TAJ308" s="119" t="s">
        <v>612</v>
      </c>
      <c r="TAK308" s="119" t="s">
        <v>612</v>
      </c>
      <c r="TAL308" s="119" t="s">
        <v>612</v>
      </c>
      <c r="TAM308" s="119" t="s">
        <v>612</v>
      </c>
      <c r="TAN308" s="119" t="s">
        <v>612</v>
      </c>
      <c r="TAO308" s="119" t="s">
        <v>612</v>
      </c>
      <c r="TAP308" s="119" t="s">
        <v>612</v>
      </c>
      <c r="TAQ308" s="119" t="s">
        <v>612</v>
      </c>
      <c r="TAR308" s="119" t="s">
        <v>612</v>
      </c>
      <c r="TAS308" s="119" t="s">
        <v>612</v>
      </c>
      <c r="TAT308" s="119" t="s">
        <v>612</v>
      </c>
      <c r="TAU308" s="119" t="s">
        <v>612</v>
      </c>
      <c r="TAV308" s="119" t="s">
        <v>612</v>
      </c>
      <c r="TAW308" s="119" t="s">
        <v>612</v>
      </c>
      <c r="TAX308" s="119" t="s">
        <v>612</v>
      </c>
      <c r="TAY308" s="119" t="s">
        <v>612</v>
      </c>
      <c r="TAZ308" s="119" t="s">
        <v>612</v>
      </c>
      <c r="TBA308" s="119" t="s">
        <v>612</v>
      </c>
      <c r="TBB308" s="119" t="s">
        <v>612</v>
      </c>
      <c r="TBC308" s="119" t="s">
        <v>612</v>
      </c>
      <c r="TBD308" s="119" t="s">
        <v>612</v>
      </c>
      <c r="TBE308" s="119" t="s">
        <v>612</v>
      </c>
      <c r="TBF308" s="119" t="s">
        <v>612</v>
      </c>
      <c r="TBG308" s="119" t="s">
        <v>612</v>
      </c>
      <c r="TBH308" s="119" t="s">
        <v>612</v>
      </c>
      <c r="TBI308" s="119" t="s">
        <v>612</v>
      </c>
      <c r="TBJ308" s="119" t="s">
        <v>612</v>
      </c>
      <c r="TBK308" s="119" t="s">
        <v>612</v>
      </c>
      <c r="TBL308" s="119" t="s">
        <v>612</v>
      </c>
      <c r="TBM308" s="119" t="s">
        <v>612</v>
      </c>
      <c r="TBN308" s="119" t="s">
        <v>612</v>
      </c>
      <c r="TBO308" s="119" t="s">
        <v>612</v>
      </c>
      <c r="TBP308" s="119" t="s">
        <v>612</v>
      </c>
      <c r="TBQ308" s="119" t="s">
        <v>612</v>
      </c>
      <c r="TBR308" s="119" t="s">
        <v>612</v>
      </c>
      <c r="TBS308" s="119" t="s">
        <v>612</v>
      </c>
      <c r="TBT308" s="119" t="s">
        <v>612</v>
      </c>
      <c r="TBU308" s="119" t="s">
        <v>612</v>
      </c>
      <c r="TBV308" s="119" t="s">
        <v>612</v>
      </c>
      <c r="TBW308" s="119" t="s">
        <v>612</v>
      </c>
      <c r="TBX308" s="119" t="s">
        <v>612</v>
      </c>
      <c r="TBY308" s="119" t="s">
        <v>612</v>
      </c>
      <c r="TBZ308" s="119" t="s">
        <v>612</v>
      </c>
      <c r="TCA308" s="119" t="s">
        <v>612</v>
      </c>
      <c r="TCB308" s="119" t="s">
        <v>612</v>
      </c>
      <c r="TCC308" s="119" t="s">
        <v>612</v>
      </c>
      <c r="TCD308" s="119" t="s">
        <v>612</v>
      </c>
      <c r="TCE308" s="119" t="s">
        <v>612</v>
      </c>
      <c r="TCF308" s="119" t="s">
        <v>612</v>
      </c>
      <c r="TCG308" s="119" t="s">
        <v>612</v>
      </c>
      <c r="TCH308" s="119" t="s">
        <v>612</v>
      </c>
      <c r="TCI308" s="119" t="s">
        <v>612</v>
      </c>
      <c r="TCJ308" s="119" t="s">
        <v>612</v>
      </c>
      <c r="TCK308" s="119" t="s">
        <v>612</v>
      </c>
      <c r="TCL308" s="119" t="s">
        <v>612</v>
      </c>
      <c r="TCM308" s="119" t="s">
        <v>612</v>
      </c>
      <c r="TCN308" s="119" t="s">
        <v>612</v>
      </c>
      <c r="TCO308" s="119" t="s">
        <v>612</v>
      </c>
      <c r="TCP308" s="119" t="s">
        <v>612</v>
      </c>
      <c r="TCQ308" s="119" t="s">
        <v>612</v>
      </c>
      <c r="TCR308" s="119" t="s">
        <v>612</v>
      </c>
      <c r="TCS308" s="119" t="s">
        <v>612</v>
      </c>
      <c r="TCT308" s="119" t="s">
        <v>612</v>
      </c>
      <c r="TCU308" s="119" t="s">
        <v>612</v>
      </c>
      <c r="TCV308" s="119" t="s">
        <v>612</v>
      </c>
      <c r="TCW308" s="119" t="s">
        <v>612</v>
      </c>
      <c r="TCX308" s="119" t="s">
        <v>612</v>
      </c>
      <c r="TCY308" s="119" t="s">
        <v>612</v>
      </c>
      <c r="TCZ308" s="119" t="s">
        <v>612</v>
      </c>
      <c r="TDA308" s="119" t="s">
        <v>612</v>
      </c>
      <c r="TDB308" s="119" t="s">
        <v>612</v>
      </c>
      <c r="TDC308" s="119" t="s">
        <v>612</v>
      </c>
      <c r="TDD308" s="119" t="s">
        <v>612</v>
      </c>
      <c r="TDE308" s="119" t="s">
        <v>612</v>
      </c>
      <c r="TDF308" s="119" t="s">
        <v>612</v>
      </c>
      <c r="TDG308" s="119" t="s">
        <v>612</v>
      </c>
      <c r="TDH308" s="119" t="s">
        <v>612</v>
      </c>
      <c r="TDI308" s="119" t="s">
        <v>612</v>
      </c>
      <c r="TDJ308" s="119" t="s">
        <v>612</v>
      </c>
      <c r="TDK308" s="119" t="s">
        <v>612</v>
      </c>
      <c r="TDL308" s="119" t="s">
        <v>612</v>
      </c>
      <c r="TDM308" s="119" t="s">
        <v>612</v>
      </c>
      <c r="TDN308" s="119" t="s">
        <v>612</v>
      </c>
      <c r="TDO308" s="119" t="s">
        <v>612</v>
      </c>
      <c r="TDP308" s="119" t="s">
        <v>612</v>
      </c>
      <c r="TDQ308" s="119" t="s">
        <v>612</v>
      </c>
      <c r="TDR308" s="119" t="s">
        <v>612</v>
      </c>
      <c r="TDS308" s="119" t="s">
        <v>612</v>
      </c>
      <c r="TDT308" s="119" t="s">
        <v>612</v>
      </c>
      <c r="TDU308" s="119" t="s">
        <v>612</v>
      </c>
      <c r="TDV308" s="119" t="s">
        <v>612</v>
      </c>
      <c r="TDW308" s="119" t="s">
        <v>612</v>
      </c>
      <c r="TDX308" s="119" t="s">
        <v>612</v>
      </c>
      <c r="TDY308" s="119" t="s">
        <v>612</v>
      </c>
      <c r="TDZ308" s="119" t="s">
        <v>612</v>
      </c>
      <c r="TEA308" s="119" t="s">
        <v>612</v>
      </c>
      <c r="TEB308" s="119" t="s">
        <v>612</v>
      </c>
      <c r="TEC308" s="119" t="s">
        <v>612</v>
      </c>
      <c r="TED308" s="119" t="s">
        <v>612</v>
      </c>
      <c r="TEE308" s="119" t="s">
        <v>612</v>
      </c>
      <c r="TEF308" s="119" t="s">
        <v>612</v>
      </c>
      <c r="TEG308" s="119" t="s">
        <v>612</v>
      </c>
      <c r="TEH308" s="119" t="s">
        <v>612</v>
      </c>
      <c r="TEI308" s="119" t="s">
        <v>612</v>
      </c>
      <c r="TEJ308" s="119" t="s">
        <v>612</v>
      </c>
      <c r="TEK308" s="119" t="s">
        <v>612</v>
      </c>
      <c r="TEL308" s="119" t="s">
        <v>612</v>
      </c>
      <c r="TEM308" s="119" t="s">
        <v>612</v>
      </c>
      <c r="TEN308" s="119" t="s">
        <v>612</v>
      </c>
      <c r="TEO308" s="119" t="s">
        <v>612</v>
      </c>
      <c r="TEP308" s="119" t="s">
        <v>612</v>
      </c>
      <c r="TEQ308" s="119" t="s">
        <v>612</v>
      </c>
      <c r="TER308" s="119" t="s">
        <v>612</v>
      </c>
      <c r="TES308" s="119" t="s">
        <v>612</v>
      </c>
      <c r="TET308" s="119" t="s">
        <v>612</v>
      </c>
      <c r="TEU308" s="119" t="s">
        <v>612</v>
      </c>
      <c r="TEV308" s="119" t="s">
        <v>612</v>
      </c>
      <c r="TEW308" s="119" t="s">
        <v>612</v>
      </c>
      <c r="TEX308" s="119" t="s">
        <v>612</v>
      </c>
      <c r="TEY308" s="119" t="s">
        <v>612</v>
      </c>
      <c r="TEZ308" s="119" t="s">
        <v>612</v>
      </c>
      <c r="TFA308" s="119" t="s">
        <v>612</v>
      </c>
      <c r="TFB308" s="119" t="s">
        <v>612</v>
      </c>
      <c r="TFC308" s="119" t="s">
        <v>612</v>
      </c>
      <c r="TFD308" s="119" t="s">
        <v>612</v>
      </c>
      <c r="TFE308" s="119" t="s">
        <v>612</v>
      </c>
      <c r="TFF308" s="119" t="s">
        <v>612</v>
      </c>
      <c r="TFG308" s="119" t="s">
        <v>612</v>
      </c>
      <c r="TFH308" s="119" t="s">
        <v>612</v>
      </c>
      <c r="TFI308" s="119" t="s">
        <v>612</v>
      </c>
      <c r="TFJ308" s="119" t="s">
        <v>612</v>
      </c>
      <c r="TFK308" s="119" t="s">
        <v>612</v>
      </c>
      <c r="TFL308" s="119" t="s">
        <v>612</v>
      </c>
      <c r="TFM308" s="119" t="s">
        <v>612</v>
      </c>
      <c r="TFN308" s="119" t="s">
        <v>612</v>
      </c>
      <c r="TFO308" s="119" t="s">
        <v>612</v>
      </c>
      <c r="TFP308" s="119" t="s">
        <v>612</v>
      </c>
      <c r="TFQ308" s="119" t="s">
        <v>612</v>
      </c>
      <c r="TFR308" s="119" t="s">
        <v>612</v>
      </c>
      <c r="TFS308" s="119" t="s">
        <v>612</v>
      </c>
      <c r="TFT308" s="119" t="s">
        <v>612</v>
      </c>
      <c r="TFU308" s="119" t="s">
        <v>612</v>
      </c>
      <c r="TFV308" s="119" t="s">
        <v>612</v>
      </c>
      <c r="TFW308" s="119" t="s">
        <v>612</v>
      </c>
      <c r="TFX308" s="119" t="s">
        <v>612</v>
      </c>
      <c r="TFY308" s="119" t="s">
        <v>612</v>
      </c>
      <c r="TFZ308" s="119" t="s">
        <v>612</v>
      </c>
      <c r="TGA308" s="119" t="s">
        <v>612</v>
      </c>
      <c r="TGB308" s="119" t="s">
        <v>612</v>
      </c>
      <c r="TGC308" s="119" t="s">
        <v>612</v>
      </c>
      <c r="TGD308" s="119" t="s">
        <v>612</v>
      </c>
      <c r="TGE308" s="119" t="s">
        <v>612</v>
      </c>
      <c r="TGF308" s="119" t="s">
        <v>612</v>
      </c>
      <c r="TGG308" s="119" t="s">
        <v>612</v>
      </c>
      <c r="TGH308" s="119" t="s">
        <v>612</v>
      </c>
      <c r="TGI308" s="119" t="s">
        <v>612</v>
      </c>
      <c r="TGJ308" s="119" t="s">
        <v>612</v>
      </c>
      <c r="TGK308" s="119" t="s">
        <v>612</v>
      </c>
      <c r="TGL308" s="119" t="s">
        <v>612</v>
      </c>
      <c r="TGM308" s="119" t="s">
        <v>612</v>
      </c>
      <c r="TGN308" s="119" t="s">
        <v>612</v>
      </c>
      <c r="TGO308" s="119" t="s">
        <v>612</v>
      </c>
      <c r="TGP308" s="119" t="s">
        <v>612</v>
      </c>
      <c r="TGQ308" s="119" t="s">
        <v>612</v>
      </c>
      <c r="TGR308" s="119" t="s">
        <v>612</v>
      </c>
      <c r="TGS308" s="119" t="s">
        <v>612</v>
      </c>
      <c r="TGT308" s="119" t="s">
        <v>612</v>
      </c>
      <c r="TGU308" s="119" t="s">
        <v>612</v>
      </c>
      <c r="TGV308" s="119" t="s">
        <v>612</v>
      </c>
      <c r="TGW308" s="119" t="s">
        <v>612</v>
      </c>
      <c r="TGX308" s="119" t="s">
        <v>612</v>
      </c>
      <c r="TGY308" s="119" t="s">
        <v>612</v>
      </c>
      <c r="TGZ308" s="119" t="s">
        <v>612</v>
      </c>
      <c r="THA308" s="119" t="s">
        <v>612</v>
      </c>
      <c r="THB308" s="119" t="s">
        <v>612</v>
      </c>
      <c r="THC308" s="119" t="s">
        <v>612</v>
      </c>
      <c r="THD308" s="119" t="s">
        <v>612</v>
      </c>
      <c r="THE308" s="119" t="s">
        <v>612</v>
      </c>
      <c r="THF308" s="119" t="s">
        <v>612</v>
      </c>
      <c r="THG308" s="119" t="s">
        <v>612</v>
      </c>
      <c r="THH308" s="119" t="s">
        <v>612</v>
      </c>
      <c r="THI308" s="119" t="s">
        <v>612</v>
      </c>
      <c r="THJ308" s="119" t="s">
        <v>612</v>
      </c>
      <c r="THK308" s="119" t="s">
        <v>612</v>
      </c>
      <c r="THL308" s="119" t="s">
        <v>612</v>
      </c>
      <c r="THM308" s="119" t="s">
        <v>612</v>
      </c>
      <c r="THN308" s="119" t="s">
        <v>612</v>
      </c>
      <c r="THO308" s="119" t="s">
        <v>612</v>
      </c>
      <c r="THP308" s="119" t="s">
        <v>612</v>
      </c>
      <c r="THQ308" s="119" t="s">
        <v>612</v>
      </c>
      <c r="THR308" s="119" t="s">
        <v>612</v>
      </c>
      <c r="THS308" s="119" t="s">
        <v>612</v>
      </c>
      <c r="THT308" s="119" t="s">
        <v>612</v>
      </c>
      <c r="THU308" s="119" t="s">
        <v>612</v>
      </c>
      <c r="THV308" s="119" t="s">
        <v>612</v>
      </c>
      <c r="THW308" s="119" t="s">
        <v>612</v>
      </c>
      <c r="THX308" s="119" t="s">
        <v>612</v>
      </c>
      <c r="THY308" s="119" t="s">
        <v>612</v>
      </c>
      <c r="THZ308" s="119" t="s">
        <v>612</v>
      </c>
      <c r="TIA308" s="119" t="s">
        <v>612</v>
      </c>
      <c r="TIB308" s="119" t="s">
        <v>612</v>
      </c>
      <c r="TIC308" s="119" t="s">
        <v>612</v>
      </c>
      <c r="TID308" s="119" t="s">
        <v>612</v>
      </c>
      <c r="TIE308" s="119" t="s">
        <v>612</v>
      </c>
      <c r="TIF308" s="119" t="s">
        <v>612</v>
      </c>
      <c r="TIG308" s="119" t="s">
        <v>612</v>
      </c>
      <c r="TIH308" s="119" t="s">
        <v>612</v>
      </c>
      <c r="TII308" s="119" t="s">
        <v>612</v>
      </c>
      <c r="TIJ308" s="119" t="s">
        <v>612</v>
      </c>
      <c r="TIK308" s="119" t="s">
        <v>612</v>
      </c>
      <c r="TIL308" s="119" t="s">
        <v>612</v>
      </c>
      <c r="TIM308" s="119" t="s">
        <v>612</v>
      </c>
      <c r="TIN308" s="119" t="s">
        <v>612</v>
      </c>
      <c r="TIO308" s="119" t="s">
        <v>612</v>
      </c>
      <c r="TIP308" s="119" t="s">
        <v>612</v>
      </c>
      <c r="TIQ308" s="119" t="s">
        <v>612</v>
      </c>
      <c r="TIR308" s="119" t="s">
        <v>612</v>
      </c>
      <c r="TIS308" s="119" t="s">
        <v>612</v>
      </c>
      <c r="TIT308" s="119" t="s">
        <v>612</v>
      </c>
      <c r="TIU308" s="119" t="s">
        <v>612</v>
      </c>
      <c r="TIV308" s="119" t="s">
        <v>612</v>
      </c>
      <c r="TIW308" s="119" t="s">
        <v>612</v>
      </c>
      <c r="TIX308" s="119" t="s">
        <v>612</v>
      </c>
      <c r="TIY308" s="119" t="s">
        <v>612</v>
      </c>
      <c r="TIZ308" s="119" t="s">
        <v>612</v>
      </c>
      <c r="TJA308" s="119" t="s">
        <v>612</v>
      </c>
      <c r="TJB308" s="119" t="s">
        <v>612</v>
      </c>
      <c r="TJC308" s="119" t="s">
        <v>612</v>
      </c>
      <c r="TJD308" s="119" t="s">
        <v>612</v>
      </c>
      <c r="TJE308" s="119" t="s">
        <v>612</v>
      </c>
      <c r="TJF308" s="119" t="s">
        <v>612</v>
      </c>
      <c r="TJG308" s="119" t="s">
        <v>612</v>
      </c>
      <c r="TJH308" s="119" t="s">
        <v>612</v>
      </c>
      <c r="TJI308" s="119" t="s">
        <v>612</v>
      </c>
      <c r="TJJ308" s="119" t="s">
        <v>612</v>
      </c>
      <c r="TJK308" s="119" t="s">
        <v>612</v>
      </c>
      <c r="TJL308" s="119" t="s">
        <v>612</v>
      </c>
      <c r="TJM308" s="119" t="s">
        <v>612</v>
      </c>
      <c r="TJN308" s="119" t="s">
        <v>612</v>
      </c>
      <c r="TJO308" s="119" t="s">
        <v>612</v>
      </c>
      <c r="TJP308" s="119" t="s">
        <v>612</v>
      </c>
      <c r="TJQ308" s="119" t="s">
        <v>612</v>
      </c>
      <c r="TJR308" s="119" t="s">
        <v>612</v>
      </c>
      <c r="TJS308" s="119" t="s">
        <v>612</v>
      </c>
      <c r="TJT308" s="119" t="s">
        <v>612</v>
      </c>
      <c r="TJU308" s="119" t="s">
        <v>612</v>
      </c>
      <c r="TJV308" s="119" t="s">
        <v>612</v>
      </c>
      <c r="TJW308" s="119" t="s">
        <v>612</v>
      </c>
      <c r="TJX308" s="119" t="s">
        <v>612</v>
      </c>
      <c r="TJY308" s="119" t="s">
        <v>612</v>
      </c>
      <c r="TJZ308" s="119" t="s">
        <v>612</v>
      </c>
      <c r="TKA308" s="119" t="s">
        <v>612</v>
      </c>
      <c r="TKB308" s="119" t="s">
        <v>612</v>
      </c>
      <c r="TKC308" s="119" t="s">
        <v>612</v>
      </c>
      <c r="TKD308" s="119" t="s">
        <v>612</v>
      </c>
      <c r="TKE308" s="119" t="s">
        <v>612</v>
      </c>
      <c r="TKF308" s="119" t="s">
        <v>612</v>
      </c>
      <c r="TKG308" s="119" t="s">
        <v>612</v>
      </c>
      <c r="TKH308" s="119" t="s">
        <v>612</v>
      </c>
      <c r="TKI308" s="119" t="s">
        <v>612</v>
      </c>
      <c r="TKJ308" s="119" t="s">
        <v>612</v>
      </c>
      <c r="TKK308" s="119" t="s">
        <v>612</v>
      </c>
      <c r="TKL308" s="119" t="s">
        <v>612</v>
      </c>
      <c r="TKM308" s="119" t="s">
        <v>612</v>
      </c>
      <c r="TKN308" s="119" t="s">
        <v>612</v>
      </c>
      <c r="TKO308" s="119" t="s">
        <v>612</v>
      </c>
      <c r="TKP308" s="119" t="s">
        <v>612</v>
      </c>
      <c r="TKQ308" s="119" t="s">
        <v>612</v>
      </c>
      <c r="TKR308" s="119" t="s">
        <v>612</v>
      </c>
      <c r="TKS308" s="119" t="s">
        <v>612</v>
      </c>
      <c r="TKT308" s="119" t="s">
        <v>612</v>
      </c>
      <c r="TKU308" s="119" t="s">
        <v>612</v>
      </c>
      <c r="TKV308" s="119" t="s">
        <v>612</v>
      </c>
      <c r="TKW308" s="119" t="s">
        <v>612</v>
      </c>
      <c r="TKX308" s="119" t="s">
        <v>612</v>
      </c>
      <c r="TKY308" s="119" t="s">
        <v>612</v>
      </c>
      <c r="TKZ308" s="119" t="s">
        <v>612</v>
      </c>
      <c r="TLA308" s="119" t="s">
        <v>612</v>
      </c>
      <c r="TLB308" s="119" t="s">
        <v>612</v>
      </c>
      <c r="TLC308" s="119" t="s">
        <v>612</v>
      </c>
      <c r="TLD308" s="119" t="s">
        <v>612</v>
      </c>
      <c r="TLE308" s="119" t="s">
        <v>612</v>
      </c>
      <c r="TLF308" s="119" t="s">
        <v>612</v>
      </c>
      <c r="TLG308" s="119" t="s">
        <v>612</v>
      </c>
      <c r="TLH308" s="119" t="s">
        <v>612</v>
      </c>
      <c r="TLI308" s="119" t="s">
        <v>612</v>
      </c>
      <c r="TLJ308" s="119" t="s">
        <v>612</v>
      </c>
      <c r="TLK308" s="119" t="s">
        <v>612</v>
      </c>
      <c r="TLL308" s="119" t="s">
        <v>612</v>
      </c>
      <c r="TLM308" s="119" t="s">
        <v>612</v>
      </c>
      <c r="TLN308" s="119" t="s">
        <v>612</v>
      </c>
      <c r="TLO308" s="119" t="s">
        <v>612</v>
      </c>
      <c r="TLP308" s="119" t="s">
        <v>612</v>
      </c>
      <c r="TLQ308" s="119" t="s">
        <v>612</v>
      </c>
      <c r="TLR308" s="119" t="s">
        <v>612</v>
      </c>
      <c r="TLS308" s="119" t="s">
        <v>612</v>
      </c>
      <c r="TLT308" s="119" t="s">
        <v>612</v>
      </c>
      <c r="TLU308" s="119" t="s">
        <v>612</v>
      </c>
      <c r="TLV308" s="119" t="s">
        <v>612</v>
      </c>
      <c r="TLW308" s="119" t="s">
        <v>612</v>
      </c>
      <c r="TLX308" s="119" t="s">
        <v>612</v>
      </c>
      <c r="TLY308" s="119" t="s">
        <v>612</v>
      </c>
      <c r="TLZ308" s="119" t="s">
        <v>612</v>
      </c>
      <c r="TMA308" s="119" t="s">
        <v>612</v>
      </c>
      <c r="TMB308" s="119" t="s">
        <v>612</v>
      </c>
      <c r="TMC308" s="119" t="s">
        <v>612</v>
      </c>
      <c r="TMD308" s="119" t="s">
        <v>612</v>
      </c>
      <c r="TME308" s="119" t="s">
        <v>612</v>
      </c>
      <c r="TMF308" s="119" t="s">
        <v>612</v>
      </c>
      <c r="TMG308" s="119" t="s">
        <v>612</v>
      </c>
      <c r="TMH308" s="119" t="s">
        <v>612</v>
      </c>
      <c r="TMI308" s="119" t="s">
        <v>612</v>
      </c>
      <c r="TMJ308" s="119" t="s">
        <v>612</v>
      </c>
      <c r="TMK308" s="119" t="s">
        <v>612</v>
      </c>
      <c r="TML308" s="119" t="s">
        <v>612</v>
      </c>
      <c r="TMM308" s="119" t="s">
        <v>612</v>
      </c>
      <c r="TMN308" s="119" t="s">
        <v>612</v>
      </c>
      <c r="TMO308" s="119" t="s">
        <v>612</v>
      </c>
      <c r="TMP308" s="119" t="s">
        <v>612</v>
      </c>
      <c r="TMQ308" s="119" t="s">
        <v>612</v>
      </c>
      <c r="TMR308" s="119" t="s">
        <v>612</v>
      </c>
      <c r="TMS308" s="119" t="s">
        <v>612</v>
      </c>
      <c r="TMT308" s="119" t="s">
        <v>612</v>
      </c>
      <c r="TMU308" s="119" t="s">
        <v>612</v>
      </c>
      <c r="TMV308" s="119" t="s">
        <v>612</v>
      </c>
      <c r="TMW308" s="119" t="s">
        <v>612</v>
      </c>
      <c r="TMX308" s="119" t="s">
        <v>612</v>
      </c>
      <c r="TMY308" s="119" t="s">
        <v>612</v>
      </c>
      <c r="TMZ308" s="119" t="s">
        <v>612</v>
      </c>
      <c r="TNA308" s="119" t="s">
        <v>612</v>
      </c>
      <c r="TNB308" s="119" t="s">
        <v>612</v>
      </c>
      <c r="TNC308" s="119" t="s">
        <v>612</v>
      </c>
      <c r="TND308" s="119" t="s">
        <v>612</v>
      </c>
      <c r="TNE308" s="119" t="s">
        <v>612</v>
      </c>
      <c r="TNF308" s="119" t="s">
        <v>612</v>
      </c>
      <c r="TNG308" s="119" t="s">
        <v>612</v>
      </c>
      <c r="TNH308" s="119" t="s">
        <v>612</v>
      </c>
      <c r="TNI308" s="119" t="s">
        <v>612</v>
      </c>
      <c r="TNJ308" s="119" t="s">
        <v>612</v>
      </c>
      <c r="TNK308" s="119" t="s">
        <v>612</v>
      </c>
      <c r="TNL308" s="119" t="s">
        <v>612</v>
      </c>
      <c r="TNM308" s="119" t="s">
        <v>612</v>
      </c>
      <c r="TNN308" s="119" t="s">
        <v>612</v>
      </c>
      <c r="TNO308" s="119" t="s">
        <v>612</v>
      </c>
      <c r="TNP308" s="119" t="s">
        <v>612</v>
      </c>
      <c r="TNQ308" s="119" t="s">
        <v>612</v>
      </c>
      <c r="TNR308" s="119" t="s">
        <v>612</v>
      </c>
      <c r="TNS308" s="119" t="s">
        <v>612</v>
      </c>
      <c r="TNT308" s="119" t="s">
        <v>612</v>
      </c>
      <c r="TNU308" s="119" t="s">
        <v>612</v>
      </c>
      <c r="TNV308" s="119" t="s">
        <v>612</v>
      </c>
      <c r="TNW308" s="119" t="s">
        <v>612</v>
      </c>
      <c r="TNX308" s="119" t="s">
        <v>612</v>
      </c>
      <c r="TNY308" s="119" t="s">
        <v>612</v>
      </c>
      <c r="TNZ308" s="119" t="s">
        <v>612</v>
      </c>
      <c r="TOA308" s="119" t="s">
        <v>612</v>
      </c>
      <c r="TOB308" s="119" t="s">
        <v>612</v>
      </c>
      <c r="TOC308" s="119" t="s">
        <v>612</v>
      </c>
      <c r="TOD308" s="119" t="s">
        <v>612</v>
      </c>
      <c r="TOE308" s="119" t="s">
        <v>612</v>
      </c>
      <c r="TOF308" s="119" t="s">
        <v>612</v>
      </c>
      <c r="TOG308" s="119" t="s">
        <v>612</v>
      </c>
      <c r="TOH308" s="119" t="s">
        <v>612</v>
      </c>
      <c r="TOI308" s="119" t="s">
        <v>612</v>
      </c>
      <c r="TOJ308" s="119" t="s">
        <v>612</v>
      </c>
      <c r="TOK308" s="119" t="s">
        <v>612</v>
      </c>
      <c r="TOL308" s="119" t="s">
        <v>612</v>
      </c>
      <c r="TOM308" s="119" t="s">
        <v>612</v>
      </c>
      <c r="TON308" s="119" t="s">
        <v>612</v>
      </c>
      <c r="TOO308" s="119" t="s">
        <v>612</v>
      </c>
      <c r="TOP308" s="119" t="s">
        <v>612</v>
      </c>
      <c r="TOQ308" s="119" t="s">
        <v>612</v>
      </c>
      <c r="TOR308" s="119" t="s">
        <v>612</v>
      </c>
      <c r="TOS308" s="119" t="s">
        <v>612</v>
      </c>
      <c r="TOT308" s="119" t="s">
        <v>612</v>
      </c>
      <c r="TOU308" s="119" t="s">
        <v>612</v>
      </c>
      <c r="TOV308" s="119" t="s">
        <v>612</v>
      </c>
      <c r="TOW308" s="119" t="s">
        <v>612</v>
      </c>
      <c r="TOX308" s="119" t="s">
        <v>612</v>
      </c>
      <c r="TOY308" s="119" t="s">
        <v>612</v>
      </c>
      <c r="TOZ308" s="119" t="s">
        <v>612</v>
      </c>
      <c r="TPA308" s="119" t="s">
        <v>612</v>
      </c>
      <c r="TPB308" s="119" t="s">
        <v>612</v>
      </c>
      <c r="TPC308" s="119" t="s">
        <v>612</v>
      </c>
      <c r="TPD308" s="119" t="s">
        <v>612</v>
      </c>
      <c r="TPE308" s="119" t="s">
        <v>612</v>
      </c>
      <c r="TPF308" s="119" t="s">
        <v>612</v>
      </c>
      <c r="TPG308" s="119" t="s">
        <v>612</v>
      </c>
      <c r="TPH308" s="119" t="s">
        <v>612</v>
      </c>
      <c r="TPI308" s="119" t="s">
        <v>612</v>
      </c>
      <c r="TPJ308" s="119" t="s">
        <v>612</v>
      </c>
      <c r="TPK308" s="119" t="s">
        <v>612</v>
      </c>
      <c r="TPL308" s="119" t="s">
        <v>612</v>
      </c>
      <c r="TPM308" s="119" t="s">
        <v>612</v>
      </c>
      <c r="TPN308" s="119" t="s">
        <v>612</v>
      </c>
      <c r="TPO308" s="119" t="s">
        <v>612</v>
      </c>
      <c r="TPP308" s="119" t="s">
        <v>612</v>
      </c>
      <c r="TPQ308" s="119" t="s">
        <v>612</v>
      </c>
      <c r="TPR308" s="119" t="s">
        <v>612</v>
      </c>
      <c r="TPS308" s="119" t="s">
        <v>612</v>
      </c>
      <c r="TPT308" s="119" t="s">
        <v>612</v>
      </c>
      <c r="TPU308" s="119" t="s">
        <v>612</v>
      </c>
      <c r="TPV308" s="119" t="s">
        <v>612</v>
      </c>
      <c r="TPW308" s="119" t="s">
        <v>612</v>
      </c>
      <c r="TPX308" s="119" t="s">
        <v>612</v>
      </c>
      <c r="TPY308" s="119" t="s">
        <v>612</v>
      </c>
      <c r="TPZ308" s="119" t="s">
        <v>612</v>
      </c>
      <c r="TQA308" s="119" t="s">
        <v>612</v>
      </c>
      <c r="TQB308" s="119" t="s">
        <v>612</v>
      </c>
      <c r="TQC308" s="119" t="s">
        <v>612</v>
      </c>
      <c r="TQD308" s="119" t="s">
        <v>612</v>
      </c>
      <c r="TQE308" s="119" t="s">
        <v>612</v>
      </c>
      <c r="TQF308" s="119" t="s">
        <v>612</v>
      </c>
      <c r="TQG308" s="119" t="s">
        <v>612</v>
      </c>
      <c r="TQH308" s="119" t="s">
        <v>612</v>
      </c>
      <c r="TQI308" s="119" t="s">
        <v>612</v>
      </c>
      <c r="TQJ308" s="119" t="s">
        <v>612</v>
      </c>
      <c r="TQK308" s="119" t="s">
        <v>612</v>
      </c>
      <c r="TQL308" s="119" t="s">
        <v>612</v>
      </c>
      <c r="TQM308" s="119" t="s">
        <v>612</v>
      </c>
      <c r="TQN308" s="119" t="s">
        <v>612</v>
      </c>
      <c r="TQO308" s="119" t="s">
        <v>612</v>
      </c>
      <c r="TQP308" s="119" t="s">
        <v>612</v>
      </c>
      <c r="TQQ308" s="119" t="s">
        <v>612</v>
      </c>
      <c r="TQR308" s="119" t="s">
        <v>612</v>
      </c>
      <c r="TQS308" s="119" t="s">
        <v>612</v>
      </c>
      <c r="TQT308" s="119" t="s">
        <v>612</v>
      </c>
      <c r="TQU308" s="119" t="s">
        <v>612</v>
      </c>
      <c r="TQV308" s="119" t="s">
        <v>612</v>
      </c>
      <c r="TQW308" s="119" t="s">
        <v>612</v>
      </c>
      <c r="TQX308" s="119" t="s">
        <v>612</v>
      </c>
      <c r="TQY308" s="119" t="s">
        <v>612</v>
      </c>
      <c r="TQZ308" s="119" t="s">
        <v>612</v>
      </c>
      <c r="TRA308" s="119" t="s">
        <v>612</v>
      </c>
      <c r="TRB308" s="119" t="s">
        <v>612</v>
      </c>
      <c r="TRC308" s="119" t="s">
        <v>612</v>
      </c>
      <c r="TRD308" s="119" t="s">
        <v>612</v>
      </c>
      <c r="TRE308" s="119" t="s">
        <v>612</v>
      </c>
      <c r="TRF308" s="119" t="s">
        <v>612</v>
      </c>
      <c r="TRG308" s="119" t="s">
        <v>612</v>
      </c>
      <c r="TRH308" s="119" t="s">
        <v>612</v>
      </c>
      <c r="TRI308" s="119" t="s">
        <v>612</v>
      </c>
      <c r="TRJ308" s="119" t="s">
        <v>612</v>
      </c>
      <c r="TRK308" s="119" t="s">
        <v>612</v>
      </c>
      <c r="TRL308" s="119" t="s">
        <v>612</v>
      </c>
      <c r="TRM308" s="119" t="s">
        <v>612</v>
      </c>
      <c r="TRN308" s="119" t="s">
        <v>612</v>
      </c>
      <c r="TRO308" s="119" t="s">
        <v>612</v>
      </c>
      <c r="TRP308" s="119" t="s">
        <v>612</v>
      </c>
      <c r="TRQ308" s="119" t="s">
        <v>612</v>
      </c>
      <c r="TRR308" s="119" t="s">
        <v>612</v>
      </c>
      <c r="TRS308" s="119" t="s">
        <v>612</v>
      </c>
      <c r="TRT308" s="119" t="s">
        <v>612</v>
      </c>
      <c r="TRU308" s="119" t="s">
        <v>612</v>
      </c>
      <c r="TRV308" s="119" t="s">
        <v>612</v>
      </c>
      <c r="TRW308" s="119" t="s">
        <v>612</v>
      </c>
      <c r="TRX308" s="119" t="s">
        <v>612</v>
      </c>
      <c r="TRY308" s="119" t="s">
        <v>612</v>
      </c>
      <c r="TRZ308" s="119" t="s">
        <v>612</v>
      </c>
      <c r="TSA308" s="119" t="s">
        <v>612</v>
      </c>
      <c r="TSB308" s="119" t="s">
        <v>612</v>
      </c>
      <c r="TSC308" s="119" t="s">
        <v>612</v>
      </c>
      <c r="TSD308" s="119" t="s">
        <v>612</v>
      </c>
      <c r="TSE308" s="119" t="s">
        <v>612</v>
      </c>
      <c r="TSF308" s="119" t="s">
        <v>612</v>
      </c>
      <c r="TSG308" s="119" t="s">
        <v>612</v>
      </c>
      <c r="TSH308" s="119" t="s">
        <v>612</v>
      </c>
      <c r="TSI308" s="119" t="s">
        <v>612</v>
      </c>
      <c r="TSJ308" s="119" t="s">
        <v>612</v>
      </c>
      <c r="TSK308" s="119" t="s">
        <v>612</v>
      </c>
      <c r="TSL308" s="119" t="s">
        <v>612</v>
      </c>
      <c r="TSM308" s="119" t="s">
        <v>612</v>
      </c>
      <c r="TSN308" s="119" t="s">
        <v>612</v>
      </c>
      <c r="TSO308" s="119" t="s">
        <v>612</v>
      </c>
      <c r="TSP308" s="119" t="s">
        <v>612</v>
      </c>
      <c r="TSQ308" s="119" t="s">
        <v>612</v>
      </c>
      <c r="TSR308" s="119" t="s">
        <v>612</v>
      </c>
      <c r="TSS308" s="119" t="s">
        <v>612</v>
      </c>
      <c r="TST308" s="119" t="s">
        <v>612</v>
      </c>
      <c r="TSU308" s="119" t="s">
        <v>612</v>
      </c>
      <c r="TSV308" s="119" t="s">
        <v>612</v>
      </c>
      <c r="TSW308" s="119" t="s">
        <v>612</v>
      </c>
      <c r="TSX308" s="119" t="s">
        <v>612</v>
      </c>
      <c r="TSY308" s="119" t="s">
        <v>612</v>
      </c>
      <c r="TSZ308" s="119" t="s">
        <v>612</v>
      </c>
      <c r="TTA308" s="119" t="s">
        <v>612</v>
      </c>
      <c r="TTB308" s="119" t="s">
        <v>612</v>
      </c>
      <c r="TTC308" s="119" t="s">
        <v>612</v>
      </c>
      <c r="TTD308" s="119" t="s">
        <v>612</v>
      </c>
      <c r="TTE308" s="119" t="s">
        <v>612</v>
      </c>
      <c r="TTF308" s="119" t="s">
        <v>612</v>
      </c>
      <c r="TTG308" s="119" t="s">
        <v>612</v>
      </c>
      <c r="TTH308" s="119" t="s">
        <v>612</v>
      </c>
      <c r="TTI308" s="119" t="s">
        <v>612</v>
      </c>
      <c r="TTJ308" s="119" t="s">
        <v>612</v>
      </c>
      <c r="TTK308" s="119" t="s">
        <v>612</v>
      </c>
      <c r="TTL308" s="119" t="s">
        <v>612</v>
      </c>
      <c r="TTM308" s="119" t="s">
        <v>612</v>
      </c>
      <c r="TTN308" s="119" t="s">
        <v>612</v>
      </c>
      <c r="TTO308" s="119" t="s">
        <v>612</v>
      </c>
      <c r="TTP308" s="119" t="s">
        <v>612</v>
      </c>
      <c r="TTQ308" s="119" t="s">
        <v>612</v>
      </c>
      <c r="TTR308" s="119" t="s">
        <v>612</v>
      </c>
      <c r="TTS308" s="119" t="s">
        <v>612</v>
      </c>
      <c r="TTT308" s="119" t="s">
        <v>612</v>
      </c>
      <c r="TTU308" s="119" t="s">
        <v>612</v>
      </c>
      <c r="TTV308" s="119" t="s">
        <v>612</v>
      </c>
      <c r="TTW308" s="119" t="s">
        <v>612</v>
      </c>
      <c r="TTX308" s="119" t="s">
        <v>612</v>
      </c>
      <c r="TTY308" s="119" t="s">
        <v>612</v>
      </c>
      <c r="TTZ308" s="119" t="s">
        <v>612</v>
      </c>
      <c r="TUA308" s="119" t="s">
        <v>612</v>
      </c>
      <c r="TUB308" s="119" t="s">
        <v>612</v>
      </c>
      <c r="TUC308" s="119" t="s">
        <v>612</v>
      </c>
      <c r="TUD308" s="119" t="s">
        <v>612</v>
      </c>
      <c r="TUE308" s="119" t="s">
        <v>612</v>
      </c>
      <c r="TUF308" s="119" t="s">
        <v>612</v>
      </c>
      <c r="TUG308" s="119" t="s">
        <v>612</v>
      </c>
      <c r="TUH308" s="119" t="s">
        <v>612</v>
      </c>
      <c r="TUI308" s="119" t="s">
        <v>612</v>
      </c>
      <c r="TUJ308" s="119" t="s">
        <v>612</v>
      </c>
      <c r="TUK308" s="119" t="s">
        <v>612</v>
      </c>
      <c r="TUL308" s="119" t="s">
        <v>612</v>
      </c>
      <c r="TUM308" s="119" t="s">
        <v>612</v>
      </c>
      <c r="TUN308" s="119" t="s">
        <v>612</v>
      </c>
      <c r="TUO308" s="119" t="s">
        <v>612</v>
      </c>
      <c r="TUP308" s="119" t="s">
        <v>612</v>
      </c>
      <c r="TUQ308" s="119" t="s">
        <v>612</v>
      </c>
      <c r="TUR308" s="119" t="s">
        <v>612</v>
      </c>
      <c r="TUS308" s="119" t="s">
        <v>612</v>
      </c>
      <c r="TUT308" s="119" t="s">
        <v>612</v>
      </c>
      <c r="TUU308" s="119" t="s">
        <v>612</v>
      </c>
      <c r="TUV308" s="119" t="s">
        <v>612</v>
      </c>
      <c r="TUW308" s="119" t="s">
        <v>612</v>
      </c>
      <c r="TUX308" s="119" t="s">
        <v>612</v>
      </c>
      <c r="TUY308" s="119" t="s">
        <v>612</v>
      </c>
      <c r="TUZ308" s="119" t="s">
        <v>612</v>
      </c>
      <c r="TVA308" s="119" t="s">
        <v>612</v>
      </c>
      <c r="TVB308" s="119" t="s">
        <v>612</v>
      </c>
      <c r="TVC308" s="119" t="s">
        <v>612</v>
      </c>
      <c r="TVD308" s="119" t="s">
        <v>612</v>
      </c>
      <c r="TVE308" s="119" t="s">
        <v>612</v>
      </c>
      <c r="TVF308" s="119" t="s">
        <v>612</v>
      </c>
      <c r="TVG308" s="119" t="s">
        <v>612</v>
      </c>
      <c r="TVH308" s="119" t="s">
        <v>612</v>
      </c>
      <c r="TVI308" s="119" t="s">
        <v>612</v>
      </c>
      <c r="TVJ308" s="119" t="s">
        <v>612</v>
      </c>
      <c r="TVK308" s="119" t="s">
        <v>612</v>
      </c>
      <c r="TVL308" s="119" t="s">
        <v>612</v>
      </c>
      <c r="TVM308" s="119" t="s">
        <v>612</v>
      </c>
      <c r="TVN308" s="119" t="s">
        <v>612</v>
      </c>
      <c r="TVO308" s="119" t="s">
        <v>612</v>
      </c>
      <c r="TVP308" s="119" t="s">
        <v>612</v>
      </c>
      <c r="TVQ308" s="119" t="s">
        <v>612</v>
      </c>
      <c r="TVR308" s="119" t="s">
        <v>612</v>
      </c>
      <c r="TVS308" s="119" t="s">
        <v>612</v>
      </c>
      <c r="TVT308" s="119" t="s">
        <v>612</v>
      </c>
      <c r="TVU308" s="119" t="s">
        <v>612</v>
      </c>
      <c r="TVV308" s="119" t="s">
        <v>612</v>
      </c>
      <c r="TVW308" s="119" t="s">
        <v>612</v>
      </c>
      <c r="TVX308" s="119" t="s">
        <v>612</v>
      </c>
      <c r="TVY308" s="119" t="s">
        <v>612</v>
      </c>
      <c r="TVZ308" s="119" t="s">
        <v>612</v>
      </c>
      <c r="TWA308" s="119" t="s">
        <v>612</v>
      </c>
      <c r="TWB308" s="119" t="s">
        <v>612</v>
      </c>
      <c r="TWC308" s="119" t="s">
        <v>612</v>
      </c>
      <c r="TWD308" s="119" t="s">
        <v>612</v>
      </c>
      <c r="TWE308" s="119" t="s">
        <v>612</v>
      </c>
      <c r="TWF308" s="119" t="s">
        <v>612</v>
      </c>
      <c r="TWG308" s="119" t="s">
        <v>612</v>
      </c>
      <c r="TWH308" s="119" t="s">
        <v>612</v>
      </c>
      <c r="TWI308" s="119" t="s">
        <v>612</v>
      </c>
      <c r="TWJ308" s="119" t="s">
        <v>612</v>
      </c>
      <c r="TWK308" s="119" t="s">
        <v>612</v>
      </c>
      <c r="TWL308" s="119" t="s">
        <v>612</v>
      </c>
      <c r="TWM308" s="119" t="s">
        <v>612</v>
      </c>
      <c r="TWN308" s="119" t="s">
        <v>612</v>
      </c>
      <c r="TWO308" s="119" t="s">
        <v>612</v>
      </c>
      <c r="TWP308" s="119" t="s">
        <v>612</v>
      </c>
      <c r="TWQ308" s="119" t="s">
        <v>612</v>
      </c>
      <c r="TWR308" s="119" t="s">
        <v>612</v>
      </c>
      <c r="TWS308" s="119" t="s">
        <v>612</v>
      </c>
      <c r="TWT308" s="119" t="s">
        <v>612</v>
      </c>
      <c r="TWU308" s="119" t="s">
        <v>612</v>
      </c>
      <c r="TWV308" s="119" t="s">
        <v>612</v>
      </c>
      <c r="TWW308" s="119" t="s">
        <v>612</v>
      </c>
      <c r="TWX308" s="119" t="s">
        <v>612</v>
      </c>
      <c r="TWY308" s="119" t="s">
        <v>612</v>
      </c>
      <c r="TWZ308" s="119" t="s">
        <v>612</v>
      </c>
      <c r="TXA308" s="119" t="s">
        <v>612</v>
      </c>
      <c r="TXB308" s="119" t="s">
        <v>612</v>
      </c>
      <c r="TXC308" s="119" t="s">
        <v>612</v>
      </c>
      <c r="TXD308" s="119" t="s">
        <v>612</v>
      </c>
      <c r="TXE308" s="119" t="s">
        <v>612</v>
      </c>
      <c r="TXF308" s="119" t="s">
        <v>612</v>
      </c>
      <c r="TXG308" s="119" t="s">
        <v>612</v>
      </c>
      <c r="TXH308" s="119" t="s">
        <v>612</v>
      </c>
      <c r="TXI308" s="119" t="s">
        <v>612</v>
      </c>
      <c r="TXJ308" s="119" t="s">
        <v>612</v>
      </c>
      <c r="TXK308" s="119" t="s">
        <v>612</v>
      </c>
      <c r="TXL308" s="119" t="s">
        <v>612</v>
      </c>
      <c r="TXM308" s="119" t="s">
        <v>612</v>
      </c>
      <c r="TXN308" s="119" t="s">
        <v>612</v>
      </c>
      <c r="TXO308" s="119" t="s">
        <v>612</v>
      </c>
      <c r="TXP308" s="119" t="s">
        <v>612</v>
      </c>
      <c r="TXQ308" s="119" t="s">
        <v>612</v>
      </c>
      <c r="TXR308" s="119" t="s">
        <v>612</v>
      </c>
      <c r="TXS308" s="119" t="s">
        <v>612</v>
      </c>
      <c r="TXT308" s="119" t="s">
        <v>612</v>
      </c>
      <c r="TXU308" s="119" t="s">
        <v>612</v>
      </c>
      <c r="TXV308" s="119" t="s">
        <v>612</v>
      </c>
      <c r="TXW308" s="119" t="s">
        <v>612</v>
      </c>
      <c r="TXX308" s="119" t="s">
        <v>612</v>
      </c>
      <c r="TXY308" s="119" t="s">
        <v>612</v>
      </c>
      <c r="TXZ308" s="119" t="s">
        <v>612</v>
      </c>
      <c r="TYA308" s="119" t="s">
        <v>612</v>
      </c>
      <c r="TYB308" s="119" t="s">
        <v>612</v>
      </c>
      <c r="TYC308" s="119" t="s">
        <v>612</v>
      </c>
      <c r="TYD308" s="119" t="s">
        <v>612</v>
      </c>
      <c r="TYE308" s="119" t="s">
        <v>612</v>
      </c>
      <c r="TYF308" s="119" t="s">
        <v>612</v>
      </c>
      <c r="TYG308" s="119" t="s">
        <v>612</v>
      </c>
      <c r="TYH308" s="119" t="s">
        <v>612</v>
      </c>
      <c r="TYI308" s="119" t="s">
        <v>612</v>
      </c>
      <c r="TYJ308" s="119" t="s">
        <v>612</v>
      </c>
      <c r="TYK308" s="119" t="s">
        <v>612</v>
      </c>
      <c r="TYL308" s="119" t="s">
        <v>612</v>
      </c>
      <c r="TYM308" s="119" t="s">
        <v>612</v>
      </c>
      <c r="TYN308" s="119" t="s">
        <v>612</v>
      </c>
      <c r="TYO308" s="119" t="s">
        <v>612</v>
      </c>
      <c r="TYP308" s="119" t="s">
        <v>612</v>
      </c>
      <c r="TYQ308" s="119" t="s">
        <v>612</v>
      </c>
      <c r="TYR308" s="119" t="s">
        <v>612</v>
      </c>
      <c r="TYS308" s="119" t="s">
        <v>612</v>
      </c>
      <c r="TYT308" s="119" t="s">
        <v>612</v>
      </c>
      <c r="TYU308" s="119" t="s">
        <v>612</v>
      </c>
      <c r="TYV308" s="119" t="s">
        <v>612</v>
      </c>
      <c r="TYW308" s="119" t="s">
        <v>612</v>
      </c>
      <c r="TYX308" s="119" t="s">
        <v>612</v>
      </c>
      <c r="TYY308" s="119" t="s">
        <v>612</v>
      </c>
      <c r="TYZ308" s="119" t="s">
        <v>612</v>
      </c>
      <c r="TZA308" s="119" t="s">
        <v>612</v>
      </c>
      <c r="TZB308" s="119" t="s">
        <v>612</v>
      </c>
      <c r="TZC308" s="119" t="s">
        <v>612</v>
      </c>
      <c r="TZD308" s="119" t="s">
        <v>612</v>
      </c>
      <c r="TZE308" s="119" t="s">
        <v>612</v>
      </c>
      <c r="TZF308" s="119" t="s">
        <v>612</v>
      </c>
      <c r="TZG308" s="119" t="s">
        <v>612</v>
      </c>
      <c r="TZH308" s="119" t="s">
        <v>612</v>
      </c>
      <c r="TZI308" s="119" t="s">
        <v>612</v>
      </c>
      <c r="TZJ308" s="119" t="s">
        <v>612</v>
      </c>
      <c r="TZK308" s="119" t="s">
        <v>612</v>
      </c>
      <c r="TZL308" s="119" t="s">
        <v>612</v>
      </c>
      <c r="TZM308" s="119" t="s">
        <v>612</v>
      </c>
      <c r="TZN308" s="119" t="s">
        <v>612</v>
      </c>
      <c r="TZO308" s="119" t="s">
        <v>612</v>
      </c>
      <c r="TZP308" s="119" t="s">
        <v>612</v>
      </c>
      <c r="TZQ308" s="119" t="s">
        <v>612</v>
      </c>
      <c r="TZR308" s="119" t="s">
        <v>612</v>
      </c>
      <c r="TZS308" s="119" t="s">
        <v>612</v>
      </c>
      <c r="TZT308" s="119" t="s">
        <v>612</v>
      </c>
      <c r="TZU308" s="119" t="s">
        <v>612</v>
      </c>
      <c r="TZV308" s="119" t="s">
        <v>612</v>
      </c>
      <c r="TZW308" s="119" t="s">
        <v>612</v>
      </c>
      <c r="TZX308" s="119" t="s">
        <v>612</v>
      </c>
      <c r="TZY308" s="119" t="s">
        <v>612</v>
      </c>
      <c r="TZZ308" s="119" t="s">
        <v>612</v>
      </c>
      <c r="UAA308" s="119" t="s">
        <v>612</v>
      </c>
      <c r="UAB308" s="119" t="s">
        <v>612</v>
      </c>
      <c r="UAC308" s="119" t="s">
        <v>612</v>
      </c>
      <c r="UAD308" s="119" t="s">
        <v>612</v>
      </c>
      <c r="UAE308" s="119" t="s">
        <v>612</v>
      </c>
      <c r="UAF308" s="119" t="s">
        <v>612</v>
      </c>
      <c r="UAG308" s="119" t="s">
        <v>612</v>
      </c>
      <c r="UAH308" s="119" t="s">
        <v>612</v>
      </c>
      <c r="UAI308" s="119" t="s">
        <v>612</v>
      </c>
      <c r="UAJ308" s="119" t="s">
        <v>612</v>
      </c>
      <c r="UAK308" s="119" t="s">
        <v>612</v>
      </c>
      <c r="UAL308" s="119" t="s">
        <v>612</v>
      </c>
      <c r="UAM308" s="119" t="s">
        <v>612</v>
      </c>
      <c r="UAN308" s="119" t="s">
        <v>612</v>
      </c>
      <c r="UAO308" s="119" t="s">
        <v>612</v>
      </c>
      <c r="UAP308" s="119" t="s">
        <v>612</v>
      </c>
      <c r="UAQ308" s="119" t="s">
        <v>612</v>
      </c>
      <c r="UAR308" s="119" t="s">
        <v>612</v>
      </c>
      <c r="UAS308" s="119" t="s">
        <v>612</v>
      </c>
      <c r="UAT308" s="119" t="s">
        <v>612</v>
      </c>
      <c r="UAU308" s="119" t="s">
        <v>612</v>
      </c>
      <c r="UAV308" s="119" t="s">
        <v>612</v>
      </c>
      <c r="UAW308" s="119" t="s">
        <v>612</v>
      </c>
      <c r="UAX308" s="119" t="s">
        <v>612</v>
      </c>
      <c r="UAY308" s="119" t="s">
        <v>612</v>
      </c>
      <c r="UAZ308" s="119" t="s">
        <v>612</v>
      </c>
      <c r="UBA308" s="119" t="s">
        <v>612</v>
      </c>
      <c r="UBB308" s="119" t="s">
        <v>612</v>
      </c>
      <c r="UBC308" s="119" t="s">
        <v>612</v>
      </c>
      <c r="UBD308" s="119" t="s">
        <v>612</v>
      </c>
      <c r="UBE308" s="119" t="s">
        <v>612</v>
      </c>
      <c r="UBF308" s="119" t="s">
        <v>612</v>
      </c>
      <c r="UBG308" s="119" t="s">
        <v>612</v>
      </c>
      <c r="UBH308" s="119" t="s">
        <v>612</v>
      </c>
      <c r="UBI308" s="119" t="s">
        <v>612</v>
      </c>
      <c r="UBJ308" s="119" t="s">
        <v>612</v>
      </c>
      <c r="UBK308" s="119" t="s">
        <v>612</v>
      </c>
      <c r="UBL308" s="119" t="s">
        <v>612</v>
      </c>
      <c r="UBM308" s="119" t="s">
        <v>612</v>
      </c>
      <c r="UBN308" s="119" t="s">
        <v>612</v>
      </c>
      <c r="UBO308" s="119" t="s">
        <v>612</v>
      </c>
      <c r="UBP308" s="119" t="s">
        <v>612</v>
      </c>
      <c r="UBQ308" s="119" t="s">
        <v>612</v>
      </c>
      <c r="UBR308" s="119" t="s">
        <v>612</v>
      </c>
      <c r="UBS308" s="119" t="s">
        <v>612</v>
      </c>
      <c r="UBT308" s="119" t="s">
        <v>612</v>
      </c>
      <c r="UBU308" s="119" t="s">
        <v>612</v>
      </c>
      <c r="UBV308" s="119" t="s">
        <v>612</v>
      </c>
      <c r="UBW308" s="119" t="s">
        <v>612</v>
      </c>
      <c r="UBX308" s="119" t="s">
        <v>612</v>
      </c>
      <c r="UBY308" s="119" t="s">
        <v>612</v>
      </c>
      <c r="UBZ308" s="119" t="s">
        <v>612</v>
      </c>
      <c r="UCA308" s="119" t="s">
        <v>612</v>
      </c>
      <c r="UCB308" s="119" t="s">
        <v>612</v>
      </c>
      <c r="UCC308" s="119" t="s">
        <v>612</v>
      </c>
      <c r="UCD308" s="119" t="s">
        <v>612</v>
      </c>
      <c r="UCE308" s="119" t="s">
        <v>612</v>
      </c>
      <c r="UCF308" s="119" t="s">
        <v>612</v>
      </c>
      <c r="UCG308" s="119" t="s">
        <v>612</v>
      </c>
      <c r="UCH308" s="119" t="s">
        <v>612</v>
      </c>
      <c r="UCI308" s="119" t="s">
        <v>612</v>
      </c>
      <c r="UCJ308" s="119" t="s">
        <v>612</v>
      </c>
      <c r="UCK308" s="119" t="s">
        <v>612</v>
      </c>
      <c r="UCL308" s="119" t="s">
        <v>612</v>
      </c>
      <c r="UCM308" s="119" t="s">
        <v>612</v>
      </c>
      <c r="UCN308" s="119" t="s">
        <v>612</v>
      </c>
      <c r="UCO308" s="119" t="s">
        <v>612</v>
      </c>
      <c r="UCP308" s="119" t="s">
        <v>612</v>
      </c>
      <c r="UCQ308" s="119" t="s">
        <v>612</v>
      </c>
      <c r="UCR308" s="119" t="s">
        <v>612</v>
      </c>
      <c r="UCS308" s="119" t="s">
        <v>612</v>
      </c>
      <c r="UCT308" s="119" t="s">
        <v>612</v>
      </c>
      <c r="UCU308" s="119" t="s">
        <v>612</v>
      </c>
      <c r="UCV308" s="119" t="s">
        <v>612</v>
      </c>
      <c r="UCW308" s="119" t="s">
        <v>612</v>
      </c>
      <c r="UCX308" s="119" t="s">
        <v>612</v>
      </c>
      <c r="UCY308" s="119" t="s">
        <v>612</v>
      </c>
      <c r="UCZ308" s="119" t="s">
        <v>612</v>
      </c>
      <c r="UDA308" s="119" t="s">
        <v>612</v>
      </c>
      <c r="UDB308" s="119" t="s">
        <v>612</v>
      </c>
      <c r="UDC308" s="119" t="s">
        <v>612</v>
      </c>
      <c r="UDD308" s="119" t="s">
        <v>612</v>
      </c>
      <c r="UDE308" s="119" t="s">
        <v>612</v>
      </c>
      <c r="UDF308" s="119" t="s">
        <v>612</v>
      </c>
      <c r="UDG308" s="119" t="s">
        <v>612</v>
      </c>
      <c r="UDH308" s="119" t="s">
        <v>612</v>
      </c>
      <c r="UDI308" s="119" t="s">
        <v>612</v>
      </c>
      <c r="UDJ308" s="119" t="s">
        <v>612</v>
      </c>
      <c r="UDK308" s="119" t="s">
        <v>612</v>
      </c>
      <c r="UDL308" s="119" t="s">
        <v>612</v>
      </c>
      <c r="UDM308" s="119" t="s">
        <v>612</v>
      </c>
      <c r="UDN308" s="119" t="s">
        <v>612</v>
      </c>
      <c r="UDO308" s="119" t="s">
        <v>612</v>
      </c>
      <c r="UDP308" s="119" t="s">
        <v>612</v>
      </c>
      <c r="UDQ308" s="119" t="s">
        <v>612</v>
      </c>
      <c r="UDR308" s="119" t="s">
        <v>612</v>
      </c>
      <c r="UDS308" s="119" t="s">
        <v>612</v>
      </c>
      <c r="UDT308" s="119" t="s">
        <v>612</v>
      </c>
      <c r="UDU308" s="119" t="s">
        <v>612</v>
      </c>
      <c r="UDV308" s="119" t="s">
        <v>612</v>
      </c>
      <c r="UDW308" s="119" t="s">
        <v>612</v>
      </c>
      <c r="UDX308" s="119" t="s">
        <v>612</v>
      </c>
      <c r="UDY308" s="119" t="s">
        <v>612</v>
      </c>
      <c r="UDZ308" s="119" t="s">
        <v>612</v>
      </c>
      <c r="UEA308" s="119" t="s">
        <v>612</v>
      </c>
      <c r="UEB308" s="119" t="s">
        <v>612</v>
      </c>
      <c r="UEC308" s="119" t="s">
        <v>612</v>
      </c>
      <c r="UED308" s="119" t="s">
        <v>612</v>
      </c>
      <c r="UEE308" s="119" t="s">
        <v>612</v>
      </c>
      <c r="UEF308" s="119" t="s">
        <v>612</v>
      </c>
      <c r="UEG308" s="119" t="s">
        <v>612</v>
      </c>
      <c r="UEH308" s="119" t="s">
        <v>612</v>
      </c>
      <c r="UEI308" s="119" t="s">
        <v>612</v>
      </c>
      <c r="UEJ308" s="119" t="s">
        <v>612</v>
      </c>
      <c r="UEK308" s="119" t="s">
        <v>612</v>
      </c>
      <c r="UEL308" s="119" t="s">
        <v>612</v>
      </c>
      <c r="UEM308" s="119" t="s">
        <v>612</v>
      </c>
      <c r="UEN308" s="119" t="s">
        <v>612</v>
      </c>
      <c r="UEO308" s="119" t="s">
        <v>612</v>
      </c>
      <c r="UEP308" s="119" t="s">
        <v>612</v>
      </c>
      <c r="UEQ308" s="119" t="s">
        <v>612</v>
      </c>
      <c r="UER308" s="119" t="s">
        <v>612</v>
      </c>
      <c r="UES308" s="119" t="s">
        <v>612</v>
      </c>
      <c r="UET308" s="119" t="s">
        <v>612</v>
      </c>
      <c r="UEU308" s="119" t="s">
        <v>612</v>
      </c>
      <c r="UEV308" s="119" t="s">
        <v>612</v>
      </c>
      <c r="UEW308" s="119" t="s">
        <v>612</v>
      </c>
      <c r="UEX308" s="119" t="s">
        <v>612</v>
      </c>
      <c r="UEY308" s="119" t="s">
        <v>612</v>
      </c>
      <c r="UEZ308" s="119" t="s">
        <v>612</v>
      </c>
      <c r="UFA308" s="119" t="s">
        <v>612</v>
      </c>
      <c r="UFB308" s="119" t="s">
        <v>612</v>
      </c>
      <c r="UFC308" s="119" t="s">
        <v>612</v>
      </c>
      <c r="UFD308" s="119" t="s">
        <v>612</v>
      </c>
      <c r="UFE308" s="119" t="s">
        <v>612</v>
      </c>
      <c r="UFF308" s="119" t="s">
        <v>612</v>
      </c>
      <c r="UFG308" s="119" t="s">
        <v>612</v>
      </c>
      <c r="UFH308" s="119" t="s">
        <v>612</v>
      </c>
      <c r="UFI308" s="119" t="s">
        <v>612</v>
      </c>
      <c r="UFJ308" s="119" t="s">
        <v>612</v>
      </c>
      <c r="UFK308" s="119" t="s">
        <v>612</v>
      </c>
      <c r="UFL308" s="119" t="s">
        <v>612</v>
      </c>
      <c r="UFM308" s="119" t="s">
        <v>612</v>
      </c>
      <c r="UFN308" s="119" t="s">
        <v>612</v>
      </c>
      <c r="UFO308" s="119" t="s">
        <v>612</v>
      </c>
      <c r="UFP308" s="119" t="s">
        <v>612</v>
      </c>
      <c r="UFQ308" s="119" t="s">
        <v>612</v>
      </c>
      <c r="UFR308" s="119" t="s">
        <v>612</v>
      </c>
      <c r="UFS308" s="119" t="s">
        <v>612</v>
      </c>
      <c r="UFT308" s="119" t="s">
        <v>612</v>
      </c>
      <c r="UFU308" s="119" t="s">
        <v>612</v>
      </c>
      <c r="UFV308" s="119" t="s">
        <v>612</v>
      </c>
      <c r="UFW308" s="119" t="s">
        <v>612</v>
      </c>
      <c r="UFX308" s="119" t="s">
        <v>612</v>
      </c>
      <c r="UFY308" s="119" t="s">
        <v>612</v>
      </c>
      <c r="UFZ308" s="119" t="s">
        <v>612</v>
      </c>
      <c r="UGA308" s="119" t="s">
        <v>612</v>
      </c>
      <c r="UGB308" s="119" t="s">
        <v>612</v>
      </c>
      <c r="UGC308" s="119" t="s">
        <v>612</v>
      </c>
      <c r="UGD308" s="119" t="s">
        <v>612</v>
      </c>
      <c r="UGE308" s="119" t="s">
        <v>612</v>
      </c>
      <c r="UGF308" s="119" t="s">
        <v>612</v>
      </c>
      <c r="UGG308" s="119" t="s">
        <v>612</v>
      </c>
      <c r="UGH308" s="119" t="s">
        <v>612</v>
      </c>
      <c r="UGI308" s="119" t="s">
        <v>612</v>
      </c>
      <c r="UGJ308" s="119" t="s">
        <v>612</v>
      </c>
      <c r="UGK308" s="119" t="s">
        <v>612</v>
      </c>
      <c r="UGL308" s="119" t="s">
        <v>612</v>
      </c>
      <c r="UGM308" s="119" t="s">
        <v>612</v>
      </c>
      <c r="UGN308" s="119" t="s">
        <v>612</v>
      </c>
      <c r="UGO308" s="119" t="s">
        <v>612</v>
      </c>
      <c r="UGP308" s="119" t="s">
        <v>612</v>
      </c>
      <c r="UGQ308" s="119" t="s">
        <v>612</v>
      </c>
      <c r="UGR308" s="119" t="s">
        <v>612</v>
      </c>
      <c r="UGS308" s="119" t="s">
        <v>612</v>
      </c>
      <c r="UGT308" s="119" t="s">
        <v>612</v>
      </c>
      <c r="UGU308" s="119" t="s">
        <v>612</v>
      </c>
      <c r="UGV308" s="119" t="s">
        <v>612</v>
      </c>
      <c r="UGW308" s="119" t="s">
        <v>612</v>
      </c>
      <c r="UGX308" s="119" t="s">
        <v>612</v>
      </c>
      <c r="UGY308" s="119" t="s">
        <v>612</v>
      </c>
      <c r="UGZ308" s="119" t="s">
        <v>612</v>
      </c>
      <c r="UHA308" s="119" t="s">
        <v>612</v>
      </c>
      <c r="UHB308" s="119" t="s">
        <v>612</v>
      </c>
      <c r="UHC308" s="119" t="s">
        <v>612</v>
      </c>
      <c r="UHD308" s="119" t="s">
        <v>612</v>
      </c>
      <c r="UHE308" s="119" t="s">
        <v>612</v>
      </c>
      <c r="UHF308" s="119" t="s">
        <v>612</v>
      </c>
      <c r="UHG308" s="119" t="s">
        <v>612</v>
      </c>
      <c r="UHH308" s="119" t="s">
        <v>612</v>
      </c>
      <c r="UHI308" s="119" t="s">
        <v>612</v>
      </c>
      <c r="UHJ308" s="119" t="s">
        <v>612</v>
      </c>
      <c r="UHK308" s="119" t="s">
        <v>612</v>
      </c>
      <c r="UHL308" s="119" t="s">
        <v>612</v>
      </c>
      <c r="UHM308" s="119" t="s">
        <v>612</v>
      </c>
      <c r="UHN308" s="119" t="s">
        <v>612</v>
      </c>
      <c r="UHO308" s="119" t="s">
        <v>612</v>
      </c>
      <c r="UHP308" s="119" t="s">
        <v>612</v>
      </c>
      <c r="UHQ308" s="119" t="s">
        <v>612</v>
      </c>
      <c r="UHR308" s="119" t="s">
        <v>612</v>
      </c>
      <c r="UHS308" s="119" t="s">
        <v>612</v>
      </c>
      <c r="UHT308" s="119" t="s">
        <v>612</v>
      </c>
      <c r="UHU308" s="119" t="s">
        <v>612</v>
      </c>
      <c r="UHV308" s="119" t="s">
        <v>612</v>
      </c>
      <c r="UHW308" s="119" t="s">
        <v>612</v>
      </c>
      <c r="UHX308" s="119" t="s">
        <v>612</v>
      </c>
      <c r="UHY308" s="119" t="s">
        <v>612</v>
      </c>
      <c r="UHZ308" s="119" t="s">
        <v>612</v>
      </c>
      <c r="UIA308" s="119" t="s">
        <v>612</v>
      </c>
      <c r="UIB308" s="119" t="s">
        <v>612</v>
      </c>
      <c r="UIC308" s="119" t="s">
        <v>612</v>
      </c>
      <c r="UID308" s="119" t="s">
        <v>612</v>
      </c>
      <c r="UIE308" s="119" t="s">
        <v>612</v>
      </c>
      <c r="UIF308" s="119" t="s">
        <v>612</v>
      </c>
      <c r="UIG308" s="119" t="s">
        <v>612</v>
      </c>
      <c r="UIH308" s="119" t="s">
        <v>612</v>
      </c>
      <c r="UII308" s="119" t="s">
        <v>612</v>
      </c>
      <c r="UIJ308" s="119" t="s">
        <v>612</v>
      </c>
      <c r="UIK308" s="119" t="s">
        <v>612</v>
      </c>
      <c r="UIL308" s="119" t="s">
        <v>612</v>
      </c>
      <c r="UIM308" s="119" t="s">
        <v>612</v>
      </c>
      <c r="UIN308" s="119" t="s">
        <v>612</v>
      </c>
      <c r="UIO308" s="119" t="s">
        <v>612</v>
      </c>
      <c r="UIP308" s="119" t="s">
        <v>612</v>
      </c>
      <c r="UIQ308" s="119" t="s">
        <v>612</v>
      </c>
      <c r="UIR308" s="119" t="s">
        <v>612</v>
      </c>
      <c r="UIS308" s="119" t="s">
        <v>612</v>
      </c>
      <c r="UIT308" s="119" t="s">
        <v>612</v>
      </c>
      <c r="UIU308" s="119" t="s">
        <v>612</v>
      </c>
      <c r="UIV308" s="119" t="s">
        <v>612</v>
      </c>
      <c r="UIW308" s="119" t="s">
        <v>612</v>
      </c>
      <c r="UIX308" s="119" t="s">
        <v>612</v>
      </c>
      <c r="UIY308" s="119" t="s">
        <v>612</v>
      </c>
      <c r="UIZ308" s="119" t="s">
        <v>612</v>
      </c>
      <c r="UJA308" s="119" t="s">
        <v>612</v>
      </c>
      <c r="UJB308" s="119" t="s">
        <v>612</v>
      </c>
      <c r="UJC308" s="119" t="s">
        <v>612</v>
      </c>
      <c r="UJD308" s="119" t="s">
        <v>612</v>
      </c>
      <c r="UJE308" s="119" t="s">
        <v>612</v>
      </c>
      <c r="UJF308" s="119" t="s">
        <v>612</v>
      </c>
      <c r="UJG308" s="119" t="s">
        <v>612</v>
      </c>
      <c r="UJH308" s="119" t="s">
        <v>612</v>
      </c>
      <c r="UJI308" s="119" t="s">
        <v>612</v>
      </c>
      <c r="UJJ308" s="119" t="s">
        <v>612</v>
      </c>
      <c r="UJK308" s="119" t="s">
        <v>612</v>
      </c>
      <c r="UJL308" s="119" t="s">
        <v>612</v>
      </c>
      <c r="UJM308" s="119" t="s">
        <v>612</v>
      </c>
      <c r="UJN308" s="119" t="s">
        <v>612</v>
      </c>
      <c r="UJO308" s="119" t="s">
        <v>612</v>
      </c>
      <c r="UJP308" s="119" t="s">
        <v>612</v>
      </c>
      <c r="UJQ308" s="119" t="s">
        <v>612</v>
      </c>
      <c r="UJR308" s="119" t="s">
        <v>612</v>
      </c>
      <c r="UJS308" s="119" t="s">
        <v>612</v>
      </c>
      <c r="UJT308" s="119" t="s">
        <v>612</v>
      </c>
      <c r="UJU308" s="119" t="s">
        <v>612</v>
      </c>
      <c r="UJV308" s="119" t="s">
        <v>612</v>
      </c>
      <c r="UJW308" s="119" t="s">
        <v>612</v>
      </c>
      <c r="UJX308" s="119" t="s">
        <v>612</v>
      </c>
      <c r="UJY308" s="119" t="s">
        <v>612</v>
      </c>
      <c r="UJZ308" s="119" t="s">
        <v>612</v>
      </c>
      <c r="UKA308" s="119" t="s">
        <v>612</v>
      </c>
      <c r="UKB308" s="119" t="s">
        <v>612</v>
      </c>
      <c r="UKC308" s="119" t="s">
        <v>612</v>
      </c>
      <c r="UKD308" s="119" t="s">
        <v>612</v>
      </c>
      <c r="UKE308" s="119" t="s">
        <v>612</v>
      </c>
      <c r="UKF308" s="119" t="s">
        <v>612</v>
      </c>
      <c r="UKG308" s="119" t="s">
        <v>612</v>
      </c>
      <c r="UKH308" s="119" t="s">
        <v>612</v>
      </c>
      <c r="UKI308" s="119" t="s">
        <v>612</v>
      </c>
      <c r="UKJ308" s="119" t="s">
        <v>612</v>
      </c>
      <c r="UKK308" s="119" t="s">
        <v>612</v>
      </c>
      <c r="UKL308" s="119" t="s">
        <v>612</v>
      </c>
      <c r="UKM308" s="119" t="s">
        <v>612</v>
      </c>
      <c r="UKN308" s="119" t="s">
        <v>612</v>
      </c>
      <c r="UKO308" s="119" t="s">
        <v>612</v>
      </c>
      <c r="UKP308" s="119" t="s">
        <v>612</v>
      </c>
      <c r="UKQ308" s="119" t="s">
        <v>612</v>
      </c>
      <c r="UKR308" s="119" t="s">
        <v>612</v>
      </c>
      <c r="UKS308" s="119" t="s">
        <v>612</v>
      </c>
      <c r="UKT308" s="119" t="s">
        <v>612</v>
      </c>
      <c r="UKU308" s="119" t="s">
        <v>612</v>
      </c>
      <c r="UKV308" s="119" t="s">
        <v>612</v>
      </c>
      <c r="UKW308" s="119" t="s">
        <v>612</v>
      </c>
      <c r="UKX308" s="119" t="s">
        <v>612</v>
      </c>
      <c r="UKY308" s="119" t="s">
        <v>612</v>
      </c>
      <c r="UKZ308" s="119" t="s">
        <v>612</v>
      </c>
      <c r="ULA308" s="119" t="s">
        <v>612</v>
      </c>
      <c r="ULB308" s="119" t="s">
        <v>612</v>
      </c>
      <c r="ULC308" s="119" t="s">
        <v>612</v>
      </c>
      <c r="ULD308" s="119" t="s">
        <v>612</v>
      </c>
      <c r="ULE308" s="119" t="s">
        <v>612</v>
      </c>
      <c r="ULF308" s="119" t="s">
        <v>612</v>
      </c>
      <c r="ULG308" s="119" t="s">
        <v>612</v>
      </c>
      <c r="ULH308" s="119" t="s">
        <v>612</v>
      </c>
      <c r="ULI308" s="119" t="s">
        <v>612</v>
      </c>
      <c r="ULJ308" s="119" t="s">
        <v>612</v>
      </c>
      <c r="ULK308" s="119" t="s">
        <v>612</v>
      </c>
      <c r="ULL308" s="119" t="s">
        <v>612</v>
      </c>
      <c r="ULM308" s="119" t="s">
        <v>612</v>
      </c>
      <c r="ULN308" s="119" t="s">
        <v>612</v>
      </c>
      <c r="ULO308" s="119" t="s">
        <v>612</v>
      </c>
      <c r="ULP308" s="119" t="s">
        <v>612</v>
      </c>
      <c r="ULQ308" s="119" t="s">
        <v>612</v>
      </c>
      <c r="ULR308" s="119" t="s">
        <v>612</v>
      </c>
      <c r="ULS308" s="119" t="s">
        <v>612</v>
      </c>
      <c r="ULT308" s="119" t="s">
        <v>612</v>
      </c>
      <c r="ULU308" s="119" t="s">
        <v>612</v>
      </c>
      <c r="ULV308" s="119" t="s">
        <v>612</v>
      </c>
      <c r="ULW308" s="119" t="s">
        <v>612</v>
      </c>
      <c r="ULX308" s="119" t="s">
        <v>612</v>
      </c>
      <c r="ULY308" s="119" t="s">
        <v>612</v>
      </c>
      <c r="ULZ308" s="119" t="s">
        <v>612</v>
      </c>
      <c r="UMA308" s="119" t="s">
        <v>612</v>
      </c>
      <c r="UMB308" s="119" t="s">
        <v>612</v>
      </c>
      <c r="UMC308" s="119" t="s">
        <v>612</v>
      </c>
      <c r="UMD308" s="119" t="s">
        <v>612</v>
      </c>
      <c r="UME308" s="119" t="s">
        <v>612</v>
      </c>
      <c r="UMF308" s="119" t="s">
        <v>612</v>
      </c>
      <c r="UMG308" s="119" t="s">
        <v>612</v>
      </c>
      <c r="UMH308" s="119" t="s">
        <v>612</v>
      </c>
      <c r="UMI308" s="119" t="s">
        <v>612</v>
      </c>
      <c r="UMJ308" s="119" t="s">
        <v>612</v>
      </c>
      <c r="UMK308" s="119" t="s">
        <v>612</v>
      </c>
      <c r="UML308" s="119" t="s">
        <v>612</v>
      </c>
      <c r="UMM308" s="119" t="s">
        <v>612</v>
      </c>
      <c r="UMN308" s="119" t="s">
        <v>612</v>
      </c>
      <c r="UMO308" s="119" t="s">
        <v>612</v>
      </c>
      <c r="UMP308" s="119" t="s">
        <v>612</v>
      </c>
      <c r="UMQ308" s="119" t="s">
        <v>612</v>
      </c>
      <c r="UMR308" s="119" t="s">
        <v>612</v>
      </c>
      <c r="UMS308" s="119" t="s">
        <v>612</v>
      </c>
      <c r="UMT308" s="119" t="s">
        <v>612</v>
      </c>
      <c r="UMU308" s="119" t="s">
        <v>612</v>
      </c>
      <c r="UMV308" s="119" t="s">
        <v>612</v>
      </c>
      <c r="UMW308" s="119" t="s">
        <v>612</v>
      </c>
      <c r="UMX308" s="119" t="s">
        <v>612</v>
      </c>
      <c r="UMY308" s="119" t="s">
        <v>612</v>
      </c>
      <c r="UMZ308" s="119" t="s">
        <v>612</v>
      </c>
      <c r="UNA308" s="119" t="s">
        <v>612</v>
      </c>
      <c r="UNB308" s="119" t="s">
        <v>612</v>
      </c>
      <c r="UNC308" s="119" t="s">
        <v>612</v>
      </c>
      <c r="UND308" s="119" t="s">
        <v>612</v>
      </c>
      <c r="UNE308" s="119" t="s">
        <v>612</v>
      </c>
      <c r="UNF308" s="119" t="s">
        <v>612</v>
      </c>
      <c r="UNG308" s="119" t="s">
        <v>612</v>
      </c>
      <c r="UNH308" s="119" t="s">
        <v>612</v>
      </c>
      <c r="UNI308" s="119" t="s">
        <v>612</v>
      </c>
      <c r="UNJ308" s="119" t="s">
        <v>612</v>
      </c>
      <c r="UNK308" s="119" t="s">
        <v>612</v>
      </c>
      <c r="UNL308" s="119" t="s">
        <v>612</v>
      </c>
      <c r="UNM308" s="119" t="s">
        <v>612</v>
      </c>
      <c r="UNN308" s="119" t="s">
        <v>612</v>
      </c>
      <c r="UNO308" s="119" t="s">
        <v>612</v>
      </c>
      <c r="UNP308" s="119" t="s">
        <v>612</v>
      </c>
      <c r="UNQ308" s="119" t="s">
        <v>612</v>
      </c>
      <c r="UNR308" s="119" t="s">
        <v>612</v>
      </c>
      <c r="UNS308" s="119" t="s">
        <v>612</v>
      </c>
      <c r="UNT308" s="119" t="s">
        <v>612</v>
      </c>
      <c r="UNU308" s="119" t="s">
        <v>612</v>
      </c>
      <c r="UNV308" s="119" t="s">
        <v>612</v>
      </c>
      <c r="UNW308" s="119" t="s">
        <v>612</v>
      </c>
      <c r="UNX308" s="119" t="s">
        <v>612</v>
      </c>
      <c r="UNY308" s="119" t="s">
        <v>612</v>
      </c>
      <c r="UNZ308" s="119" t="s">
        <v>612</v>
      </c>
      <c r="UOA308" s="119" t="s">
        <v>612</v>
      </c>
      <c r="UOB308" s="119" t="s">
        <v>612</v>
      </c>
      <c r="UOC308" s="119" t="s">
        <v>612</v>
      </c>
      <c r="UOD308" s="119" t="s">
        <v>612</v>
      </c>
      <c r="UOE308" s="119" t="s">
        <v>612</v>
      </c>
      <c r="UOF308" s="119" t="s">
        <v>612</v>
      </c>
      <c r="UOG308" s="119" t="s">
        <v>612</v>
      </c>
      <c r="UOH308" s="119" t="s">
        <v>612</v>
      </c>
      <c r="UOI308" s="119" t="s">
        <v>612</v>
      </c>
      <c r="UOJ308" s="119" t="s">
        <v>612</v>
      </c>
      <c r="UOK308" s="119" t="s">
        <v>612</v>
      </c>
      <c r="UOL308" s="119" t="s">
        <v>612</v>
      </c>
      <c r="UOM308" s="119" t="s">
        <v>612</v>
      </c>
      <c r="UON308" s="119" t="s">
        <v>612</v>
      </c>
      <c r="UOO308" s="119" t="s">
        <v>612</v>
      </c>
      <c r="UOP308" s="119" t="s">
        <v>612</v>
      </c>
      <c r="UOQ308" s="119" t="s">
        <v>612</v>
      </c>
      <c r="UOR308" s="119" t="s">
        <v>612</v>
      </c>
      <c r="UOS308" s="119" t="s">
        <v>612</v>
      </c>
      <c r="UOT308" s="119" t="s">
        <v>612</v>
      </c>
      <c r="UOU308" s="119" t="s">
        <v>612</v>
      </c>
      <c r="UOV308" s="119" t="s">
        <v>612</v>
      </c>
      <c r="UOW308" s="119" t="s">
        <v>612</v>
      </c>
      <c r="UOX308" s="119" t="s">
        <v>612</v>
      </c>
      <c r="UOY308" s="119" t="s">
        <v>612</v>
      </c>
      <c r="UOZ308" s="119" t="s">
        <v>612</v>
      </c>
      <c r="UPA308" s="119" t="s">
        <v>612</v>
      </c>
      <c r="UPB308" s="119" t="s">
        <v>612</v>
      </c>
      <c r="UPC308" s="119" t="s">
        <v>612</v>
      </c>
      <c r="UPD308" s="119" t="s">
        <v>612</v>
      </c>
      <c r="UPE308" s="119" t="s">
        <v>612</v>
      </c>
      <c r="UPF308" s="119" t="s">
        <v>612</v>
      </c>
      <c r="UPG308" s="119" t="s">
        <v>612</v>
      </c>
      <c r="UPH308" s="119" t="s">
        <v>612</v>
      </c>
      <c r="UPI308" s="119" t="s">
        <v>612</v>
      </c>
      <c r="UPJ308" s="119" t="s">
        <v>612</v>
      </c>
      <c r="UPK308" s="119" t="s">
        <v>612</v>
      </c>
      <c r="UPL308" s="119" t="s">
        <v>612</v>
      </c>
      <c r="UPM308" s="119" t="s">
        <v>612</v>
      </c>
      <c r="UPN308" s="119" t="s">
        <v>612</v>
      </c>
      <c r="UPO308" s="119" t="s">
        <v>612</v>
      </c>
      <c r="UPP308" s="119" t="s">
        <v>612</v>
      </c>
      <c r="UPQ308" s="119" t="s">
        <v>612</v>
      </c>
      <c r="UPR308" s="119" t="s">
        <v>612</v>
      </c>
      <c r="UPS308" s="119" t="s">
        <v>612</v>
      </c>
      <c r="UPT308" s="119" t="s">
        <v>612</v>
      </c>
      <c r="UPU308" s="119" t="s">
        <v>612</v>
      </c>
      <c r="UPV308" s="119" t="s">
        <v>612</v>
      </c>
      <c r="UPW308" s="119" t="s">
        <v>612</v>
      </c>
      <c r="UPX308" s="119" t="s">
        <v>612</v>
      </c>
      <c r="UPY308" s="119" t="s">
        <v>612</v>
      </c>
      <c r="UPZ308" s="119" t="s">
        <v>612</v>
      </c>
      <c r="UQA308" s="119" t="s">
        <v>612</v>
      </c>
      <c r="UQB308" s="119" t="s">
        <v>612</v>
      </c>
      <c r="UQC308" s="119" t="s">
        <v>612</v>
      </c>
      <c r="UQD308" s="119" t="s">
        <v>612</v>
      </c>
      <c r="UQE308" s="119" t="s">
        <v>612</v>
      </c>
      <c r="UQF308" s="119" t="s">
        <v>612</v>
      </c>
      <c r="UQG308" s="119" t="s">
        <v>612</v>
      </c>
      <c r="UQH308" s="119" t="s">
        <v>612</v>
      </c>
      <c r="UQI308" s="119" t="s">
        <v>612</v>
      </c>
      <c r="UQJ308" s="119" t="s">
        <v>612</v>
      </c>
      <c r="UQK308" s="119" t="s">
        <v>612</v>
      </c>
      <c r="UQL308" s="119" t="s">
        <v>612</v>
      </c>
      <c r="UQM308" s="119" t="s">
        <v>612</v>
      </c>
      <c r="UQN308" s="119" t="s">
        <v>612</v>
      </c>
      <c r="UQO308" s="119" t="s">
        <v>612</v>
      </c>
      <c r="UQP308" s="119" t="s">
        <v>612</v>
      </c>
      <c r="UQQ308" s="119" t="s">
        <v>612</v>
      </c>
      <c r="UQR308" s="119" t="s">
        <v>612</v>
      </c>
      <c r="UQS308" s="119" t="s">
        <v>612</v>
      </c>
      <c r="UQT308" s="119" t="s">
        <v>612</v>
      </c>
      <c r="UQU308" s="119" t="s">
        <v>612</v>
      </c>
      <c r="UQV308" s="119" t="s">
        <v>612</v>
      </c>
      <c r="UQW308" s="119" t="s">
        <v>612</v>
      </c>
      <c r="UQX308" s="119" t="s">
        <v>612</v>
      </c>
      <c r="UQY308" s="119" t="s">
        <v>612</v>
      </c>
      <c r="UQZ308" s="119" t="s">
        <v>612</v>
      </c>
      <c r="URA308" s="119" t="s">
        <v>612</v>
      </c>
      <c r="URB308" s="119" t="s">
        <v>612</v>
      </c>
      <c r="URC308" s="119" t="s">
        <v>612</v>
      </c>
      <c r="URD308" s="119" t="s">
        <v>612</v>
      </c>
      <c r="URE308" s="119" t="s">
        <v>612</v>
      </c>
      <c r="URF308" s="119" t="s">
        <v>612</v>
      </c>
      <c r="URG308" s="119" t="s">
        <v>612</v>
      </c>
      <c r="URH308" s="119" t="s">
        <v>612</v>
      </c>
      <c r="URI308" s="119" t="s">
        <v>612</v>
      </c>
      <c r="URJ308" s="119" t="s">
        <v>612</v>
      </c>
      <c r="URK308" s="119" t="s">
        <v>612</v>
      </c>
      <c r="URL308" s="119" t="s">
        <v>612</v>
      </c>
      <c r="URM308" s="119" t="s">
        <v>612</v>
      </c>
      <c r="URN308" s="119" t="s">
        <v>612</v>
      </c>
      <c r="URO308" s="119" t="s">
        <v>612</v>
      </c>
      <c r="URP308" s="119" t="s">
        <v>612</v>
      </c>
      <c r="URQ308" s="119" t="s">
        <v>612</v>
      </c>
      <c r="URR308" s="119" t="s">
        <v>612</v>
      </c>
      <c r="URS308" s="119" t="s">
        <v>612</v>
      </c>
      <c r="URT308" s="119" t="s">
        <v>612</v>
      </c>
      <c r="URU308" s="119" t="s">
        <v>612</v>
      </c>
      <c r="URV308" s="119" t="s">
        <v>612</v>
      </c>
      <c r="URW308" s="119" t="s">
        <v>612</v>
      </c>
      <c r="URX308" s="119" t="s">
        <v>612</v>
      </c>
      <c r="URY308" s="119" t="s">
        <v>612</v>
      </c>
      <c r="URZ308" s="119" t="s">
        <v>612</v>
      </c>
      <c r="USA308" s="119" t="s">
        <v>612</v>
      </c>
      <c r="USB308" s="119" t="s">
        <v>612</v>
      </c>
      <c r="USC308" s="119" t="s">
        <v>612</v>
      </c>
      <c r="USD308" s="119" t="s">
        <v>612</v>
      </c>
      <c r="USE308" s="119" t="s">
        <v>612</v>
      </c>
      <c r="USF308" s="119" t="s">
        <v>612</v>
      </c>
      <c r="USG308" s="119" t="s">
        <v>612</v>
      </c>
      <c r="USH308" s="119" t="s">
        <v>612</v>
      </c>
      <c r="USI308" s="119" t="s">
        <v>612</v>
      </c>
      <c r="USJ308" s="119" t="s">
        <v>612</v>
      </c>
      <c r="USK308" s="119" t="s">
        <v>612</v>
      </c>
      <c r="USL308" s="119" t="s">
        <v>612</v>
      </c>
      <c r="USM308" s="119" t="s">
        <v>612</v>
      </c>
      <c r="USN308" s="119" t="s">
        <v>612</v>
      </c>
      <c r="USO308" s="119" t="s">
        <v>612</v>
      </c>
      <c r="USP308" s="119" t="s">
        <v>612</v>
      </c>
      <c r="USQ308" s="119" t="s">
        <v>612</v>
      </c>
      <c r="USR308" s="119" t="s">
        <v>612</v>
      </c>
      <c r="USS308" s="119" t="s">
        <v>612</v>
      </c>
      <c r="UST308" s="119" t="s">
        <v>612</v>
      </c>
      <c r="USU308" s="119" t="s">
        <v>612</v>
      </c>
      <c r="USV308" s="119" t="s">
        <v>612</v>
      </c>
      <c r="USW308" s="119" t="s">
        <v>612</v>
      </c>
      <c r="USX308" s="119" t="s">
        <v>612</v>
      </c>
      <c r="USY308" s="119" t="s">
        <v>612</v>
      </c>
      <c r="USZ308" s="119" t="s">
        <v>612</v>
      </c>
      <c r="UTA308" s="119" t="s">
        <v>612</v>
      </c>
      <c r="UTB308" s="119" t="s">
        <v>612</v>
      </c>
      <c r="UTC308" s="119" t="s">
        <v>612</v>
      </c>
      <c r="UTD308" s="119" t="s">
        <v>612</v>
      </c>
      <c r="UTE308" s="119" t="s">
        <v>612</v>
      </c>
      <c r="UTF308" s="119" t="s">
        <v>612</v>
      </c>
      <c r="UTG308" s="119" t="s">
        <v>612</v>
      </c>
      <c r="UTH308" s="119" t="s">
        <v>612</v>
      </c>
      <c r="UTI308" s="119" t="s">
        <v>612</v>
      </c>
      <c r="UTJ308" s="119" t="s">
        <v>612</v>
      </c>
      <c r="UTK308" s="119" t="s">
        <v>612</v>
      </c>
      <c r="UTL308" s="119" t="s">
        <v>612</v>
      </c>
      <c r="UTM308" s="119" t="s">
        <v>612</v>
      </c>
      <c r="UTN308" s="119" t="s">
        <v>612</v>
      </c>
      <c r="UTO308" s="119" t="s">
        <v>612</v>
      </c>
      <c r="UTP308" s="119" t="s">
        <v>612</v>
      </c>
      <c r="UTQ308" s="119" t="s">
        <v>612</v>
      </c>
      <c r="UTR308" s="119" t="s">
        <v>612</v>
      </c>
      <c r="UTS308" s="119" t="s">
        <v>612</v>
      </c>
      <c r="UTT308" s="119" t="s">
        <v>612</v>
      </c>
      <c r="UTU308" s="119" t="s">
        <v>612</v>
      </c>
      <c r="UTV308" s="119" t="s">
        <v>612</v>
      </c>
      <c r="UTW308" s="119" t="s">
        <v>612</v>
      </c>
      <c r="UTX308" s="119" t="s">
        <v>612</v>
      </c>
      <c r="UTY308" s="119" t="s">
        <v>612</v>
      </c>
      <c r="UTZ308" s="119" t="s">
        <v>612</v>
      </c>
      <c r="UUA308" s="119" t="s">
        <v>612</v>
      </c>
      <c r="UUB308" s="119" t="s">
        <v>612</v>
      </c>
      <c r="UUC308" s="119" t="s">
        <v>612</v>
      </c>
      <c r="UUD308" s="119" t="s">
        <v>612</v>
      </c>
      <c r="UUE308" s="119" t="s">
        <v>612</v>
      </c>
      <c r="UUF308" s="119" t="s">
        <v>612</v>
      </c>
      <c r="UUG308" s="119" t="s">
        <v>612</v>
      </c>
      <c r="UUH308" s="119" t="s">
        <v>612</v>
      </c>
      <c r="UUI308" s="119" t="s">
        <v>612</v>
      </c>
      <c r="UUJ308" s="119" t="s">
        <v>612</v>
      </c>
      <c r="UUK308" s="119" t="s">
        <v>612</v>
      </c>
      <c r="UUL308" s="119" t="s">
        <v>612</v>
      </c>
      <c r="UUM308" s="119" t="s">
        <v>612</v>
      </c>
      <c r="UUN308" s="119" t="s">
        <v>612</v>
      </c>
      <c r="UUO308" s="119" t="s">
        <v>612</v>
      </c>
      <c r="UUP308" s="119" t="s">
        <v>612</v>
      </c>
      <c r="UUQ308" s="119" t="s">
        <v>612</v>
      </c>
      <c r="UUR308" s="119" t="s">
        <v>612</v>
      </c>
      <c r="UUS308" s="119" t="s">
        <v>612</v>
      </c>
      <c r="UUT308" s="119" t="s">
        <v>612</v>
      </c>
      <c r="UUU308" s="119" t="s">
        <v>612</v>
      </c>
      <c r="UUV308" s="119" t="s">
        <v>612</v>
      </c>
      <c r="UUW308" s="119" t="s">
        <v>612</v>
      </c>
      <c r="UUX308" s="119" t="s">
        <v>612</v>
      </c>
      <c r="UUY308" s="119" t="s">
        <v>612</v>
      </c>
      <c r="UUZ308" s="119" t="s">
        <v>612</v>
      </c>
      <c r="UVA308" s="119" t="s">
        <v>612</v>
      </c>
      <c r="UVB308" s="119" t="s">
        <v>612</v>
      </c>
      <c r="UVC308" s="119" t="s">
        <v>612</v>
      </c>
      <c r="UVD308" s="119" t="s">
        <v>612</v>
      </c>
      <c r="UVE308" s="119" t="s">
        <v>612</v>
      </c>
      <c r="UVF308" s="119" t="s">
        <v>612</v>
      </c>
      <c r="UVG308" s="119" t="s">
        <v>612</v>
      </c>
      <c r="UVH308" s="119" t="s">
        <v>612</v>
      </c>
      <c r="UVI308" s="119" t="s">
        <v>612</v>
      </c>
      <c r="UVJ308" s="119" t="s">
        <v>612</v>
      </c>
      <c r="UVK308" s="119" t="s">
        <v>612</v>
      </c>
      <c r="UVL308" s="119" t="s">
        <v>612</v>
      </c>
      <c r="UVM308" s="119" t="s">
        <v>612</v>
      </c>
      <c r="UVN308" s="119" t="s">
        <v>612</v>
      </c>
      <c r="UVO308" s="119" t="s">
        <v>612</v>
      </c>
      <c r="UVP308" s="119" t="s">
        <v>612</v>
      </c>
      <c r="UVQ308" s="119" t="s">
        <v>612</v>
      </c>
      <c r="UVR308" s="119" t="s">
        <v>612</v>
      </c>
      <c r="UVS308" s="119" t="s">
        <v>612</v>
      </c>
      <c r="UVT308" s="119" t="s">
        <v>612</v>
      </c>
      <c r="UVU308" s="119" t="s">
        <v>612</v>
      </c>
      <c r="UVV308" s="119" t="s">
        <v>612</v>
      </c>
      <c r="UVW308" s="119" t="s">
        <v>612</v>
      </c>
      <c r="UVX308" s="119" t="s">
        <v>612</v>
      </c>
      <c r="UVY308" s="119" t="s">
        <v>612</v>
      </c>
      <c r="UVZ308" s="119" t="s">
        <v>612</v>
      </c>
      <c r="UWA308" s="119" t="s">
        <v>612</v>
      </c>
      <c r="UWB308" s="119" t="s">
        <v>612</v>
      </c>
      <c r="UWC308" s="119" t="s">
        <v>612</v>
      </c>
      <c r="UWD308" s="119" t="s">
        <v>612</v>
      </c>
      <c r="UWE308" s="119" t="s">
        <v>612</v>
      </c>
      <c r="UWF308" s="119" t="s">
        <v>612</v>
      </c>
      <c r="UWG308" s="119" t="s">
        <v>612</v>
      </c>
      <c r="UWH308" s="119" t="s">
        <v>612</v>
      </c>
      <c r="UWI308" s="119" t="s">
        <v>612</v>
      </c>
      <c r="UWJ308" s="119" t="s">
        <v>612</v>
      </c>
      <c r="UWK308" s="119" t="s">
        <v>612</v>
      </c>
      <c r="UWL308" s="119" t="s">
        <v>612</v>
      </c>
      <c r="UWM308" s="119" t="s">
        <v>612</v>
      </c>
      <c r="UWN308" s="119" t="s">
        <v>612</v>
      </c>
      <c r="UWO308" s="119" t="s">
        <v>612</v>
      </c>
      <c r="UWP308" s="119" t="s">
        <v>612</v>
      </c>
      <c r="UWQ308" s="119" t="s">
        <v>612</v>
      </c>
      <c r="UWR308" s="119" t="s">
        <v>612</v>
      </c>
      <c r="UWS308" s="119" t="s">
        <v>612</v>
      </c>
      <c r="UWT308" s="119" t="s">
        <v>612</v>
      </c>
      <c r="UWU308" s="119" t="s">
        <v>612</v>
      </c>
      <c r="UWV308" s="119" t="s">
        <v>612</v>
      </c>
      <c r="UWW308" s="119" t="s">
        <v>612</v>
      </c>
      <c r="UWX308" s="119" t="s">
        <v>612</v>
      </c>
      <c r="UWY308" s="119" t="s">
        <v>612</v>
      </c>
      <c r="UWZ308" s="119" t="s">
        <v>612</v>
      </c>
      <c r="UXA308" s="119" t="s">
        <v>612</v>
      </c>
      <c r="UXB308" s="119" t="s">
        <v>612</v>
      </c>
      <c r="UXC308" s="119" t="s">
        <v>612</v>
      </c>
      <c r="UXD308" s="119" t="s">
        <v>612</v>
      </c>
      <c r="UXE308" s="119" t="s">
        <v>612</v>
      </c>
      <c r="UXF308" s="119" t="s">
        <v>612</v>
      </c>
      <c r="UXG308" s="119" t="s">
        <v>612</v>
      </c>
      <c r="UXH308" s="119" t="s">
        <v>612</v>
      </c>
      <c r="UXI308" s="119" t="s">
        <v>612</v>
      </c>
      <c r="UXJ308" s="119" t="s">
        <v>612</v>
      </c>
      <c r="UXK308" s="119" t="s">
        <v>612</v>
      </c>
      <c r="UXL308" s="119" t="s">
        <v>612</v>
      </c>
      <c r="UXM308" s="119" t="s">
        <v>612</v>
      </c>
      <c r="UXN308" s="119" t="s">
        <v>612</v>
      </c>
      <c r="UXO308" s="119" t="s">
        <v>612</v>
      </c>
      <c r="UXP308" s="119" t="s">
        <v>612</v>
      </c>
      <c r="UXQ308" s="119" t="s">
        <v>612</v>
      </c>
      <c r="UXR308" s="119" t="s">
        <v>612</v>
      </c>
      <c r="UXS308" s="119" t="s">
        <v>612</v>
      </c>
      <c r="UXT308" s="119" t="s">
        <v>612</v>
      </c>
      <c r="UXU308" s="119" t="s">
        <v>612</v>
      </c>
      <c r="UXV308" s="119" t="s">
        <v>612</v>
      </c>
      <c r="UXW308" s="119" t="s">
        <v>612</v>
      </c>
      <c r="UXX308" s="119" t="s">
        <v>612</v>
      </c>
      <c r="UXY308" s="119" t="s">
        <v>612</v>
      </c>
      <c r="UXZ308" s="119" t="s">
        <v>612</v>
      </c>
      <c r="UYA308" s="119" t="s">
        <v>612</v>
      </c>
      <c r="UYB308" s="119" t="s">
        <v>612</v>
      </c>
      <c r="UYC308" s="119" t="s">
        <v>612</v>
      </c>
      <c r="UYD308" s="119" t="s">
        <v>612</v>
      </c>
      <c r="UYE308" s="119" t="s">
        <v>612</v>
      </c>
      <c r="UYF308" s="119" t="s">
        <v>612</v>
      </c>
      <c r="UYG308" s="119" t="s">
        <v>612</v>
      </c>
      <c r="UYH308" s="119" t="s">
        <v>612</v>
      </c>
      <c r="UYI308" s="119" t="s">
        <v>612</v>
      </c>
      <c r="UYJ308" s="119" t="s">
        <v>612</v>
      </c>
      <c r="UYK308" s="119" t="s">
        <v>612</v>
      </c>
      <c r="UYL308" s="119" t="s">
        <v>612</v>
      </c>
      <c r="UYM308" s="119" t="s">
        <v>612</v>
      </c>
      <c r="UYN308" s="119" t="s">
        <v>612</v>
      </c>
      <c r="UYO308" s="119" t="s">
        <v>612</v>
      </c>
      <c r="UYP308" s="119" t="s">
        <v>612</v>
      </c>
      <c r="UYQ308" s="119" t="s">
        <v>612</v>
      </c>
      <c r="UYR308" s="119" t="s">
        <v>612</v>
      </c>
      <c r="UYS308" s="119" t="s">
        <v>612</v>
      </c>
      <c r="UYT308" s="119" t="s">
        <v>612</v>
      </c>
      <c r="UYU308" s="119" t="s">
        <v>612</v>
      </c>
      <c r="UYV308" s="119" t="s">
        <v>612</v>
      </c>
      <c r="UYW308" s="119" t="s">
        <v>612</v>
      </c>
      <c r="UYX308" s="119" t="s">
        <v>612</v>
      </c>
      <c r="UYY308" s="119" t="s">
        <v>612</v>
      </c>
      <c r="UYZ308" s="119" t="s">
        <v>612</v>
      </c>
      <c r="UZA308" s="119" t="s">
        <v>612</v>
      </c>
      <c r="UZB308" s="119" t="s">
        <v>612</v>
      </c>
      <c r="UZC308" s="119" t="s">
        <v>612</v>
      </c>
      <c r="UZD308" s="119" t="s">
        <v>612</v>
      </c>
      <c r="UZE308" s="119" t="s">
        <v>612</v>
      </c>
      <c r="UZF308" s="119" t="s">
        <v>612</v>
      </c>
      <c r="UZG308" s="119" t="s">
        <v>612</v>
      </c>
      <c r="UZH308" s="119" t="s">
        <v>612</v>
      </c>
      <c r="UZI308" s="119" t="s">
        <v>612</v>
      </c>
      <c r="UZJ308" s="119" t="s">
        <v>612</v>
      </c>
      <c r="UZK308" s="119" t="s">
        <v>612</v>
      </c>
      <c r="UZL308" s="119" t="s">
        <v>612</v>
      </c>
      <c r="UZM308" s="119" t="s">
        <v>612</v>
      </c>
      <c r="UZN308" s="119" t="s">
        <v>612</v>
      </c>
      <c r="UZO308" s="119" t="s">
        <v>612</v>
      </c>
      <c r="UZP308" s="119" t="s">
        <v>612</v>
      </c>
      <c r="UZQ308" s="119" t="s">
        <v>612</v>
      </c>
      <c r="UZR308" s="119" t="s">
        <v>612</v>
      </c>
      <c r="UZS308" s="119" t="s">
        <v>612</v>
      </c>
      <c r="UZT308" s="119" t="s">
        <v>612</v>
      </c>
      <c r="UZU308" s="119" t="s">
        <v>612</v>
      </c>
      <c r="UZV308" s="119" t="s">
        <v>612</v>
      </c>
      <c r="UZW308" s="119" t="s">
        <v>612</v>
      </c>
      <c r="UZX308" s="119" t="s">
        <v>612</v>
      </c>
      <c r="UZY308" s="119" t="s">
        <v>612</v>
      </c>
      <c r="UZZ308" s="119" t="s">
        <v>612</v>
      </c>
      <c r="VAA308" s="119" t="s">
        <v>612</v>
      </c>
      <c r="VAB308" s="119" t="s">
        <v>612</v>
      </c>
      <c r="VAC308" s="119" t="s">
        <v>612</v>
      </c>
      <c r="VAD308" s="119" t="s">
        <v>612</v>
      </c>
      <c r="VAE308" s="119" t="s">
        <v>612</v>
      </c>
      <c r="VAF308" s="119" t="s">
        <v>612</v>
      </c>
      <c r="VAG308" s="119" t="s">
        <v>612</v>
      </c>
      <c r="VAH308" s="119" t="s">
        <v>612</v>
      </c>
      <c r="VAI308" s="119" t="s">
        <v>612</v>
      </c>
      <c r="VAJ308" s="119" t="s">
        <v>612</v>
      </c>
      <c r="VAK308" s="119" t="s">
        <v>612</v>
      </c>
      <c r="VAL308" s="119" t="s">
        <v>612</v>
      </c>
      <c r="VAM308" s="119" t="s">
        <v>612</v>
      </c>
      <c r="VAN308" s="119" t="s">
        <v>612</v>
      </c>
      <c r="VAO308" s="119" t="s">
        <v>612</v>
      </c>
      <c r="VAP308" s="119" t="s">
        <v>612</v>
      </c>
      <c r="VAQ308" s="119" t="s">
        <v>612</v>
      </c>
      <c r="VAR308" s="119" t="s">
        <v>612</v>
      </c>
      <c r="VAS308" s="119" t="s">
        <v>612</v>
      </c>
      <c r="VAT308" s="119" t="s">
        <v>612</v>
      </c>
      <c r="VAU308" s="119" t="s">
        <v>612</v>
      </c>
      <c r="VAV308" s="119" t="s">
        <v>612</v>
      </c>
      <c r="VAW308" s="119" t="s">
        <v>612</v>
      </c>
      <c r="VAX308" s="119" t="s">
        <v>612</v>
      </c>
      <c r="VAY308" s="119" t="s">
        <v>612</v>
      </c>
      <c r="VAZ308" s="119" t="s">
        <v>612</v>
      </c>
      <c r="VBA308" s="119" t="s">
        <v>612</v>
      </c>
      <c r="VBB308" s="119" t="s">
        <v>612</v>
      </c>
      <c r="VBC308" s="119" t="s">
        <v>612</v>
      </c>
      <c r="VBD308" s="119" t="s">
        <v>612</v>
      </c>
      <c r="VBE308" s="119" t="s">
        <v>612</v>
      </c>
      <c r="VBF308" s="119" t="s">
        <v>612</v>
      </c>
      <c r="VBG308" s="119" t="s">
        <v>612</v>
      </c>
      <c r="VBH308" s="119" t="s">
        <v>612</v>
      </c>
      <c r="VBI308" s="119" t="s">
        <v>612</v>
      </c>
      <c r="VBJ308" s="119" t="s">
        <v>612</v>
      </c>
      <c r="VBK308" s="119" t="s">
        <v>612</v>
      </c>
      <c r="VBL308" s="119" t="s">
        <v>612</v>
      </c>
      <c r="VBM308" s="119" t="s">
        <v>612</v>
      </c>
      <c r="VBN308" s="119" t="s">
        <v>612</v>
      </c>
      <c r="VBO308" s="119" t="s">
        <v>612</v>
      </c>
      <c r="VBP308" s="119" t="s">
        <v>612</v>
      </c>
      <c r="VBQ308" s="119" t="s">
        <v>612</v>
      </c>
      <c r="VBR308" s="119" t="s">
        <v>612</v>
      </c>
      <c r="VBS308" s="119" t="s">
        <v>612</v>
      </c>
      <c r="VBT308" s="119" t="s">
        <v>612</v>
      </c>
      <c r="VBU308" s="119" t="s">
        <v>612</v>
      </c>
      <c r="VBV308" s="119" t="s">
        <v>612</v>
      </c>
      <c r="VBW308" s="119" t="s">
        <v>612</v>
      </c>
      <c r="VBX308" s="119" t="s">
        <v>612</v>
      </c>
      <c r="VBY308" s="119" t="s">
        <v>612</v>
      </c>
      <c r="VBZ308" s="119" t="s">
        <v>612</v>
      </c>
      <c r="VCA308" s="119" t="s">
        <v>612</v>
      </c>
      <c r="VCB308" s="119" t="s">
        <v>612</v>
      </c>
      <c r="VCC308" s="119" t="s">
        <v>612</v>
      </c>
      <c r="VCD308" s="119" t="s">
        <v>612</v>
      </c>
      <c r="VCE308" s="119" t="s">
        <v>612</v>
      </c>
      <c r="VCF308" s="119" t="s">
        <v>612</v>
      </c>
      <c r="VCG308" s="119" t="s">
        <v>612</v>
      </c>
      <c r="VCH308" s="119" t="s">
        <v>612</v>
      </c>
      <c r="VCI308" s="119" t="s">
        <v>612</v>
      </c>
      <c r="VCJ308" s="119" t="s">
        <v>612</v>
      </c>
      <c r="VCK308" s="119" t="s">
        <v>612</v>
      </c>
      <c r="VCL308" s="119" t="s">
        <v>612</v>
      </c>
      <c r="VCM308" s="119" t="s">
        <v>612</v>
      </c>
      <c r="VCN308" s="119" t="s">
        <v>612</v>
      </c>
      <c r="VCO308" s="119" t="s">
        <v>612</v>
      </c>
      <c r="VCP308" s="119" t="s">
        <v>612</v>
      </c>
      <c r="VCQ308" s="119" t="s">
        <v>612</v>
      </c>
      <c r="VCR308" s="119" t="s">
        <v>612</v>
      </c>
      <c r="VCS308" s="119" t="s">
        <v>612</v>
      </c>
      <c r="VCT308" s="119" t="s">
        <v>612</v>
      </c>
      <c r="VCU308" s="119" t="s">
        <v>612</v>
      </c>
      <c r="VCV308" s="119" t="s">
        <v>612</v>
      </c>
      <c r="VCW308" s="119" t="s">
        <v>612</v>
      </c>
      <c r="VCX308" s="119" t="s">
        <v>612</v>
      </c>
      <c r="VCY308" s="119" t="s">
        <v>612</v>
      </c>
      <c r="VCZ308" s="119" t="s">
        <v>612</v>
      </c>
      <c r="VDA308" s="119" t="s">
        <v>612</v>
      </c>
      <c r="VDB308" s="119" t="s">
        <v>612</v>
      </c>
      <c r="VDC308" s="119" t="s">
        <v>612</v>
      </c>
      <c r="VDD308" s="119" t="s">
        <v>612</v>
      </c>
      <c r="VDE308" s="119" t="s">
        <v>612</v>
      </c>
      <c r="VDF308" s="119" t="s">
        <v>612</v>
      </c>
      <c r="VDG308" s="119" t="s">
        <v>612</v>
      </c>
      <c r="VDH308" s="119" t="s">
        <v>612</v>
      </c>
      <c r="VDI308" s="119" t="s">
        <v>612</v>
      </c>
      <c r="VDJ308" s="119" t="s">
        <v>612</v>
      </c>
      <c r="VDK308" s="119" t="s">
        <v>612</v>
      </c>
      <c r="VDL308" s="119" t="s">
        <v>612</v>
      </c>
      <c r="VDM308" s="119" t="s">
        <v>612</v>
      </c>
      <c r="VDN308" s="119" t="s">
        <v>612</v>
      </c>
      <c r="VDO308" s="119" t="s">
        <v>612</v>
      </c>
      <c r="VDP308" s="119" t="s">
        <v>612</v>
      </c>
      <c r="VDQ308" s="119" t="s">
        <v>612</v>
      </c>
      <c r="VDR308" s="119" t="s">
        <v>612</v>
      </c>
      <c r="VDS308" s="119" t="s">
        <v>612</v>
      </c>
      <c r="VDT308" s="119" t="s">
        <v>612</v>
      </c>
      <c r="VDU308" s="119" t="s">
        <v>612</v>
      </c>
      <c r="VDV308" s="119" t="s">
        <v>612</v>
      </c>
      <c r="VDW308" s="119" t="s">
        <v>612</v>
      </c>
      <c r="VDX308" s="119" t="s">
        <v>612</v>
      </c>
      <c r="VDY308" s="119" t="s">
        <v>612</v>
      </c>
      <c r="VDZ308" s="119" t="s">
        <v>612</v>
      </c>
      <c r="VEA308" s="119" t="s">
        <v>612</v>
      </c>
      <c r="VEB308" s="119" t="s">
        <v>612</v>
      </c>
      <c r="VEC308" s="119" t="s">
        <v>612</v>
      </c>
      <c r="VED308" s="119" t="s">
        <v>612</v>
      </c>
      <c r="VEE308" s="119" t="s">
        <v>612</v>
      </c>
      <c r="VEF308" s="119" t="s">
        <v>612</v>
      </c>
      <c r="VEG308" s="119" t="s">
        <v>612</v>
      </c>
      <c r="VEH308" s="119" t="s">
        <v>612</v>
      </c>
      <c r="VEI308" s="119" t="s">
        <v>612</v>
      </c>
      <c r="VEJ308" s="119" t="s">
        <v>612</v>
      </c>
      <c r="VEK308" s="119" t="s">
        <v>612</v>
      </c>
      <c r="VEL308" s="119" t="s">
        <v>612</v>
      </c>
      <c r="VEM308" s="119" t="s">
        <v>612</v>
      </c>
      <c r="VEN308" s="119" t="s">
        <v>612</v>
      </c>
      <c r="VEO308" s="119" t="s">
        <v>612</v>
      </c>
      <c r="VEP308" s="119" t="s">
        <v>612</v>
      </c>
      <c r="VEQ308" s="119" t="s">
        <v>612</v>
      </c>
      <c r="VER308" s="119" t="s">
        <v>612</v>
      </c>
      <c r="VES308" s="119" t="s">
        <v>612</v>
      </c>
      <c r="VET308" s="119" t="s">
        <v>612</v>
      </c>
      <c r="VEU308" s="119" t="s">
        <v>612</v>
      </c>
      <c r="VEV308" s="119" t="s">
        <v>612</v>
      </c>
      <c r="VEW308" s="119" t="s">
        <v>612</v>
      </c>
      <c r="VEX308" s="119" t="s">
        <v>612</v>
      </c>
      <c r="VEY308" s="119" t="s">
        <v>612</v>
      </c>
      <c r="VEZ308" s="119" t="s">
        <v>612</v>
      </c>
      <c r="VFA308" s="119" t="s">
        <v>612</v>
      </c>
      <c r="VFB308" s="119" t="s">
        <v>612</v>
      </c>
      <c r="VFC308" s="119" t="s">
        <v>612</v>
      </c>
      <c r="VFD308" s="119" t="s">
        <v>612</v>
      </c>
      <c r="VFE308" s="119" t="s">
        <v>612</v>
      </c>
      <c r="VFF308" s="119" t="s">
        <v>612</v>
      </c>
      <c r="VFG308" s="119" t="s">
        <v>612</v>
      </c>
      <c r="VFH308" s="119" t="s">
        <v>612</v>
      </c>
      <c r="VFI308" s="119" t="s">
        <v>612</v>
      </c>
      <c r="VFJ308" s="119" t="s">
        <v>612</v>
      </c>
      <c r="VFK308" s="119" t="s">
        <v>612</v>
      </c>
      <c r="VFL308" s="119" t="s">
        <v>612</v>
      </c>
      <c r="VFM308" s="119" t="s">
        <v>612</v>
      </c>
      <c r="VFN308" s="119" t="s">
        <v>612</v>
      </c>
      <c r="VFO308" s="119" t="s">
        <v>612</v>
      </c>
      <c r="VFP308" s="119" t="s">
        <v>612</v>
      </c>
      <c r="VFQ308" s="119" t="s">
        <v>612</v>
      </c>
      <c r="VFR308" s="119" t="s">
        <v>612</v>
      </c>
      <c r="VFS308" s="119" t="s">
        <v>612</v>
      </c>
      <c r="VFT308" s="119" t="s">
        <v>612</v>
      </c>
      <c r="VFU308" s="119" t="s">
        <v>612</v>
      </c>
      <c r="VFV308" s="119" t="s">
        <v>612</v>
      </c>
      <c r="VFW308" s="119" t="s">
        <v>612</v>
      </c>
      <c r="VFX308" s="119" t="s">
        <v>612</v>
      </c>
      <c r="VFY308" s="119" t="s">
        <v>612</v>
      </c>
      <c r="VFZ308" s="119" t="s">
        <v>612</v>
      </c>
      <c r="VGA308" s="119" t="s">
        <v>612</v>
      </c>
      <c r="VGB308" s="119" t="s">
        <v>612</v>
      </c>
      <c r="VGC308" s="119" t="s">
        <v>612</v>
      </c>
      <c r="VGD308" s="119" t="s">
        <v>612</v>
      </c>
      <c r="VGE308" s="119" t="s">
        <v>612</v>
      </c>
      <c r="VGF308" s="119" t="s">
        <v>612</v>
      </c>
      <c r="VGG308" s="119" t="s">
        <v>612</v>
      </c>
      <c r="VGH308" s="119" t="s">
        <v>612</v>
      </c>
      <c r="VGI308" s="119" t="s">
        <v>612</v>
      </c>
      <c r="VGJ308" s="119" t="s">
        <v>612</v>
      </c>
      <c r="VGK308" s="119" t="s">
        <v>612</v>
      </c>
      <c r="VGL308" s="119" t="s">
        <v>612</v>
      </c>
      <c r="VGM308" s="119" t="s">
        <v>612</v>
      </c>
      <c r="VGN308" s="119" t="s">
        <v>612</v>
      </c>
      <c r="VGO308" s="119" t="s">
        <v>612</v>
      </c>
      <c r="VGP308" s="119" t="s">
        <v>612</v>
      </c>
      <c r="VGQ308" s="119" t="s">
        <v>612</v>
      </c>
      <c r="VGR308" s="119" t="s">
        <v>612</v>
      </c>
      <c r="VGS308" s="119" t="s">
        <v>612</v>
      </c>
      <c r="VGT308" s="119" t="s">
        <v>612</v>
      </c>
      <c r="VGU308" s="119" t="s">
        <v>612</v>
      </c>
      <c r="VGV308" s="119" t="s">
        <v>612</v>
      </c>
      <c r="VGW308" s="119" t="s">
        <v>612</v>
      </c>
      <c r="VGX308" s="119" t="s">
        <v>612</v>
      </c>
      <c r="VGY308" s="119" t="s">
        <v>612</v>
      </c>
      <c r="VGZ308" s="119" t="s">
        <v>612</v>
      </c>
      <c r="VHA308" s="119" t="s">
        <v>612</v>
      </c>
      <c r="VHB308" s="119" t="s">
        <v>612</v>
      </c>
      <c r="VHC308" s="119" t="s">
        <v>612</v>
      </c>
      <c r="VHD308" s="119" t="s">
        <v>612</v>
      </c>
      <c r="VHE308" s="119" t="s">
        <v>612</v>
      </c>
      <c r="VHF308" s="119" t="s">
        <v>612</v>
      </c>
      <c r="VHG308" s="119" t="s">
        <v>612</v>
      </c>
      <c r="VHH308" s="119" t="s">
        <v>612</v>
      </c>
      <c r="VHI308" s="119" t="s">
        <v>612</v>
      </c>
      <c r="VHJ308" s="119" t="s">
        <v>612</v>
      </c>
      <c r="VHK308" s="119" t="s">
        <v>612</v>
      </c>
      <c r="VHL308" s="119" t="s">
        <v>612</v>
      </c>
      <c r="VHM308" s="119" t="s">
        <v>612</v>
      </c>
      <c r="VHN308" s="119" t="s">
        <v>612</v>
      </c>
      <c r="VHO308" s="119" t="s">
        <v>612</v>
      </c>
      <c r="VHP308" s="119" t="s">
        <v>612</v>
      </c>
      <c r="VHQ308" s="119" t="s">
        <v>612</v>
      </c>
      <c r="VHR308" s="119" t="s">
        <v>612</v>
      </c>
      <c r="VHS308" s="119" t="s">
        <v>612</v>
      </c>
      <c r="VHT308" s="119" t="s">
        <v>612</v>
      </c>
      <c r="VHU308" s="119" t="s">
        <v>612</v>
      </c>
      <c r="VHV308" s="119" t="s">
        <v>612</v>
      </c>
      <c r="VHW308" s="119" t="s">
        <v>612</v>
      </c>
      <c r="VHX308" s="119" t="s">
        <v>612</v>
      </c>
      <c r="VHY308" s="119" t="s">
        <v>612</v>
      </c>
      <c r="VHZ308" s="119" t="s">
        <v>612</v>
      </c>
      <c r="VIA308" s="119" t="s">
        <v>612</v>
      </c>
      <c r="VIB308" s="119" t="s">
        <v>612</v>
      </c>
      <c r="VIC308" s="119" t="s">
        <v>612</v>
      </c>
      <c r="VID308" s="119" t="s">
        <v>612</v>
      </c>
      <c r="VIE308" s="119" t="s">
        <v>612</v>
      </c>
      <c r="VIF308" s="119" t="s">
        <v>612</v>
      </c>
      <c r="VIG308" s="119" t="s">
        <v>612</v>
      </c>
      <c r="VIH308" s="119" t="s">
        <v>612</v>
      </c>
      <c r="VII308" s="119" t="s">
        <v>612</v>
      </c>
      <c r="VIJ308" s="119" t="s">
        <v>612</v>
      </c>
      <c r="VIK308" s="119" t="s">
        <v>612</v>
      </c>
      <c r="VIL308" s="119" t="s">
        <v>612</v>
      </c>
      <c r="VIM308" s="119" t="s">
        <v>612</v>
      </c>
      <c r="VIN308" s="119" t="s">
        <v>612</v>
      </c>
      <c r="VIO308" s="119" t="s">
        <v>612</v>
      </c>
      <c r="VIP308" s="119" t="s">
        <v>612</v>
      </c>
      <c r="VIQ308" s="119" t="s">
        <v>612</v>
      </c>
      <c r="VIR308" s="119" t="s">
        <v>612</v>
      </c>
      <c r="VIS308" s="119" t="s">
        <v>612</v>
      </c>
      <c r="VIT308" s="119" t="s">
        <v>612</v>
      </c>
      <c r="VIU308" s="119" t="s">
        <v>612</v>
      </c>
      <c r="VIV308" s="119" t="s">
        <v>612</v>
      </c>
      <c r="VIW308" s="119" t="s">
        <v>612</v>
      </c>
      <c r="VIX308" s="119" t="s">
        <v>612</v>
      </c>
      <c r="VIY308" s="119" t="s">
        <v>612</v>
      </c>
      <c r="VIZ308" s="119" t="s">
        <v>612</v>
      </c>
      <c r="VJA308" s="119" t="s">
        <v>612</v>
      </c>
      <c r="VJB308" s="119" t="s">
        <v>612</v>
      </c>
      <c r="VJC308" s="119" t="s">
        <v>612</v>
      </c>
      <c r="VJD308" s="119" t="s">
        <v>612</v>
      </c>
      <c r="VJE308" s="119" t="s">
        <v>612</v>
      </c>
      <c r="VJF308" s="119" t="s">
        <v>612</v>
      </c>
      <c r="VJG308" s="119" t="s">
        <v>612</v>
      </c>
      <c r="VJH308" s="119" t="s">
        <v>612</v>
      </c>
      <c r="VJI308" s="119" t="s">
        <v>612</v>
      </c>
      <c r="VJJ308" s="119" t="s">
        <v>612</v>
      </c>
      <c r="VJK308" s="119" t="s">
        <v>612</v>
      </c>
      <c r="VJL308" s="119" t="s">
        <v>612</v>
      </c>
      <c r="VJM308" s="119" t="s">
        <v>612</v>
      </c>
      <c r="VJN308" s="119" t="s">
        <v>612</v>
      </c>
      <c r="VJO308" s="119" t="s">
        <v>612</v>
      </c>
      <c r="VJP308" s="119" t="s">
        <v>612</v>
      </c>
      <c r="VJQ308" s="119" t="s">
        <v>612</v>
      </c>
      <c r="VJR308" s="119" t="s">
        <v>612</v>
      </c>
      <c r="VJS308" s="119" t="s">
        <v>612</v>
      </c>
      <c r="VJT308" s="119" t="s">
        <v>612</v>
      </c>
      <c r="VJU308" s="119" t="s">
        <v>612</v>
      </c>
      <c r="VJV308" s="119" t="s">
        <v>612</v>
      </c>
      <c r="VJW308" s="119" t="s">
        <v>612</v>
      </c>
      <c r="VJX308" s="119" t="s">
        <v>612</v>
      </c>
      <c r="VJY308" s="119" t="s">
        <v>612</v>
      </c>
      <c r="VJZ308" s="119" t="s">
        <v>612</v>
      </c>
      <c r="VKA308" s="119" t="s">
        <v>612</v>
      </c>
      <c r="VKB308" s="119" t="s">
        <v>612</v>
      </c>
      <c r="VKC308" s="119" t="s">
        <v>612</v>
      </c>
      <c r="VKD308" s="119" t="s">
        <v>612</v>
      </c>
      <c r="VKE308" s="119" t="s">
        <v>612</v>
      </c>
      <c r="VKF308" s="119" t="s">
        <v>612</v>
      </c>
      <c r="VKG308" s="119" t="s">
        <v>612</v>
      </c>
      <c r="VKH308" s="119" t="s">
        <v>612</v>
      </c>
      <c r="VKI308" s="119" t="s">
        <v>612</v>
      </c>
      <c r="VKJ308" s="119" t="s">
        <v>612</v>
      </c>
      <c r="VKK308" s="119" t="s">
        <v>612</v>
      </c>
      <c r="VKL308" s="119" t="s">
        <v>612</v>
      </c>
      <c r="VKM308" s="119" t="s">
        <v>612</v>
      </c>
      <c r="VKN308" s="119" t="s">
        <v>612</v>
      </c>
      <c r="VKO308" s="119" t="s">
        <v>612</v>
      </c>
      <c r="VKP308" s="119" t="s">
        <v>612</v>
      </c>
      <c r="VKQ308" s="119" t="s">
        <v>612</v>
      </c>
      <c r="VKR308" s="119" t="s">
        <v>612</v>
      </c>
      <c r="VKS308" s="119" t="s">
        <v>612</v>
      </c>
      <c r="VKT308" s="119" t="s">
        <v>612</v>
      </c>
      <c r="VKU308" s="119" t="s">
        <v>612</v>
      </c>
      <c r="VKV308" s="119" t="s">
        <v>612</v>
      </c>
      <c r="VKW308" s="119" t="s">
        <v>612</v>
      </c>
      <c r="VKX308" s="119" t="s">
        <v>612</v>
      </c>
      <c r="VKY308" s="119" t="s">
        <v>612</v>
      </c>
      <c r="VKZ308" s="119" t="s">
        <v>612</v>
      </c>
      <c r="VLA308" s="119" t="s">
        <v>612</v>
      </c>
      <c r="VLB308" s="119" t="s">
        <v>612</v>
      </c>
      <c r="VLC308" s="119" t="s">
        <v>612</v>
      </c>
      <c r="VLD308" s="119" t="s">
        <v>612</v>
      </c>
      <c r="VLE308" s="119" t="s">
        <v>612</v>
      </c>
      <c r="VLF308" s="119" t="s">
        <v>612</v>
      </c>
      <c r="VLG308" s="119" t="s">
        <v>612</v>
      </c>
      <c r="VLH308" s="119" t="s">
        <v>612</v>
      </c>
      <c r="VLI308" s="119" t="s">
        <v>612</v>
      </c>
      <c r="VLJ308" s="119" t="s">
        <v>612</v>
      </c>
      <c r="VLK308" s="119" t="s">
        <v>612</v>
      </c>
      <c r="VLL308" s="119" t="s">
        <v>612</v>
      </c>
      <c r="VLM308" s="119" t="s">
        <v>612</v>
      </c>
      <c r="VLN308" s="119" t="s">
        <v>612</v>
      </c>
      <c r="VLO308" s="119" t="s">
        <v>612</v>
      </c>
      <c r="VLP308" s="119" t="s">
        <v>612</v>
      </c>
      <c r="VLQ308" s="119" t="s">
        <v>612</v>
      </c>
      <c r="VLR308" s="119" t="s">
        <v>612</v>
      </c>
      <c r="VLS308" s="119" t="s">
        <v>612</v>
      </c>
      <c r="VLT308" s="119" t="s">
        <v>612</v>
      </c>
      <c r="VLU308" s="119" t="s">
        <v>612</v>
      </c>
      <c r="VLV308" s="119" t="s">
        <v>612</v>
      </c>
      <c r="VLW308" s="119" t="s">
        <v>612</v>
      </c>
      <c r="VLX308" s="119" t="s">
        <v>612</v>
      </c>
      <c r="VLY308" s="119" t="s">
        <v>612</v>
      </c>
      <c r="VLZ308" s="119" t="s">
        <v>612</v>
      </c>
      <c r="VMA308" s="119" t="s">
        <v>612</v>
      </c>
      <c r="VMB308" s="119" t="s">
        <v>612</v>
      </c>
      <c r="VMC308" s="119" t="s">
        <v>612</v>
      </c>
      <c r="VMD308" s="119" t="s">
        <v>612</v>
      </c>
      <c r="VME308" s="119" t="s">
        <v>612</v>
      </c>
      <c r="VMF308" s="119" t="s">
        <v>612</v>
      </c>
      <c r="VMG308" s="119" t="s">
        <v>612</v>
      </c>
      <c r="VMH308" s="119" t="s">
        <v>612</v>
      </c>
      <c r="VMI308" s="119" t="s">
        <v>612</v>
      </c>
      <c r="VMJ308" s="119" t="s">
        <v>612</v>
      </c>
      <c r="VMK308" s="119" t="s">
        <v>612</v>
      </c>
      <c r="VML308" s="119" t="s">
        <v>612</v>
      </c>
      <c r="VMM308" s="119" t="s">
        <v>612</v>
      </c>
      <c r="VMN308" s="119" t="s">
        <v>612</v>
      </c>
      <c r="VMO308" s="119" t="s">
        <v>612</v>
      </c>
      <c r="VMP308" s="119" t="s">
        <v>612</v>
      </c>
      <c r="VMQ308" s="119" t="s">
        <v>612</v>
      </c>
      <c r="VMR308" s="119" t="s">
        <v>612</v>
      </c>
      <c r="VMS308" s="119" t="s">
        <v>612</v>
      </c>
      <c r="VMT308" s="119" t="s">
        <v>612</v>
      </c>
      <c r="VMU308" s="119" t="s">
        <v>612</v>
      </c>
      <c r="VMV308" s="119" t="s">
        <v>612</v>
      </c>
      <c r="VMW308" s="119" t="s">
        <v>612</v>
      </c>
      <c r="VMX308" s="119" t="s">
        <v>612</v>
      </c>
      <c r="VMY308" s="119" t="s">
        <v>612</v>
      </c>
      <c r="VMZ308" s="119" t="s">
        <v>612</v>
      </c>
      <c r="VNA308" s="119" t="s">
        <v>612</v>
      </c>
      <c r="VNB308" s="119" t="s">
        <v>612</v>
      </c>
      <c r="VNC308" s="119" t="s">
        <v>612</v>
      </c>
      <c r="VND308" s="119" t="s">
        <v>612</v>
      </c>
      <c r="VNE308" s="119" t="s">
        <v>612</v>
      </c>
      <c r="VNF308" s="119" t="s">
        <v>612</v>
      </c>
      <c r="VNG308" s="119" t="s">
        <v>612</v>
      </c>
      <c r="VNH308" s="119" t="s">
        <v>612</v>
      </c>
      <c r="VNI308" s="119" t="s">
        <v>612</v>
      </c>
      <c r="VNJ308" s="119" t="s">
        <v>612</v>
      </c>
      <c r="VNK308" s="119" t="s">
        <v>612</v>
      </c>
      <c r="VNL308" s="119" t="s">
        <v>612</v>
      </c>
      <c r="VNM308" s="119" t="s">
        <v>612</v>
      </c>
      <c r="VNN308" s="119" t="s">
        <v>612</v>
      </c>
      <c r="VNO308" s="119" t="s">
        <v>612</v>
      </c>
      <c r="VNP308" s="119" t="s">
        <v>612</v>
      </c>
      <c r="VNQ308" s="119" t="s">
        <v>612</v>
      </c>
      <c r="VNR308" s="119" t="s">
        <v>612</v>
      </c>
      <c r="VNS308" s="119" t="s">
        <v>612</v>
      </c>
      <c r="VNT308" s="119" t="s">
        <v>612</v>
      </c>
      <c r="VNU308" s="119" t="s">
        <v>612</v>
      </c>
      <c r="VNV308" s="119" t="s">
        <v>612</v>
      </c>
      <c r="VNW308" s="119" t="s">
        <v>612</v>
      </c>
      <c r="VNX308" s="119" t="s">
        <v>612</v>
      </c>
      <c r="VNY308" s="119" t="s">
        <v>612</v>
      </c>
      <c r="VNZ308" s="119" t="s">
        <v>612</v>
      </c>
      <c r="VOA308" s="119" t="s">
        <v>612</v>
      </c>
      <c r="VOB308" s="119" t="s">
        <v>612</v>
      </c>
      <c r="VOC308" s="119" t="s">
        <v>612</v>
      </c>
      <c r="VOD308" s="119" t="s">
        <v>612</v>
      </c>
      <c r="VOE308" s="119" t="s">
        <v>612</v>
      </c>
      <c r="VOF308" s="119" t="s">
        <v>612</v>
      </c>
      <c r="VOG308" s="119" t="s">
        <v>612</v>
      </c>
      <c r="VOH308" s="119" t="s">
        <v>612</v>
      </c>
      <c r="VOI308" s="119" t="s">
        <v>612</v>
      </c>
      <c r="VOJ308" s="119" t="s">
        <v>612</v>
      </c>
      <c r="VOK308" s="119" t="s">
        <v>612</v>
      </c>
      <c r="VOL308" s="119" t="s">
        <v>612</v>
      </c>
      <c r="VOM308" s="119" t="s">
        <v>612</v>
      </c>
      <c r="VON308" s="119" t="s">
        <v>612</v>
      </c>
      <c r="VOO308" s="119" t="s">
        <v>612</v>
      </c>
      <c r="VOP308" s="119" t="s">
        <v>612</v>
      </c>
      <c r="VOQ308" s="119" t="s">
        <v>612</v>
      </c>
      <c r="VOR308" s="119" t="s">
        <v>612</v>
      </c>
      <c r="VOS308" s="119" t="s">
        <v>612</v>
      </c>
      <c r="VOT308" s="119" t="s">
        <v>612</v>
      </c>
      <c r="VOU308" s="119" t="s">
        <v>612</v>
      </c>
      <c r="VOV308" s="119" t="s">
        <v>612</v>
      </c>
      <c r="VOW308" s="119" t="s">
        <v>612</v>
      </c>
      <c r="VOX308" s="119" t="s">
        <v>612</v>
      </c>
      <c r="VOY308" s="119" t="s">
        <v>612</v>
      </c>
      <c r="VOZ308" s="119" t="s">
        <v>612</v>
      </c>
      <c r="VPA308" s="119" t="s">
        <v>612</v>
      </c>
      <c r="VPB308" s="119" t="s">
        <v>612</v>
      </c>
      <c r="VPC308" s="119" t="s">
        <v>612</v>
      </c>
      <c r="VPD308" s="119" t="s">
        <v>612</v>
      </c>
      <c r="VPE308" s="119" t="s">
        <v>612</v>
      </c>
      <c r="VPF308" s="119" t="s">
        <v>612</v>
      </c>
      <c r="VPG308" s="119" t="s">
        <v>612</v>
      </c>
      <c r="VPH308" s="119" t="s">
        <v>612</v>
      </c>
      <c r="VPI308" s="119" t="s">
        <v>612</v>
      </c>
      <c r="VPJ308" s="119" t="s">
        <v>612</v>
      </c>
      <c r="VPK308" s="119" t="s">
        <v>612</v>
      </c>
      <c r="VPL308" s="119" t="s">
        <v>612</v>
      </c>
      <c r="VPM308" s="119" t="s">
        <v>612</v>
      </c>
      <c r="VPN308" s="119" t="s">
        <v>612</v>
      </c>
      <c r="VPO308" s="119" t="s">
        <v>612</v>
      </c>
      <c r="VPP308" s="119" t="s">
        <v>612</v>
      </c>
      <c r="VPQ308" s="119" t="s">
        <v>612</v>
      </c>
      <c r="VPR308" s="119" t="s">
        <v>612</v>
      </c>
      <c r="VPS308" s="119" t="s">
        <v>612</v>
      </c>
      <c r="VPT308" s="119" t="s">
        <v>612</v>
      </c>
      <c r="VPU308" s="119" t="s">
        <v>612</v>
      </c>
      <c r="VPV308" s="119" t="s">
        <v>612</v>
      </c>
      <c r="VPW308" s="119" t="s">
        <v>612</v>
      </c>
      <c r="VPX308" s="119" t="s">
        <v>612</v>
      </c>
      <c r="VPY308" s="119" t="s">
        <v>612</v>
      </c>
      <c r="VPZ308" s="119" t="s">
        <v>612</v>
      </c>
      <c r="VQA308" s="119" t="s">
        <v>612</v>
      </c>
      <c r="VQB308" s="119" t="s">
        <v>612</v>
      </c>
      <c r="VQC308" s="119" t="s">
        <v>612</v>
      </c>
      <c r="VQD308" s="119" t="s">
        <v>612</v>
      </c>
      <c r="VQE308" s="119" t="s">
        <v>612</v>
      </c>
      <c r="VQF308" s="119" t="s">
        <v>612</v>
      </c>
      <c r="VQG308" s="119" t="s">
        <v>612</v>
      </c>
      <c r="VQH308" s="119" t="s">
        <v>612</v>
      </c>
      <c r="VQI308" s="119" t="s">
        <v>612</v>
      </c>
      <c r="VQJ308" s="119" t="s">
        <v>612</v>
      </c>
      <c r="VQK308" s="119" t="s">
        <v>612</v>
      </c>
      <c r="VQL308" s="119" t="s">
        <v>612</v>
      </c>
      <c r="VQM308" s="119" t="s">
        <v>612</v>
      </c>
      <c r="VQN308" s="119" t="s">
        <v>612</v>
      </c>
      <c r="VQO308" s="119" t="s">
        <v>612</v>
      </c>
      <c r="VQP308" s="119" t="s">
        <v>612</v>
      </c>
      <c r="VQQ308" s="119" t="s">
        <v>612</v>
      </c>
      <c r="VQR308" s="119" t="s">
        <v>612</v>
      </c>
      <c r="VQS308" s="119" t="s">
        <v>612</v>
      </c>
      <c r="VQT308" s="119" t="s">
        <v>612</v>
      </c>
      <c r="VQU308" s="119" t="s">
        <v>612</v>
      </c>
      <c r="VQV308" s="119" t="s">
        <v>612</v>
      </c>
      <c r="VQW308" s="119" t="s">
        <v>612</v>
      </c>
      <c r="VQX308" s="119" t="s">
        <v>612</v>
      </c>
      <c r="VQY308" s="119" t="s">
        <v>612</v>
      </c>
      <c r="VQZ308" s="119" t="s">
        <v>612</v>
      </c>
      <c r="VRA308" s="119" t="s">
        <v>612</v>
      </c>
      <c r="VRB308" s="119" t="s">
        <v>612</v>
      </c>
      <c r="VRC308" s="119" t="s">
        <v>612</v>
      </c>
      <c r="VRD308" s="119" t="s">
        <v>612</v>
      </c>
      <c r="VRE308" s="119" t="s">
        <v>612</v>
      </c>
      <c r="VRF308" s="119" t="s">
        <v>612</v>
      </c>
      <c r="VRG308" s="119" t="s">
        <v>612</v>
      </c>
      <c r="VRH308" s="119" t="s">
        <v>612</v>
      </c>
      <c r="VRI308" s="119" t="s">
        <v>612</v>
      </c>
      <c r="VRJ308" s="119" t="s">
        <v>612</v>
      </c>
      <c r="VRK308" s="119" t="s">
        <v>612</v>
      </c>
      <c r="VRL308" s="119" t="s">
        <v>612</v>
      </c>
      <c r="VRM308" s="119" t="s">
        <v>612</v>
      </c>
      <c r="VRN308" s="119" t="s">
        <v>612</v>
      </c>
      <c r="VRO308" s="119" t="s">
        <v>612</v>
      </c>
      <c r="VRP308" s="119" t="s">
        <v>612</v>
      </c>
      <c r="VRQ308" s="119" t="s">
        <v>612</v>
      </c>
      <c r="VRR308" s="119" t="s">
        <v>612</v>
      </c>
      <c r="VRS308" s="119" t="s">
        <v>612</v>
      </c>
      <c r="VRT308" s="119" t="s">
        <v>612</v>
      </c>
      <c r="VRU308" s="119" t="s">
        <v>612</v>
      </c>
      <c r="VRV308" s="119" t="s">
        <v>612</v>
      </c>
      <c r="VRW308" s="119" t="s">
        <v>612</v>
      </c>
      <c r="VRX308" s="119" t="s">
        <v>612</v>
      </c>
      <c r="VRY308" s="119" t="s">
        <v>612</v>
      </c>
      <c r="VRZ308" s="119" t="s">
        <v>612</v>
      </c>
      <c r="VSA308" s="119" t="s">
        <v>612</v>
      </c>
      <c r="VSB308" s="119" t="s">
        <v>612</v>
      </c>
      <c r="VSC308" s="119" t="s">
        <v>612</v>
      </c>
      <c r="VSD308" s="119" t="s">
        <v>612</v>
      </c>
      <c r="VSE308" s="119" t="s">
        <v>612</v>
      </c>
      <c r="VSF308" s="119" t="s">
        <v>612</v>
      </c>
      <c r="VSG308" s="119" t="s">
        <v>612</v>
      </c>
      <c r="VSH308" s="119" t="s">
        <v>612</v>
      </c>
      <c r="VSI308" s="119" t="s">
        <v>612</v>
      </c>
      <c r="VSJ308" s="119" t="s">
        <v>612</v>
      </c>
      <c r="VSK308" s="119" t="s">
        <v>612</v>
      </c>
      <c r="VSL308" s="119" t="s">
        <v>612</v>
      </c>
      <c r="VSM308" s="119" t="s">
        <v>612</v>
      </c>
      <c r="VSN308" s="119" t="s">
        <v>612</v>
      </c>
      <c r="VSO308" s="119" t="s">
        <v>612</v>
      </c>
      <c r="VSP308" s="119" t="s">
        <v>612</v>
      </c>
      <c r="VSQ308" s="119" t="s">
        <v>612</v>
      </c>
      <c r="VSR308" s="119" t="s">
        <v>612</v>
      </c>
      <c r="VSS308" s="119" t="s">
        <v>612</v>
      </c>
      <c r="VST308" s="119" t="s">
        <v>612</v>
      </c>
      <c r="VSU308" s="119" t="s">
        <v>612</v>
      </c>
      <c r="VSV308" s="119" t="s">
        <v>612</v>
      </c>
      <c r="VSW308" s="119" t="s">
        <v>612</v>
      </c>
      <c r="VSX308" s="119" t="s">
        <v>612</v>
      </c>
      <c r="VSY308" s="119" t="s">
        <v>612</v>
      </c>
      <c r="VSZ308" s="119" t="s">
        <v>612</v>
      </c>
      <c r="VTA308" s="119" t="s">
        <v>612</v>
      </c>
      <c r="VTB308" s="119" t="s">
        <v>612</v>
      </c>
      <c r="VTC308" s="119" t="s">
        <v>612</v>
      </c>
      <c r="VTD308" s="119" t="s">
        <v>612</v>
      </c>
      <c r="VTE308" s="119" t="s">
        <v>612</v>
      </c>
      <c r="VTF308" s="119" t="s">
        <v>612</v>
      </c>
      <c r="VTG308" s="119" t="s">
        <v>612</v>
      </c>
      <c r="VTH308" s="119" t="s">
        <v>612</v>
      </c>
      <c r="VTI308" s="119" t="s">
        <v>612</v>
      </c>
      <c r="VTJ308" s="119" t="s">
        <v>612</v>
      </c>
      <c r="VTK308" s="119" t="s">
        <v>612</v>
      </c>
      <c r="VTL308" s="119" t="s">
        <v>612</v>
      </c>
      <c r="VTM308" s="119" t="s">
        <v>612</v>
      </c>
      <c r="VTN308" s="119" t="s">
        <v>612</v>
      </c>
      <c r="VTO308" s="119" t="s">
        <v>612</v>
      </c>
      <c r="VTP308" s="119" t="s">
        <v>612</v>
      </c>
      <c r="VTQ308" s="119" t="s">
        <v>612</v>
      </c>
      <c r="VTR308" s="119" t="s">
        <v>612</v>
      </c>
      <c r="VTS308" s="119" t="s">
        <v>612</v>
      </c>
      <c r="VTT308" s="119" t="s">
        <v>612</v>
      </c>
      <c r="VTU308" s="119" t="s">
        <v>612</v>
      </c>
      <c r="VTV308" s="119" t="s">
        <v>612</v>
      </c>
      <c r="VTW308" s="119" t="s">
        <v>612</v>
      </c>
      <c r="VTX308" s="119" t="s">
        <v>612</v>
      </c>
      <c r="VTY308" s="119" t="s">
        <v>612</v>
      </c>
      <c r="VTZ308" s="119" t="s">
        <v>612</v>
      </c>
      <c r="VUA308" s="119" t="s">
        <v>612</v>
      </c>
      <c r="VUB308" s="119" t="s">
        <v>612</v>
      </c>
      <c r="VUC308" s="119" t="s">
        <v>612</v>
      </c>
      <c r="VUD308" s="119" t="s">
        <v>612</v>
      </c>
      <c r="VUE308" s="119" t="s">
        <v>612</v>
      </c>
      <c r="VUF308" s="119" t="s">
        <v>612</v>
      </c>
      <c r="VUG308" s="119" t="s">
        <v>612</v>
      </c>
      <c r="VUH308" s="119" t="s">
        <v>612</v>
      </c>
      <c r="VUI308" s="119" t="s">
        <v>612</v>
      </c>
      <c r="VUJ308" s="119" t="s">
        <v>612</v>
      </c>
      <c r="VUK308" s="119" t="s">
        <v>612</v>
      </c>
      <c r="VUL308" s="119" t="s">
        <v>612</v>
      </c>
      <c r="VUM308" s="119" t="s">
        <v>612</v>
      </c>
      <c r="VUN308" s="119" t="s">
        <v>612</v>
      </c>
      <c r="VUO308" s="119" t="s">
        <v>612</v>
      </c>
      <c r="VUP308" s="119" t="s">
        <v>612</v>
      </c>
      <c r="VUQ308" s="119" t="s">
        <v>612</v>
      </c>
      <c r="VUR308" s="119" t="s">
        <v>612</v>
      </c>
      <c r="VUS308" s="119" t="s">
        <v>612</v>
      </c>
      <c r="VUT308" s="119" t="s">
        <v>612</v>
      </c>
      <c r="VUU308" s="119" t="s">
        <v>612</v>
      </c>
      <c r="VUV308" s="119" t="s">
        <v>612</v>
      </c>
      <c r="VUW308" s="119" t="s">
        <v>612</v>
      </c>
      <c r="VUX308" s="119" t="s">
        <v>612</v>
      </c>
      <c r="VUY308" s="119" t="s">
        <v>612</v>
      </c>
      <c r="VUZ308" s="119" t="s">
        <v>612</v>
      </c>
      <c r="VVA308" s="119" t="s">
        <v>612</v>
      </c>
      <c r="VVB308" s="119" t="s">
        <v>612</v>
      </c>
      <c r="VVC308" s="119" t="s">
        <v>612</v>
      </c>
      <c r="VVD308" s="119" t="s">
        <v>612</v>
      </c>
      <c r="VVE308" s="119" t="s">
        <v>612</v>
      </c>
      <c r="VVF308" s="119" t="s">
        <v>612</v>
      </c>
      <c r="VVG308" s="119" t="s">
        <v>612</v>
      </c>
      <c r="VVH308" s="119" t="s">
        <v>612</v>
      </c>
      <c r="VVI308" s="119" t="s">
        <v>612</v>
      </c>
      <c r="VVJ308" s="119" t="s">
        <v>612</v>
      </c>
      <c r="VVK308" s="119" t="s">
        <v>612</v>
      </c>
      <c r="VVL308" s="119" t="s">
        <v>612</v>
      </c>
      <c r="VVM308" s="119" t="s">
        <v>612</v>
      </c>
      <c r="VVN308" s="119" t="s">
        <v>612</v>
      </c>
      <c r="VVO308" s="119" t="s">
        <v>612</v>
      </c>
      <c r="VVP308" s="119" t="s">
        <v>612</v>
      </c>
      <c r="VVQ308" s="119" t="s">
        <v>612</v>
      </c>
      <c r="VVR308" s="119" t="s">
        <v>612</v>
      </c>
      <c r="VVS308" s="119" t="s">
        <v>612</v>
      </c>
      <c r="VVT308" s="119" t="s">
        <v>612</v>
      </c>
      <c r="VVU308" s="119" t="s">
        <v>612</v>
      </c>
      <c r="VVV308" s="119" t="s">
        <v>612</v>
      </c>
      <c r="VVW308" s="119" t="s">
        <v>612</v>
      </c>
      <c r="VVX308" s="119" t="s">
        <v>612</v>
      </c>
      <c r="VVY308" s="119" t="s">
        <v>612</v>
      </c>
      <c r="VVZ308" s="119" t="s">
        <v>612</v>
      </c>
      <c r="VWA308" s="119" t="s">
        <v>612</v>
      </c>
      <c r="VWB308" s="119" t="s">
        <v>612</v>
      </c>
      <c r="VWC308" s="119" t="s">
        <v>612</v>
      </c>
      <c r="VWD308" s="119" t="s">
        <v>612</v>
      </c>
      <c r="VWE308" s="119" t="s">
        <v>612</v>
      </c>
      <c r="VWF308" s="119" t="s">
        <v>612</v>
      </c>
      <c r="VWG308" s="119" t="s">
        <v>612</v>
      </c>
      <c r="VWH308" s="119" t="s">
        <v>612</v>
      </c>
      <c r="VWI308" s="119" t="s">
        <v>612</v>
      </c>
      <c r="VWJ308" s="119" t="s">
        <v>612</v>
      </c>
      <c r="VWK308" s="119" t="s">
        <v>612</v>
      </c>
      <c r="VWL308" s="119" t="s">
        <v>612</v>
      </c>
      <c r="VWM308" s="119" t="s">
        <v>612</v>
      </c>
      <c r="VWN308" s="119" t="s">
        <v>612</v>
      </c>
      <c r="VWO308" s="119" t="s">
        <v>612</v>
      </c>
      <c r="VWP308" s="119" t="s">
        <v>612</v>
      </c>
      <c r="VWQ308" s="119" t="s">
        <v>612</v>
      </c>
      <c r="VWR308" s="119" t="s">
        <v>612</v>
      </c>
      <c r="VWS308" s="119" t="s">
        <v>612</v>
      </c>
      <c r="VWT308" s="119" t="s">
        <v>612</v>
      </c>
      <c r="VWU308" s="119" t="s">
        <v>612</v>
      </c>
      <c r="VWV308" s="119" t="s">
        <v>612</v>
      </c>
      <c r="VWW308" s="119" t="s">
        <v>612</v>
      </c>
      <c r="VWX308" s="119" t="s">
        <v>612</v>
      </c>
      <c r="VWY308" s="119" t="s">
        <v>612</v>
      </c>
      <c r="VWZ308" s="119" t="s">
        <v>612</v>
      </c>
      <c r="VXA308" s="119" t="s">
        <v>612</v>
      </c>
      <c r="VXB308" s="119" t="s">
        <v>612</v>
      </c>
      <c r="VXC308" s="119" t="s">
        <v>612</v>
      </c>
      <c r="VXD308" s="119" t="s">
        <v>612</v>
      </c>
      <c r="VXE308" s="119" t="s">
        <v>612</v>
      </c>
      <c r="VXF308" s="119" t="s">
        <v>612</v>
      </c>
      <c r="VXG308" s="119" t="s">
        <v>612</v>
      </c>
      <c r="VXH308" s="119" t="s">
        <v>612</v>
      </c>
      <c r="VXI308" s="119" t="s">
        <v>612</v>
      </c>
      <c r="VXJ308" s="119" t="s">
        <v>612</v>
      </c>
      <c r="VXK308" s="119" t="s">
        <v>612</v>
      </c>
      <c r="VXL308" s="119" t="s">
        <v>612</v>
      </c>
      <c r="VXM308" s="119" t="s">
        <v>612</v>
      </c>
      <c r="VXN308" s="119" t="s">
        <v>612</v>
      </c>
      <c r="VXO308" s="119" t="s">
        <v>612</v>
      </c>
      <c r="VXP308" s="119" t="s">
        <v>612</v>
      </c>
      <c r="VXQ308" s="119" t="s">
        <v>612</v>
      </c>
      <c r="VXR308" s="119" t="s">
        <v>612</v>
      </c>
      <c r="VXS308" s="119" t="s">
        <v>612</v>
      </c>
      <c r="VXT308" s="119" t="s">
        <v>612</v>
      </c>
      <c r="VXU308" s="119" t="s">
        <v>612</v>
      </c>
      <c r="VXV308" s="119" t="s">
        <v>612</v>
      </c>
      <c r="VXW308" s="119" t="s">
        <v>612</v>
      </c>
      <c r="VXX308" s="119" t="s">
        <v>612</v>
      </c>
      <c r="VXY308" s="119" t="s">
        <v>612</v>
      </c>
      <c r="VXZ308" s="119" t="s">
        <v>612</v>
      </c>
      <c r="VYA308" s="119" t="s">
        <v>612</v>
      </c>
      <c r="VYB308" s="119" t="s">
        <v>612</v>
      </c>
      <c r="VYC308" s="119" t="s">
        <v>612</v>
      </c>
      <c r="VYD308" s="119" t="s">
        <v>612</v>
      </c>
      <c r="VYE308" s="119" t="s">
        <v>612</v>
      </c>
      <c r="VYF308" s="119" t="s">
        <v>612</v>
      </c>
      <c r="VYG308" s="119" t="s">
        <v>612</v>
      </c>
      <c r="VYH308" s="119" t="s">
        <v>612</v>
      </c>
      <c r="VYI308" s="119" t="s">
        <v>612</v>
      </c>
      <c r="VYJ308" s="119" t="s">
        <v>612</v>
      </c>
      <c r="VYK308" s="119" t="s">
        <v>612</v>
      </c>
      <c r="VYL308" s="119" t="s">
        <v>612</v>
      </c>
      <c r="VYM308" s="119" t="s">
        <v>612</v>
      </c>
      <c r="VYN308" s="119" t="s">
        <v>612</v>
      </c>
      <c r="VYO308" s="119" t="s">
        <v>612</v>
      </c>
      <c r="VYP308" s="119" t="s">
        <v>612</v>
      </c>
      <c r="VYQ308" s="119" t="s">
        <v>612</v>
      </c>
      <c r="VYR308" s="119" t="s">
        <v>612</v>
      </c>
      <c r="VYS308" s="119" t="s">
        <v>612</v>
      </c>
      <c r="VYT308" s="119" t="s">
        <v>612</v>
      </c>
      <c r="VYU308" s="119" t="s">
        <v>612</v>
      </c>
      <c r="VYV308" s="119" t="s">
        <v>612</v>
      </c>
      <c r="VYW308" s="119" t="s">
        <v>612</v>
      </c>
      <c r="VYX308" s="119" t="s">
        <v>612</v>
      </c>
      <c r="VYY308" s="119" t="s">
        <v>612</v>
      </c>
      <c r="VYZ308" s="119" t="s">
        <v>612</v>
      </c>
      <c r="VZA308" s="119" t="s">
        <v>612</v>
      </c>
      <c r="VZB308" s="119" t="s">
        <v>612</v>
      </c>
      <c r="VZC308" s="119" t="s">
        <v>612</v>
      </c>
      <c r="VZD308" s="119" t="s">
        <v>612</v>
      </c>
      <c r="VZE308" s="119" t="s">
        <v>612</v>
      </c>
      <c r="VZF308" s="119" t="s">
        <v>612</v>
      </c>
      <c r="VZG308" s="119" t="s">
        <v>612</v>
      </c>
      <c r="VZH308" s="119" t="s">
        <v>612</v>
      </c>
      <c r="VZI308" s="119" t="s">
        <v>612</v>
      </c>
      <c r="VZJ308" s="119" t="s">
        <v>612</v>
      </c>
      <c r="VZK308" s="119" t="s">
        <v>612</v>
      </c>
      <c r="VZL308" s="119" t="s">
        <v>612</v>
      </c>
      <c r="VZM308" s="119" t="s">
        <v>612</v>
      </c>
      <c r="VZN308" s="119" t="s">
        <v>612</v>
      </c>
      <c r="VZO308" s="119" t="s">
        <v>612</v>
      </c>
      <c r="VZP308" s="119" t="s">
        <v>612</v>
      </c>
      <c r="VZQ308" s="119" t="s">
        <v>612</v>
      </c>
      <c r="VZR308" s="119" t="s">
        <v>612</v>
      </c>
      <c r="VZS308" s="119" t="s">
        <v>612</v>
      </c>
      <c r="VZT308" s="119" t="s">
        <v>612</v>
      </c>
      <c r="VZU308" s="119" t="s">
        <v>612</v>
      </c>
      <c r="VZV308" s="119" t="s">
        <v>612</v>
      </c>
      <c r="VZW308" s="119" t="s">
        <v>612</v>
      </c>
      <c r="VZX308" s="119" t="s">
        <v>612</v>
      </c>
      <c r="VZY308" s="119" t="s">
        <v>612</v>
      </c>
      <c r="VZZ308" s="119" t="s">
        <v>612</v>
      </c>
      <c r="WAA308" s="119" t="s">
        <v>612</v>
      </c>
      <c r="WAB308" s="119" t="s">
        <v>612</v>
      </c>
      <c r="WAC308" s="119" t="s">
        <v>612</v>
      </c>
      <c r="WAD308" s="119" t="s">
        <v>612</v>
      </c>
      <c r="WAE308" s="119" t="s">
        <v>612</v>
      </c>
      <c r="WAF308" s="119" t="s">
        <v>612</v>
      </c>
      <c r="WAG308" s="119" t="s">
        <v>612</v>
      </c>
      <c r="WAH308" s="119" t="s">
        <v>612</v>
      </c>
      <c r="WAI308" s="119" t="s">
        <v>612</v>
      </c>
      <c r="WAJ308" s="119" t="s">
        <v>612</v>
      </c>
      <c r="WAK308" s="119" t="s">
        <v>612</v>
      </c>
      <c r="WAL308" s="119" t="s">
        <v>612</v>
      </c>
      <c r="WAM308" s="119" t="s">
        <v>612</v>
      </c>
      <c r="WAN308" s="119" t="s">
        <v>612</v>
      </c>
      <c r="WAO308" s="119" t="s">
        <v>612</v>
      </c>
      <c r="WAP308" s="119" t="s">
        <v>612</v>
      </c>
      <c r="WAQ308" s="119" t="s">
        <v>612</v>
      </c>
      <c r="WAR308" s="119" t="s">
        <v>612</v>
      </c>
      <c r="WAS308" s="119" t="s">
        <v>612</v>
      </c>
      <c r="WAT308" s="119" t="s">
        <v>612</v>
      </c>
      <c r="WAU308" s="119" t="s">
        <v>612</v>
      </c>
      <c r="WAV308" s="119" t="s">
        <v>612</v>
      </c>
      <c r="WAW308" s="119" t="s">
        <v>612</v>
      </c>
      <c r="WAX308" s="119" t="s">
        <v>612</v>
      </c>
      <c r="WAY308" s="119" t="s">
        <v>612</v>
      </c>
      <c r="WAZ308" s="119" t="s">
        <v>612</v>
      </c>
      <c r="WBA308" s="119" t="s">
        <v>612</v>
      </c>
      <c r="WBB308" s="119" t="s">
        <v>612</v>
      </c>
      <c r="WBC308" s="119" t="s">
        <v>612</v>
      </c>
      <c r="WBD308" s="119" t="s">
        <v>612</v>
      </c>
      <c r="WBE308" s="119" t="s">
        <v>612</v>
      </c>
      <c r="WBF308" s="119" t="s">
        <v>612</v>
      </c>
      <c r="WBG308" s="119" t="s">
        <v>612</v>
      </c>
      <c r="WBH308" s="119" t="s">
        <v>612</v>
      </c>
      <c r="WBI308" s="119" t="s">
        <v>612</v>
      </c>
      <c r="WBJ308" s="119" t="s">
        <v>612</v>
      </c>
      <c r="WBK308" s="119" t="s">
        <v>612</v>
      </c>
      <c r="WBL308" s="119" t="s">
        <v>612</v>
      </c>
      <c r="WBM308" s="119" t="s">
        <v>612</v>
      </c>
      <c r="WBN308" s="119" t="s">
        <v>612</v>
      </c>
      <c r="WBO308" s="119" t="s">
        <v>612</v>
      </c>
      <c r="WBP308" s="119" t="s">
        <v>612</v>
      </c>
      <c r="WBQ308" s="119" t="s">
        <v>612</v>
      </c>
      <c r="WBR308" s="119" t="s">
        <v>612</v>
      </c>
      <c r="WBS308" s="119" t="s">
        <v>612</v>
      </c>
      <c r="WBT308" s="119" t="s">
        <v>612</v>
      </c>
      <c r="WBU308" s="119" t="s">
        <v>612</v>
      </c>
      <c r="WBV308" s="119" t="s">
        <v>612</v>
      </c>
      <c r="WBW308" s="119" t="s">
        <v>612</v>
      </c>
      <c r="WBX308" s="119" t="s">
        <v>612</v>
      </c>
      <c r="WBY308" s="119" t="s">
        <v>612</v>
      </c>
      <c r="WBZ308" s="119" t="s">
        <v>612</v>
      </c>
      <c r="WCA308" s="119" t="s">
        <v>612</v>
      </c>
      <c r="WCB308" s="119" t="s">
        <v>612</v>
      </c>
      <c r="WCC308" s="119" t="s">
        <v>612</v>
      </c>
      <c r="WCD308" s="119" t="s">
        <v>612</v>
      </c>
      <c r="WCE308" s="119" t="s">
        <v>612</v>
      </c>
      <c r="WCF308" s="119" t="s">
        <v>612</v>
      </c>
      <c r="WCG308" s="119" t="s">
        <v>612</v>
      </c>
      <c r="WCH308" s="119" t="s">
        <v>612</v>
      </c>
      <c r="WCI308" s="119" t="s">
        <v>612</v>
      </c>
      <c r="WCJ308" s="119" t="s">
        <v>612</v>
      </c>
      <c r="WCK308" s="119" t="s">
        <v>612</v>
      </c>
      <c r="WCL308" s="119" t="s">
        <v>612</v>
      </c>
      <c r="WCM308" s="119" t="s">
        <v>612</v>
      </c>
      <c r="WCN308" s="119" t="s">
        <v>612</v>
      </c>
      <c r="WCO308" s="119" t="s">
        <v>612</v>
      </c>
      <c r="WCP308" s="119" t="s">
        <v>612</v>
      </c>
      <c r="WCQ308" s="119" t="s">
        <v>612</v>
      </c>
      <c r="WCR308" s="119" t="s">
        <v>612</v>
      </c>
      <c r="WCS308" s="119" t="s">
        <v>612</v>
      </c>
      <c r="WCT308" s="119" t="s">
        <v>612</v>
      </c>
      <c r="WCU308" s="119" t="s">
        <v>612</v>
      </c>
      <c r="WCV308" s="119" t="s">
        <v>612</v>
      </c>
      <c r="WCW308" s="119" t="s">
        <v>612</v>
      </c>
      <c r="WCX308" s="119" t="s">
        <v>612</v>
      </c>
      <c r="WCY308" s="119" t="s">
        <v>612</v>
      </c>
      <c r="WCZ308" s="119" t="s">
        <v>612</v>
      </c>
      <c r="WDA308" s="119" t="s">
        <v>612</v>
      </c>
      <c r="WDB308" s="119" t="s">
        <v>612</v>
      </c>
      <c r="WDC308" s="119" t="s">
        <v>612</v>
      </c>
      <c r="WDD308" s="119" t="s">
        <v>612</v>
      </c>
      <c r="WDE308" s="119" t="s">
        <v>612</v>
      </c>
      <c r="WDF308" s="119" t="s">
        <v>612</v>
      </c>
      <c r="WDG308" s="119" t="s">
        <v>612</v>
      </c>
      <c r="WDH308" s="119" t="s">
        <v>612</v>
      </c>
      <c r="WDI308" s="119" t="s">
        <v>612</v>
      </c>
      <c r="WDJ308" s="119" t="s">
        <v>612</v>
      </c>
      <c r="WDK308" s="119" t="s">
        <v>612</v>
      </c>
      <c r="WDL308" s="119" t="s">
        <v>612</v>
      </c>
      <c r="WDM308" s="119" t="s">
        <v>612</v>
      </c>
      <c r="WDN308" s="119" t="s">
        <v>612</v>
      </c>
      <c r="WDO308" s="119" t="s">
        <v>612</v>
      </c>
      <c r="WDP308" s="119" t="s">
        <v>612</v>
      </c>
      <c r="WDQ308" s="119" t="s">
        <v>612</v>
      </c>
      <c r="WDR308" s="119" t="s">
        <v>612</v>
      </c>
      <c r="WDS308" s="119" t="s">
        <v>612</v>
      </c>
      <c r="WDT308" s="119" t="s">
        <v>612</v>
      </c>
      <c r="WDU308" s="119" t="s">
        <v>612</v>
      </c>
      <c r="WDV308" s="119" t="s">
        <v>612</v>
      </c>
      <c r="WDW308" s="119" t="s">
        <v>612</v>
      </c>
      <c r="WDX308" s="119" t="s">
        <v>612</v>
      </c>
      <c r="WDY308" s="119" t="s">
        <v>612</v>
      </c>
      <c r="WDZ308" s="119" t="s">
        <v>612</v>
      </c>
      <c r="WEA308" s="119" t="s">
        <v>612</v>
      </c>
      <c r="WEB308" s="119" t="s">
        <v>612</v>
      </c>
      <c r="WEC308" s="119" t="s">
        <v>612</v>
      </c>
      <c r="WED308" s="119" t="s">
        <v>612</v>
      </c>
      <c r="WEE308" s="119" t="s">
        <v>612</v>
      </c>
      <c r="WEF308" s="119" t="s">
        <v>612</v>
      </c>
      <c r="WEG308" s="119" t="s">
        <v>612</v>
      </c>
      <c r="WEH308" s="119" t="s">
        <v>612</v>
      </c>
      <c r="WEI308" s="119" t="s">
        <v>612</v>
      </c>
      <c r="WEJ308" s="119" t="s">
        <v>612</v>
      </c>
      <c r="WEK308" s="119" t="s">
        <v>612</v>
      </c>
      <c r="WEL308" s="119" t="s">
        <v>612</v>
      </c>
      <c r="WEM308" s="119" t="s">
        <v>612</v>
      </c>
      <c r="WEN308" s="119" t="s">
        <v>612</v>
      </c>
      <c r="WEO308" s="119" t="s">
        <v>612</v>
      </c>
      <c r="WEP308" s="119" t="s">
        <v>612</v>
      </c>
      <c r="WEQ308" s="119" t="s">
        <v>612</v>
      </c>
      <c r="WER308" s="119" t="s">
        <v>612</v>
      </c>
      <c r="WES308" s="119" t="s">
        <v>612</v>
      </c>
      <c r="WET308" s="119" t="s">
        <v>612</v>
      </c>
      <c r="WEU308" s="119" t="s">
        <v>612</v>
      </c>
      <c r="WEV308" s="119" t="s">
        <v>612</v>
      </c>
      <c r="WEW308" s="119" t="s">
        <v>612</v>
      </c>
      <c r="WEX308" s="119" t="s">
        <v>612</v>
      </c>
      <c r="WEY308" s="119" t="s">
        <v>612</v>
      </c>
      <c r="WEZ308" s="119" t="s">
        <v>612</v>
      </c>
      <c r="WFA308" s="119" t="s">
        <v>612</v>
      </c>
      <c r="WFB308" s="119" t="s">
        <v>612</v>
      </c>
      <c r="WFC308" s="119" t="s">
        <v>612</v>
      </c>
      <c r="WFD308" s="119" t="s">
        <v>612</v>
      </c>
      <c r="WFE308" s="119" t="s">
        <v>612</v>
      </c>
      <c r="WFF308" s="119" t="s">
        <v>612</v>
      </c>
      <c r="WFG308" s="119" t="s">
        <v>612</v>
      </c>
      <c r="WFH308" s="119" t="s">
        <v>612</v>
      </c>
      <c r="WFI308" s="119" t="s">
        <v>612</v>
      </c>
      <c r="WFJ308" s="119" t="s">
        <v>612</v>
      </c>
      <c r="WFK308" s="119" t="s">
        <v>612</v>
      </c>
      <c r="WFL308" s="119" t="s">
        <v>612</v>
      </c>
      <c r="WFM308" s="119" t="s">
        <v>612</v>
      </c>
      <c r="WFN308" s="119" t="s">
        <v>612</v>
      </c>
      <c r="WFO308" s="119" t="s">
        <v>612</v>
      </c>
      <c r="WFP308" s="119" t="s">
        <v>612</v>
      </c>
      <c r="WFQ308" s="119" t="s">
        <v>612</v>
      </c>
      <c r="WFR308" s="119" t="s">
        <v>612</v>
      </c>
      <c r="WFS308" s="119" t="s">
        <v>612</v>
      </c>
      <c r="WFT308" s="119" t="s">
        <v>612</v>
      </c>
      <c r="WFU308" s="119" t="s">
        <v>612</v>
      </c>
      <c r="WFV308" s="119" t="s">
        <v>612</v>
      </c>
      <c r="WFW308" s="119" t="s">
        <v>612</v>
      </c>
      <c r="WFX308" s="119" t="s">
        <v>612</v>
      </c>
      <c r="WFY308" s="119" t="s">
        <v>612</v>
      </c>
      <c r="WFZ308" s="119" t="s">
        <v>612</v>
      </c>
      <c r="WGA308" s="119" t="s">
        <v>612</v>
      </c>
      <c r="WGB308" s="119" t="s">
        <v>612</v>
      </c>
      <c r="WGC308" s="119" t="s">
        <v>612</v>
      </c>
      <c r="WGD308" s="119" t="s">
        <v>612</v>
      </c>
      <c r="WGE308" s="119" t="s">
        <v>612</v>
      </c>
      <c r="WGF308" s="119" t="s">
        <v>612</v>
      </c>
      <c r="WGG308" s="119" t="s">
        <v>612</v>
      </c>
      <c r="WGH308" s="119" t="s">
        <v>612</v>
      </c>
      <c r="WGI308" s="119" t="s">
        <v>612</v>
      </c>
      <c r="WGJ308" s="119" t="s">
        <v>612</v>
      </c>
      <c r="WGK308" s="119" t="s">
        <v>612</v>
      </c>
      <c r="WGL308" s="119" t="s">
        <v>612</v>
      </c>
      <c r="WGM308" s="119" t="s">
        <v>612</v>
      </c>
      <c r="WGN308" s="119" t="s">
        <v>612</v>
      </c>
      <c r="WGO308" s="119" t="s">
        <v>612</v>
      </c>
      <c r="WGP308" s="119" t="s">
        <v>612</v>
      </c>
      <c r="WGQ308" s="119" t="s">
        <v>612</v>
      </c>
      <c r="WGR308" s="119" t="s">
        <v>612</v>
      </c>
      <c r="WGS308" s="119" t="s">
        <v>612</v>
      </c>
      <c r="WGT308" s="119" t="s">
        <v>612</v>
      </c>
      <c r="WGU308" s="119" t="s">
        <v>612</v>
      </c>
      <c r="WGV308" s="119" t="s">
        <v>612</v>
      </c>
      <c r="WGW308" s="119" t="s">
        <v>612</v>
      </c>
      <c r="WGX308" s="119" t="s">
        <v>612</v>
      </c>
      <c r="WGY308" s="119" t="s">
        <v>612</v>
      </c>
      <c r="WGZ308" s="119" t="s">
        <v>612</v>
      </c>
      <c r="WHA308" s="119" t="s">
        <v>612</v>
      </c>
      <c r="WHB308" s="119" t="s">
        <v>612</v>
      </c>
      <c r="WHC308" s="119" t="s">
        <v>612</v>
      </c>
      <c r="WHD308" s="119" t="s">
        <v>612</v>
      </c>
      <c r="WHE308" s="119" t="s">
        <v>612</v>
      </c>
      <c r="WHF308" s="119" t="s">
        <v>612</v>
      </c>
      <c r="WHG308" s="119" t="s">
        <v>612</v>
      </c>
      <c r="WHH308" s="119" t="s">
        <v>612</v>
      </c>
      <c r="WHI308" s="119" t="s">
        <v>612</v>
      </c>
      <c r="WHJ308" s="119" t="s">
        <v>612</v>
      </c>
      <c r="WHK308" s="119" t="s">
        <v>612</v>
      </c>
      <c r="WHL308" s="119" t="s">
        <v>612</v>
      </c>
      <c r="WHM308" s="119" t="s">
        <v>612</v>
      </c>
      <c r="WHN308" s="119" t="s">
        <v>612</v>
      </c>
      <c r="WHO308" s="119" t="s">
        <v>612</v>
      </c>
      <c r="WHP308" s="119" t="s">
        <v>612</v>
      </c>
      <c r="WHQ308" s="119" t="s">
        <v>612</v>
      </c>
      <c r="WHR308" s="119" t="s">
        <v>612</v>
      </c>
      <c r="WHS308" s="119" t="s">
        <v>612</v>
      </c>
      <c r="WHT308" s="119" t="s">
        <v>612</v>
      </c>
      <c r="WHU308" s="119" t="s">
        <v>612</v>
      </c>
      <c r="WHV308" s="119" t="s">
        <v>612</v>
      </c>
      <c r="WHW308" s="119" t="s">
        <v>612</v>
      </c>
      <c r="WHX308" s="119" t="s">
        <v>612</v>
      </c>
      <c r="WHY308" s="119" t="s">
        <v>612</v>
      </c>
      <c r="WHZ308" s="119" t="s">
        <v>612</v>
      </c>
      <c r="WIA308" s="119" t="s">
        <v>612</v>
      </c>
      <c r="WIB308" s="119" t="s">
        <v>612</v>
      </c>
      <c r="WIC308" s="119" t="s">
        <v>612</v>
      </c>
      <c r="WID308" s="119" t="s">
        <v>612</v>
      </c>
      <c r="WIE308" s="119" t="s">
        <v>612</v>
      </c>
      <c r="WIF308" s="119" t="s">
        <v>612</v>
      </c>
      <c r="WIG308" s="119" t="s">
        <v>612</v>
      </c>
      <c r="WIH308" s="119" t="s">
        <v>612</v>
      </c>
      <c r="WII308" s="119" t="s">
        <v>612</v>
      </c>
      <c r="WIJ308" s="119" t="s">
        <v>612</v>
      </c>
      <c r="WIK308" s="119" t="s">
        <v>612</v>
      </c>
      <c r="WIL308" s="119" t="s">
        <v>612</v>
      </c>
      <c r="WIM308" s="119" t="s">
        <v>612</v>
      </c>
      <c r="WIN308" s="119" t="s">
        <v>612</v>
      </c>
      <c r="WIO308" s="119" t="s">
        <v>612</v>
      </c>
      <c r="WIP308" s="119" t="s">
        <v>612</v>
      </c>
      <c r="WIQ308" s="119" t="s">
        <v>612</v>
      </c>
      <c r="WIR308" s="119" t="s">
        <v>612</v>
      </c>
      <c r="WIS308" s="119" t="s">
        <v>612</v>
      </c>
      <c r="WIT308" s="119" t="s">
        <v>612</v>
      </c>
      <c r="WIU308" s="119" t="s">
        <v>612</v>
      </c>
      <c r="WIV308" s="119" t="s">
        <v>612</v>
      </c>
      <c r="WIW308" s="119" t="s">
        <v>612</v>
      </c>
      <c r="WIX308" s="119" t="s">
        <v>612</v>
      </c>
      <c r="WIY308" s="119" t="s">
        <v>612</v>
      </c>
      <c r="WIZ308" s="119" t="s">
        <v>612</v>
      </c>
      <c r="WJA308" s="119" t="s">
        <v>612</v>
      </c>
      <c r="WJB308" s="119" t="s">
        <v>612</v>
      </c>
      <c r="WJC308" s="119" t="s">
        <v>612</v>
      </c>
      <c r="WJD308" s="119" t="s">
        <v>612</v>
      </c>
      <c r="WJE308" s="119" t="s">
        <v>612</v>
      </c>
      <c r="WJF308" s="119" t="s">
        <v>612</v>
      </c>
      <c r="WJG308" s="119" t="s">
        <v>612</v>
      </c>
      <c r="WJH308" s="119" t="s">
        <v>612</v>
      </c>
      <c r="WJI308" s="119" t="s">
        <v>612</v>
      </c>
      <c r="WJJ308" s="119" t="s">
        <v>612</v>
      </c>
      <c r="WJK308" s="119" t="s">
        <v>612</v>
      </c>
      <c r="WJL308" s="119" t="s">
        <v>612</v>
      </c>
      <c r="WJM308" s="119" t="s">
        <v>612</v>
      </c>
      <c r="WJN308" s="119" t="s">
        <v>612</v>
      </c>
      <c r="WJO308" s="119" t="s">
        <v>612</v>
      </c>
      <c r="WJP308" s="119" t="s">
        <v>612</v>
      </c>
      <c r="WJQ308" s="119" t="s">
        <v>612</v>
      </c>
      <c r="WJR308" s="119" t="s">
        <v>612</v>
      </c>
      <c r="WJS308" s="119" t="s">
        <v>612</v>
      </c>
      <c r="WJT308" s="119" t="s">
        <v>612</v>
      </c>
      <c r="WJU308" s="119" t="s">
        <v>612</v>
      </c>
      <c r="WJV308" s="119" t="s">
        <v>612</v>
      </c>
      <c r="WJW308" s="119" t="s">
        <v>612</v>
      </c>
      <c r="WJX308" s="119" t="s">
        <v>612</v>
      </c>
      <c r="WJY308" s="119" t="s">
        <v>612</v>
      </c>
      <c r="WJZ308" s="119" t="s">
        <v>612</v>
      </c>
      <c r="WKA308" s="119" t="s">
        <v>612</v>
      </c>
      <c r="WKB308" s="119" t="s">
        <v>612</v>
      </c>
      <c r="WKC308" s="119" t="s">
        <v>612</v>
      </c>
      <c r="WKD308" s="119" t="s">
        <v>612</v>
      </c>
      <c r="WKE308" s="119" t="s">
        <v>612</v>
      </c>
      <c r="WKF308" s="119" t="s">
        <v>612</v>
      </c>
      <c r="WKG308" s="119" t="s">
        <v>612</v>
      </c>
      <c r="WKH308" s="119" t="s">
        <v>612</v>
      </c>
      <c r="WKI308" s="119" t="s">
        <v>612</v>
      </c>
      <c r="WKJ308" s="119" t="s">
        <v>612</v>
      </c>
      <c r="WKK308" s="119" t="s">
        <v>612</v>
      </c>
      <c r="WKL308" s="119" t="s">
        <v>612</v>
      </c>
      <c r="WKM308" s="119" t="s">
        <v>612</v>
      </c>
      <c r="WKN308" s="119" t="s">
        <v>612</v>
      </c>
      <c r="WKO308" s="119" t="s">
        <v>612</v>
      </c>
      <c r="WKP308" s="119" t="s">
        <v>612</v>
      </c>
      <c r="WKQ308" s="119" t="s">
        <v>612</v>
      </c>
      <c r="WKR308" s="119" t="s">
        <v>612</v>
      </c>
      <c r="WKS308" s="119" t="s">
        <v>612</v>
      </c>
      <c r="WKT308" s="119" t="s">
        <v>612</v>
      </c>
      <c r="WKU308" s="119" t="s">
        <v>612</v>
      </c>
      <c r="WKV308" s="119" t="s">
        <v>612</v>
      </c>
      <c r="WKW308" s="119" t="s">
        <v>612</v>
      </c>
      <c r="WKX308" s="119" t="s">
        <v>612</v>
      </c>
      <c r="WKY308" s="119" t="s">
        <v>612</v>
      </c>
      <c r="WKZ308" s="119" t="s">
        <v>612</v>
      </c>
      <c r="WLA308" s="119" t="s">
        <v>612</v>
      </c>
      <c r="WLB308" s="119" t="s">
        <v>612</v>
      </c>
      <c r="WLC308" s="119" t="s">
        <v>612</v>
      </c>
      <c r="WLD308" s="119" t="s">
        <v>612</v>
      </c>
      <c r="WLE308" s="119" t="s">
        <v>612</v>
      </c>
      <c r="WLF308" s="119" t="s">
        <v>612</v>
      </c>
      <c r="WLG308" s="119" t="s">
        <v>612</v>
      </c>
      <c r="WLH308" s="119" t="s">
        <v>612</v>
      </c>
      <c r="WLI308" s="119" t="s">
        <v>612</v>
      </c>
      <c r="WLJ308" s="119" t="s">
        <v>612</v>
      </c>
      <c r="WLK308" s="119" t="s">
        <v>612</v>
      </c>
      <c r="WLL308" s="119" t="s">
        <v>612</v>
      </c>
      <c r="WLM308" s="119" t="s">
        <v>612</v>
      </c>
      <c r="WLN308" s="119" t="s">
        <v>612</v>
      </c>
      <c r="WLO308" s="119" t="s">
        <v>612</v>
      </c>
      <c r="WLP308" s="119" t="s">
        <v>612</v>
      </c>
      <c r="WLQ308" s="119" t="s">
        <v>612</v>
      </c>
      <c r="WLR308" s="119" t="s">
        <v>612</v>
      </c>
      <c r="WLS308" s="119" t="s">
        <v>612</v>
      </c>
      <c r="WLT308" s="119" t="s">
        <v>612</v>
      </c>
      <c r="WLU308" s="119" t="s">
        <v>612</v>
      </c>
      <c r="WLV308" s="119" t="s">
        <v>612</v>
      </c>
      <c r="WLW308" s="119" t="s">
        <v>612</v>
      </c>
      <c r="WLX308" s="119" t="s">
        <v>612</v>
      </c>
      <c r="WLY308" s="119" t="s">
        <v>612</v>
      </c>
      <c r="WLZ308" s="119" t="s">
        <v>612</v>
      </c>
      <c r="WMA308" s="119" t="s">
        <v>612</v>
      </c>
      <c r="WMB308" s="119" t="s">
        <v>612</v>
      </c>
      <c r="WMC308" s="119" t="s">
        <v>612</v>
      </c>
      <c r="WMD308" s="119" t="s">
        <v>612</v>
      </c>
      <c r="WME308" s="119" t="s">
        <v>612</v>
      </c>
      <c r="WMF308" s="119" t="s">
        <v>612</v>
      </c>
      <c r="WMG308" s="119" t="s">
        <v>612</v>
      </c>
      <c r="WMH308" s="119" t="s">
        <v>612</v>
      </c>
      <c r="WMI308" s="119" t="s">
        <v>612</v>
      </c>
      <c r="WMJ308" s="119" t="s">
        <v>612</v>
      </c>
      <c r="WMK308" s="119" t="s">
        <v>612</v>
      </c>
      <c r="WML308" s="119" t="s">
        <v>612</v>
      </c>
      <c r="WMM308" s="119" t="s">
        <v>612</v>
      </c>
      <c r="WMN308" s="119" t="s">
        <v>612</v>
      </c>
      <c r="WMO308" s="119" t="s">
        <v>612</v>
      </c>
      <c r="WMP308" s="119" t="s">
        <v>612</v>
      </c>
      <c r="WMQ308" s="119" t="s">
        <v>612</v>
      </c>
      <c r="WMR308" s="119" t="s">
        <v>612</v>
      </c>
      <c r="WMS308" s="119" t="s">
        <v>612</v>
      </c>
      <c r="WMT308" s="119" t="s">
        <v>612</v>
      </c>
      <c r="WMU308" s="119" t="s">
        <v>612</v>
      </c>
      <c r="WMV308" s="119" t="s">
        <v>612</v>
      </c>
      <c r="WMW308" s="119" t="s">
        <v>612</v>
      </c>
      <c r="WMX308" s="119" t="s">
        <v>612</v>
      </c>
      <c r="WMY308" s="119" t="s">
        <v>612</v>
      </c>
      <c r="WMZ308" s="119" t="s">
        <v>612</v>
      </c>
      <c r="WNA308" s="119" t="s">
        <v>612</v>
      </c>
      <c r="WNB308" s="119" t="s">
        <v>612</v>
      </c>
      <c r="WNC308" s="119" t="s">
        <v>612</v>
      </c>
      <c r="WND308" s="119" t="s">
        <v>612</v>
      </c>
      <c r="WNE308" s="119" t="s">
        <v>612</v>
      </c>
      <c r="WNF308" s="119" t="s">
        <v>612</v>
      </c>
      <c r="WNG308" s="119" t="s">
        <v>612</v>
      </c>
      <c r="WNH308" s="119" t="s">
        <v>612</v>
      </c>
      <c r="WNI308" s="119" t="s">
        <v>612</v>
      </c>
      <c r="WNJ308" s="119" t="s">
        <v>612</v>
      </c>
      <c r="WNK308" s="119" t="s">
        <v>612</v>
      </c>
      <c r="WNL308" s="119" t="s">
        <v>612</v>
      </c>
      <c r="WNM308" s="119" t="s">
        <v>612</v>
      </c>
      <c r="WNN308" s="119" t="s">
        <v>612</v>
      </c>
      <c r="WNO308" s="119" t="s">
        <v>612</v>
      </c>
      <c r="WNP308" s="119" t="s">
        <v>612</v>
      </c>
      <c r="WNQ308" s="119" t="s">
        <v>612</v>
      </c>
      <c r="WNR308" s="119" t="s">
        <v>612</v>
      </c>
      <c r="WNS308" s="119" t="s">
        <v>612</v>
      </c>
      <c r="WNT308" s="119" t="s">
        <v>612</v>
      </c>
      <c r="WNU308" s="119" t="s">
        <v>612</v>
      </c>
      <c r="WNV308" s="119" t="s">
        <v>612</v>
      </c>
      <c r="WNW308" s="119" t="s">
        <v>612</v>
      </c>
      <c r="WNX308" s="119" t="s">
        <v>612</v>
      </c>
      <c r="WNY308" s="119" t="s">
        <v>612</v>
      </c>
      <c r="WNZ308" s="119" t="s">
        <v>612</v>
      </c>
      <c r="WOA308" s="119" t="s">
        <v>612</v>
      </c>
      <c r="WOB308" s="119" t="s">
        <v>612</v>
      </c>
      <c r="WOC308" s="119" t="s">
        <v>612</v>
      </c>
      <c r="WOD308" s="119" t="s">
        <v>612</v>
      </c>
      <c r="WOE308" s="119" t="s">
        <v>612</v>
      </c>
      <c r="WOF308" s="119" t="s">
        <v>612</v>
      </c>
      <c r="WOG308" s="119" t="s">
        <v>612</v>
      </c>
      <c r="WOH308" s="119" t="s">
        <v>612</v>
      </c>
      <c r="WOI308" s="119" t="s">
        <v>612</v>
      </c>
      <c r="WOJ308" s="119" t="s">
        <v>612</v>
      </c>
      <c r="WOK308" s="119" t="s">
        <v>612</v>
      </c>
      <c r="WOL308" s="119" t="s">
        <v>612</v>
      </c>
      <c r="WOM308" s="119" t="s">
        <v>612</v>
      </c>
      <c r="WON308" s="119" t="s">
        <v>612</v>
      </c>
      <c r="WOO308" s="119" t="s">
        <v>612</v>
      </c>
      <c r="WOP308" s="119" t="s">
        <v>612</v>
      </c>
      <c r="WOQ308" s="119" t="s">
        <v>612</v>
      </c>
      <c r="WOR308" s="119" t="s">
        <v>612</v>
      </c>
      <c r="WOS308" s="119" t="s">
        <v>612</v>
      </c>
      <c r="WOT308" s="119" t="s">
        <v>612</v>
      </c>
      <c r="WOU308" s="119" t="s">
        <v>612</v>
      </c>
      <c r="WOV308" s="119" t="s">
        <v>612</v>
      </c>
      <c r="WOW308" s="119" t="s">
        <v>612</v>
      </c>
      <c r="WOX308" s="119" t="s">
        <v>612</v>
      </c>
      <c r="WOY308" s="119" t="s">
        <v>612</v>
      </c>
      <c r="WOZ308" s="119" t="s">
        <v>612</v>
      </c>
      <c r="WPA308" s="119" t="s">
        <v>612</v>
      </c>
      <c r="WPB308" s="119" t="s">
        <v>612</v>
      </c>
      <c r="WPC308" s="119" t="s">
        <v>612</v>
      </c>
      <c r="WPD308" s="119" t="s">
        <v>612</v>
      </c>
      <c r="WPE308" s="119" t="s">
        <v>612</v>
      </c>
      <c r="WPF308" s="119" t="s">
        <v>612</v>
      </c>
      <c r="WPG308" s="119" t="s">
        <v>612</v>
      </c>
      <c r="WPH308" s="119" t="s">
        <v>612</v>
      </c>
      <c r="WPI308" s="119" t="s">
        <v>612</v>
      </c>
      <c r="WPJ308" s="119" t="s">
        <v>612</v>
      </c>
      <c r="WPK308" s="119" t="s">
        <v>612</v>
      </c>
      <c r="WPL308" s="119" t="s">
        <v>612</v>
      </c>
      <c r="WPM308" s="119" t="s">
        <v>612</v>
      </c>
      <c r="WPN308" s="119" t="s">
        <v>612</v>
      </c>
      <c r="WPO308" s="119" t="s">
        <v>612</v>
      </c>
      <c r="WPP308" s="119" t="s">
        <v>612</v>
      </c>
      <c r="WPQ308" s="119" t="s">
        <v>612</v>
      </c>
      <c r="WPR308" s="119" t="s">
        <v>612</v>
      </c>
      <c r="WPS308" s="119" t="s">
        <v>612</v>
      </c>
      <c r="WPT308" s="119" t="s">
        <v>612</v>
      </c>
      <c r="WPU308" s="119" t="s">
        <v>612</v>
      </c>
      <c r="WPV308" s="119" t="s">
        <v>612</v>
      </c>
      <c r="WPW308" s="119" t="s">
        <v>612</v>
      </c>
      <c r="WPX308" s="119" t="s">
        <v>612</v>
      </c>
      <c r="WPY308" s="119" t="s">
        <v>612</v>
      </c>
      <c r="WPZ308" s="119" t="s">
        <v>612</v>
      </c>
      <c r="WQA308" s="119" t="s">
        <v>612</v>
      </c>
      <c r="WQB308" s="119" t="s">
        <v>612</v>
      </c>
      <c r="WQC308" s="119" t="s">
        <v>612</v>
      </c>
      <c r="WQD308" s="119" t="s">
        <v>612</v>
      </c>
      <c r="WQE308" s="119" t="s">
        <v>612</v>
      </c>
      <c r="WQF308" s="119" t="s">
        <v>612</v>
      </c>
      <c r="WQG308" s="119" t="s">
        <v>612</v>
      </c>
      <c r="WQH308" s="119" t="s">
        <v>612</v>
      </c>
      <c r="WQI308" s="119" t="s">
        <v>612</v>
      </c>
      <c r="WQJ308" s="119" t="s">
        <v>612</v>
      </c>
      <c r="WQK308" s="119" t="s">
        <v>612</v>
      </c>
      <c r="WQL308" s="119" t="s">
        <v>612</v>
      </c>
      <c r="WQM308" s="119" t="s">
        <v>612</v>
      </c>
      <c r="WQN308" s="119" t="s">
        <v>612</v>
      </c>
      <c r="WQO308" s="119" t="s">
        <v>612</v>
      </c>
      <c r="WQP308" s="119" t="s">
        <v>612</v>
      </c>
      <c r="WQQ308" s="119" t="s">
        <v>612</v>
      </c>
      <c r="WQR308" s="119" t="s">
        <v>612</v>
      </c>
      <c r="WQS308" s="119" t="s">
        <v>612</v>
      </c>
      <c r="WQT308" s="119" t="s">
        <v>612</v>
      </c>
      <c r="WQU308" s="119" t="s">
        <v>612</v>
      </c>
      <c r="WQV308" s="119" t="s">
        <v>612</v>
      </c>
      <c r="WQW308" s="119" t="s">
        <v>612</v>
      </c>
      <c r="WQX308" s="119" t="s">
        <v>612</v>
      </c>
      <c r="WQY308" s="119" t="s">
        <v>612</v>
      </c>
      <c r="WQZ308" s="119" t="s">
        <v>612</v>
      </c>
      <c r="WRA308" s="119" t="s">
        <v>612</v>
      </c>
      <c r="WRB308" s="119" t="s">
        <v>612</v>
      </c>
      <c r="WRC308" s="119" t="s">
        <v>612</v>
      </c>
      <c r="WRD308" s="119" t="s">
        <v>612</v>
      </c>
      <c r="WRE308" s="119" t="s">
        <v>612</v>
      </c>
      <c r="WRF308" s="119" t="s">
        <v>612</v>
      </c>
      <c r="WRG308" s="119" t="s">
        <v>612</v>
      </c>
      <c r="WRH308" s="119" t="s">
        <v>612</v>
      </c>
      <c r="WRI308" s="119" t="s">
        <v>612</v>
      </c>
      <c r="WRJ308" s="119" t="s">
        <v>612</v>
      </c>
      <c r="WRK308" s="119" t="s">
        <v>612</v>
      </c>
      <c r="WRL308" s="119" t="s">
        <v>612</v>
      </c>
      <c r="WRM308" s="119" t="s">
        <v>612</v>
      </c>
      <c r="WRN308" s="119" t="s">
        <v>612</v>
      </c>
      <c r="WRO308" s="119" t="s">
        <v>612</v>
      </c>
      <c r="WRP308" s="119" t="s">
        <v>612</v>
      </c>
      <c r="WRQ308" s="119" t="s">
        <v>612</v>
      </c>
      <c r="WRR308" s="119" t="s">
        <v>612</v>
      </c>
      <c r="WRS308" s="119" t="s">
        <v>612</v>
      </c>
      <c r="WRT308" s="119" t="s">
        <v>612</v>
      </c>
      <c r="WRU308" s="119" t="s">
        <v>612</v>
      </c>
      <c r="WRV308" s="119" t="s">
        <v>612</v>
      </c>
      <c r="WRW308" s="119" t="s">
        <v>612</v>
      </c>
      <c r="WRX308" s="119" t="s">
        <v>612</v>
      </c>
      <c r="WRY308" s="119" t="s">
        <v>612</v>
      </c>
      <c r="WRZ308" s="119" t="s">
        <v>612</v>
      </c>
      <c r="WSA308" s="119" t="s">
        <v>612</v>
      </c>
      <c r="WSB308" s="119" t="s">
        <v>612</v>
      </c>
      <c r="WSC308" s="119" t="s">
        <v>612</v>
      </c>
      <c r="WSD308" s="119" t="s">
        <v>612</v>
      </c>
      <c r="WSE308" s="119" t="s">
        <v>612</v>
      </c>
      <c r="WSF308" s="119" t="s">
        <v>612</v>
      </c>
      <c r="WSG308" s="119" t="s">
        <v>612</v>
      </c>
      <c r="WSH308" s="119" t="s">
        <v>612</v>
      </c>
      <c r="WSI308" s="119" t="s">
        <v>612</v>
      </c>
      <c r="WSJ308" s="119" t="s">
        <v>612</v>
      </c>
      <c r="WSK308" s="119" t="s">
        <v>612</v>
      </c>
      <c r="WSL308" s="119" t="s">
        <v>612</v>
      </c>
      <c r="WSM308" s="119" t="s">
        <v>612</v>
      </c>
      <c r="WSN308" s="119" t="s">
        <v>612</v>
      </c>
      <c r="WSO308" s="119" t="s">
        <v>612</v>
      </c>
      <c r="WSP308" s="119" t="s">
        <v>612</v>
      </c>
      <c r="WSQ308" s="119" t="s">
        <v>612</v>
      </c>
      <c r="WSR308" s="119" t="s">
        <v>612</v>
      </c>
      <c r="WSS308" s="119" t="s">
        <v>612</v>
      </c>
      <c r="WST308" s="119" t="s">
        <v>612</v>
      </c>
      <c r="WSU308" s="119" t="s">
        <v>612</v>
      </c>
      <c r="WSV308" s="119" t="s">
        <v>612</v>
      </c>
      <c r="WSW308" s="119" t="s">
        <v>612</v>
      </c>
      <c r="WSX308" s="119" t="s">
        <v>612</v>
      </c>
      <c r="WSY308" s="119" t="s">
        <v>612</v>
      </c>
      <c r="WSZ308" s="119" t="s">
        <v>612</v>
      </c>
      <c r="WTA308" s="119" t="s">
        <v>612</v>
      </c>
      <c r="WTB308" s="119" t="s">
        <v>612</v>
      </c>
      <c r="WTC308" s="119" t="s">
        <v>612</v>
      </c>
      <c r="WTD308" s="119" t="s">
        <v>612</v>
      </c>
      <c r="WTE308" s="119" t="s">
        <v>612</v>
      </c>
      <c r="WTF308" s="119" t="s">
        <v>612</v>
      </c>
      <c r="WTG308" s="119" t="s">
        <v>612</v>
      </c>
      <c r="WTH308" s="119" t="s">
        <v>612</v>
      </c>
      <c r="WTI308" s="119" t="s">
        <v>612</v>
      </c>
      <c r="WTJ308" s="119" t="s">
        <v>612</v>
      </c>
      <c r="WTK308" s="119" t="s">
        <v>612</v>
      </c>
      <c r="WTL308" s="119" t="s">
        <v>612</v>
      </c>
      <c r="WTM308" s="119" t="s">
        <v>612</v>
      </c>
      <c r="WTN308" s="119" t="s">
        <v>612</v>
      </c>
      <c r="WTO308" s="119" t="s">
        <v>612</v>
      </c>
      <c r="WTP308" s="119" t="s">
        <v>612</v>
      </c>
      <c r="WTQ308" s="119" t="s">
        <v>612</v>
      </c>
      <c r="WTR308" s="119" t="s">
        <v>612</v>
      </c>
      <c r="WTS308" s="119" t="s">
        <v>612</v>
      </c>
      <c r="WTT308" s="119" t="s">
        <v>612</v>
      </c>
      <c r="WTU308" s="119" t="s">
        <v>612</v>
      </c>
      <c r="WTV308" s="119" t="s">
        <v>612</v>
      </c>
      <c r="WTW308" s="119" t="s">
        <v>612</v>
      </c>
      <c r="WTX308" s="119" t="s">
        <v>612</v>
      </c>
      <c r="WTY308" s="119" t="s">
        <v>612</v>
      </c>
      <c r="WTZ308" s="119" t="s">
        <v>612</v>
      </c>
      <c r="WUA308" s="119" t="s">
        <v>612</v>
      </c>
      <c r="WUB308" s="119" t="s">
        <v>612</v>
      </c>
      <c r="WUC308" s="119" t="s">
        <v>612</v>
      </c>
      <c r="WUD308" s="119" t="s">
        <v>612</v>
      </c>
      <c r="WUE308" s="119" t="s">
        <v>612</v>
      </c>
      <c r="WUF308" s="119" t="s">
        <v>612</v>
      </c>
      <c r="WUG308" s="119" t="s">
        <v>612</v>
      </c>
      <c r="WUH308" s="119" t="s">
        <v>612</v>
      </c>
      <c r="WUI308" s="119" t="s">
        <v>612</v>
      </c>
      <c r="WUJ308" s="119" t="s">
        <v>612</v>
      </c>
      <c r="WUK308" s="119" t="s">
        <v>612</v>
      </c>
      <c r="WUL308" s="119" t="s">
        <v>612</v>
      </c>
      <c r="WUM308" s="119" t="s">
        <v>612</v>
      </c>
      <c r="WUN308" s="119" t="s">
        <v>612</v>
      </c>
      <c r="WUO308" s="119" t="s">
        <v>612</v>
      </c>
      <c r="WUP308" s="119" t="s">
        <v>612</v>
      </c>
      <c r="WUQ308" s="119" t="s">
        <v>612</v>
      </c>
      <c r="WUR308" s="119" t="s">
        <v>612</v>
      </c>
      <c r="WUS308" s="119" t="s">
        <v>612</v>
      </c>
      <c r="WUT308" s="119" t="s">
        <v>612</v>
      </c>
      <c r="WUU308" s="119" t="s">
        <v>612</v>
      </c>
      <c r="WUV308" s="119" t="s">
        <v>612</v>
      </c>
      <c r="WUW308" s="119" t="s">
        <v>612</v>
      </c>
      <c r="WUX308" s="119" t="s">
        <v>612</v>
      </c>
      <c r="WUY308" s="119" t="s">
        <v>612</v>
      </c>
      <c r="WUZ308" s="119" t="s">
        <v>612</v>
      </c>
      <c r="WVA308" s="119" t="s">
        <v>612</v>
      </c>
      <c r="WVB308" s="119" t="s">
        <v>612</v>
      </c>
      <c r="WVC308" s="119" t="s">
        <v>612</v>
      </c>
      <c r="WVD308" s="119" t="s">
        <v>612</v>
      </c>
      <c r="WVE308" s="119" t="s">
        <v>612</v>
      </c>
      <c r="WVF308" s="119" t="s">
        <v>612</v>
      </c>
      <c r="WVG308" s="119" t="s">
        <v>612</v>
      </c>
      <c r="WVH308" s="119" t="s">
        <v>612</v>
      </c>
      <c r="WVI308" s="119" t="s">
        <v>612</v>
      </c>
      <c r="WVJ308" s="119" t="s">
        <v>612</v>
      </c>
      <c r="WVK308" s="119" t="s">
        <v>612</v>
      </c>
      <c r="WVL308" s="119" t="s">
        <v>612</v>
      </c>
      <c r="WVM308" s="119" t="s">
        <v>612</v>
      </c>
      <c r="WVN308" s="119" t="s">
        <v>612</v>
      </c>
      <c r="WVO308" s="119" t="s">
        <v>612</v>
      </c>
      <c r="WVP308" s="119" t="s">
        <v>612</v>
      </c>
      <c r="WVQ308" s="119" t="s">
        <v>612</v>
      </c>
      <c r="WVR308" s="119" t="s">
        <v>612</v>
      </c>
      <c r="WVS308" s="119" t="s">
        <v>612</v>
      </c>
      <c r="WVT308" s="119" t="s">
        <v>612</v>
      </c>
      <c r="WVU308" s="119" t="s">
        <v>612</v>
      </c>
      <c r="WVV308" s="119" t="s">
        <v>612</v>
      </c>
      <c r="WVW308" s="119" t="s">
        <v>612</v>
      </c>
      <c r="WVX308" s="119" t="s">
        <v>612</v>
      </c>
      <c r="WVY308" s="119" t="s">
        <v>612</v>
      </c>
      <c r="WVZ308" s="119" t="s">
        <v>612</v>
      </c>
      <c r="WWA308" s="119" t="s">
        <v>612</v>
      </c>
      <c r="WWB308" s="119" t="s">
        <v>612</v>
      </c>
      <c r="WWC308" s="119" t="s">
        <v>612</v>
      </c>
      <c r="WWD308" s="119" t="s">
        <v>612</v>
      </c>
      <c r="WWE308" s="119" t="s">
        <v>612</v>
      </c>
      <c r="WWF308" s="119" t="s">
        <v>612</v>
      </c>
      <c r="WWG308" s="119" t="s">
        <v>612</v>
      </c>
      <c r="WWH308" s="119" t="s">
        <v>612</v>
      </c>
      <c r="WWI308" s="119" t="s">
        <v>612</v>
      </c>
      <c r="WWJ308" s="119" t="s">
        <v>612</v>
      </c>
      <c r="WWK308" s="119" t="s">
        <v>612</v>
      </c>
      <c r="WWL308" s="119" t="s">
        <v>612</v>
      </c>
      <c r="WWM308" s="119" t="s">
        <v>612</v>
      </c>
      <c r="WWN308" s="119" t="s">
        <v>612</v>
      </c>
      <c r="WWO308" s="119" t="s">
        <v>612</v>
      </c>
      <c r="WWP308" s="119" t="s">
        <v>612</v>
      </c>
      <c r="WWQ308" s="119" t="s">
        <v>612</v>
      </c>
      <c r="WWR308" s="119" t="s">
        <v>612</v>
      </c>
      <c r="WWS308" s="119" t="s">
        <v>612</v>
      </c>
      <c r="WWT308" s="119" t="s">
        <v>612</v>
      </c>
      <c r="WWU308" s="119" t="s">
        <v>612</v>
      </c>
      <c r="WWV308" s="119" t="s">
        <v>612</v>
      </c>
      <c r="WWW308" s="119" t="s">
        <v>612</v>
      </c>
      <c r="WWX308" s="119" t="s">
        <v>612</v>
      </c>
      <c r="WWY308" s="119" t="s">
        <v>612</v>
      </c>
      <c r="WWZ308" s="119" t="s">
        <v>612</v>
      </c>
      <c r="WXA308" s="119" t="s">
        <v>612</v>
      </c>
      <c r="WXB308" s="119" t="s">
        <v>612</v>
      </c>
      <c r="WXC308" s="119" t="s">
        <v>612</v>
      </c>
      <c r="WXD308" s="119" t="s">
        <v>612</v>
      </c>
      <c r="WXE308" s="119" t="s">
        <v>612</v>
      </c>
      <c r="WXF308" s="119" t="s">
        <v>612</v>
      </c>
      <c r="WXG308" s="119" t="s">
        <v>612</v>
      </c>
      <c r="WXH308" s="119" t="s">
        <v>612</v>
      </c>
      <c r="WXI308" s="119" t="s">
        <v>612</v>
      </c>
      <c r="WXJ308" s="119" t="s">
        <v>612</v>
      </c>
      <c r="WXK308" s="119" t="s">
        <v>612</v>
      </c>
      <c r="WXL308" s="119" t="s">
        <v>612</v>
      </c>
      <c r="WXM308" s="119" t="s">
        <v>612</v>
      </c>
      <c r="WXN308" s="119" t="s">
        <v>612</v>
      </c>
      <c r="WXO308" s="119" t="s">
        <v>612</v>
      </c>
      <c r="WXP308" s="119" t="s">
        <v>612</v>
      </c>
    </row>
    <row r="309" spans="1:16188" s="119" customFormat="1" x14ac:dyDescent="0.25">
      <c r="A309" s="74">
        <f t="shared" si="46"/>
        <v>294</v>
      </c>
      <c r="B309" s="75">
        <f t="shared" si="47"/>
        <v>109</v>
      </c>
      <c r="C309" s="117" t="s">
        <v>613</v>
      </c>
      <c r="D309" s="65" t="s">
        <v>696</v>
      </c>
      <c r="E309" s="118" t="s">
        <v>613</v>
      </c>
      <c r="F309" s="76">
        <f t="shared" si="44"/>
        <v>71696112.560389429</v>
      </c>
      <c r="G309" s="67">
        <v>8624090.4981803056</v>
      </c>
      <c r="H309" s="67">
        <v>5036444.3060622429</v>
      </c>
      <c r="I309" s="67">
        <v>5439076.9790404048</v>
      </c>
      <c r="J309" s="67">
        <v>4190749.9292622432</v>
      </c>
      <c r="K309" s="67">
        <v>1964229.2361069501</v>
      </c>
      <c r="L309" s="67"/>
      <c r="M309" s="67">
        <v>408501.9990271061</v>
      </c>
      <c r="N309" s="67"/>
      <c r="O309" s="67"/>
      <c r="P309" s="67"/>
      <c r="Q309" s="67">
        <v>30921783.364401255</v>
      </c>
      <c r="R309" s="67">
        <v>12054826.904510155</v>
      </c>
      <c r="S309" s="67">
        <v>1506877.3285040956</v>
      </c>
      <c r="T309" s="67">
        <v>48520.724843999997</v>
      </c>
      <c r="U309" s="72">
        <v>1501011.2904506847</v>
      </c>
      <c r="V309" s="62">
        <f t="shared" si="45"/>
        <v>8</v>
      </c>
      <c r="CX309" s="119" t="s">
        <v>613</v>
      </c>
      <c r="CY309" s="119" t="s">
        <v>613</v>
      </c>
      <c r="CZ309" s="119" t="s">
        <v>613</v>
      </c>
      <c r="DA309" s="119" t="s">
        <v>613</v>
      </c>
      <c r="DB309" s="119" t="s">
        <v>613</v>
      </c>
      <c r="DC309" s="119" t="s">
        <v>613</v>
      </c>
      <c r="DD309" s="119" t="s">
        <v>613</v>
      </c>
      <c r="DE309" s="119" t="s">
        <v>613</v>
      </c>
      <c r="DF309" s="119" t="s">
        <v>613</v>
      </c>
      <c r="DG309" s="119" t="s">
        <v>613</v>
      </c>
      <c r="DH309" s="119" t="s">
        <v>613</v>
      </c>
      <c r="DI309" s="119" t="s">
        <v>613</v>
      </c>
      <c r="DJ309" s="119" t="s">
        <v>613</v>
      </c>
      <c r="DK309" s="119" t="s">
        <v>613</v>
      </c>
      <c r="DL309" s="119" t="s">
        <v>613</v>
      </c>
      <c r="DM309" s="119" t="s">
        <v>613</v>
      </c>
      <c r="DN309" s="119" t="s">
        <v>613</v>
      </c>
      <c r="DO309" s="119" t="s">
        <v>613</v>
      </c>
      <c r="DP309" s="119" t="s">
        <v>613</v>
      </c>
      <c r="DQ309" s="119" t="s">
        <v>613</v>
      </c>
      <c r="DR309" s="119" t="s">
        <v>613</v>
      </c>
      <c r="DS309" s="119" t="s">
        <v>613</v>
      </c>
      <c r="DT309" s="119" t="s">
        <v>613</v>
      </c>
      <c r="DU309" s="119" t="s">
        <v>613</v>
      </c>
      <c r="DV309" s="119" t="s">
        <v>613</v>
      </c>
      <c r="DW309" s="119" t="s">
        <v>613</v>
      </c>
      <c r="DX309" s="119" t="s">
        <v>613</v>
      </c>
      <c r="DY309" s="119" t="s">
        <v>613</v>
      </c>
      <c r="DZ309" s="119" t="s">
        <v>613</v>
      </c>
      <c r="EA309" s="119" t="s">
        <v>613</v>
      </c>
      <c r="EB309" s="119" t="s">
        <v>613</v>
      </c>
      <c r="EC309" s="119" t="s">
        <v>613</v>
      </c>
      <c r="ED309" s="119" t="s">
        <v>613</v>
      </c>
      <c r="EE309" s="119" t="s">
        <v>613</v>
      </c>
      <c r="EF309" s="119" t="s">
        <v>613</v>
      </c>
      <c r="EG309" s="119" t="s">
        <v>613</v>
      </c>
      <c r="EH309" s="119" t="s">
        <v>613</v>
      </c>
      <c r="EI309" s="119" t="s">
        <v>613</v>
      </c>
      <c r="EJ309" s="119" t="s">
        <v>613</v>
      </c>
      <c r="EK309" s="119" t="s">
        <v>613</v>
      </c>
      <c r="EL309" s="119" t="s">
        <v>613</v>
      </c>
      <c r="EM309" s="119" t="s">
        <v>613</v>
      </c>
      <c r="EN309" s="119" t="s">
        <v>613</v>
      </c>
      <c r="EO309" s="119" t="s">
        <v>613</v>
      </c>
      <c r="EP309" s="119" t="s">
        <v>613</v>
      </c>
      <c r="EQ309" s="119" t="s">
        <v>613</v>
      </c>
      <c r="ER309" s="119" t="s">
        <v>613</v>
      </c>
      <c r="ES309" s="119" t="s">
        <v>613</v>
      </c>
      <c r="ET309" s="119" t="s">
        <v>613</v>
      </c>
      <c r="EU309" s="119" t="s">
        <v>613</v>
      </c>
      <c r="EV309" s="119" t="s">
        <v>613</v>
      </c>
      <c r="EW309" s="119" t="s">
        <v>613</v>
      </c>
      <c r="EX309" s="119" t="s">
        <v>613</v>
      </c>
      <c r="EY309" s="119" t="s">
        <v>613</v>
      </c>
      <c r="EZ309" s="119" t="s">
        <v>613</v>
      </c>
      <c r="FA309" s="119" t="s">
        <v>613</v>
      </c>
      <c r="FB309" s="119" t="s">
        <v>613</v>
      </c>
      <c r="FC309" s="119" t="s">
        <v>613</v>
      </c>
      <c r="FD309" s="119" t="s">
        <v>613</v>
      </c>
      <c r="FE309" s="119" t="s">
        <v>613</v>
      </c>
      <c r="FF309" s="119" t="s">
        <v>613</v>
      </c>
      <c r="FG309" s="119" t="s">
        <v>613</v>
      </c>
      <c r="FH309" s="119" t="s">
        <v>613</v>
      </c>
      <c r="FI309" s="119" t="s">
        <v>613</v>
      </c>
      <c r="FJ309" s="119" t="s">
        <v>613</v>
      </c>
      <c r="FK309" s="119" t="s">
        <v>613</v>
      </c>
      <c r="FL309" s="119" t="s">
        <v>613</v>
      </c>
      <c r="FM309" s="119" t="s">
        <v>613</v>
      </c>
      <c r="FN309" s="119" t="s">
        <v>613</v>
      </c>
      <c r="FO309" s="119" t="s">
        <v>613</v>
      </c>
      <c r="FP309" s="119" t="s">
        <v>613</v>
      </c>
      <c r="FQ309" s="119" t="s">
        <v>613</v>
      </c>
      <c r="FR309" s="119" t="s">
        <v>613</v>
      </c>
      <c r="FS309" s="119" t="s">
        <v>613</v>
      </c>
      <c r="FT309" s="119" t="s">
        <v>613</v>
      </c>
      <c r="FU309" s="119" t="s">
        <v>613</v>
      </c>
      <c r="FV309" s="119" t="s">
        <v>613</v>
      </c>
      <c r="FW309" s="119" t="s">
        <v>613</v>
      </c>
      <c r="FX309" s="119" t="s">
        <v>613</v>
      </c>
      <c r="FY309" s="119" t="s">
        <v>613</v>
      </c>
      <c r="FZ309" s="119" t="s">
        <v>613</v>
      </c>
      <c r="GA309" s="119" t="s">
        <v>613</v>
      </c>
      <c r="GB309" s="119" t="s">
        <v>613</v>
      </c>
      <c r="GC309" s="119" t="s">
        <v>613</v>
      </c>
      <c r="GD309" s="119" t="s">
        <v>613</v>
      </c>
      <c r="GE309" s="119" t="s">
        <v>613</v>
      </c>
      <c r="GF309" s="119" t="s">
        <v>613</v>
      </c>
      <c r="GG309" s="119" t="s">
        <v>613</v>
      </c>
      <c r="GH309" s="119" t="s">
        <v>613</v>
      </c>
      <c r="GI309" s="119" t="s">
        <v>613</v>
      </c>
      <c r="GJ309" s="119" t="s">
        <v>613</v>
      </c>
      <c r="GK309" s="119" t="s">
        <v>613</v>
      </c>
      <c r="GL309" s="119" t="s">
        <v>613</v>
      </c>
      <c r="GM309" s="119" t="s">
        <v>613</v>
      </c>
      <c r="GN309" s="119" t="s">
        <v>613</v>
      </c>
      <c r="GO309" s="119" t="s">
        <v>613</v>
      </c>
      <c r="GP309" s="119" t="s">
        <v>613</v>
      </c>
      <c r="GQ309" s="119" t="s">
        <v>613</v>
      </c>
      <c r="GR309" s="119" t="s">
        <v>613</v>
      </c>
      <c r="GS309" s="119" t="s">
        <v>613</v>
      </c>
      <c r="GT309" s="119" t="s">
        <v>613</v>
      </c>
      <c r="GU309" s="119" t="s">
        <v>613</v>
      </c>
      <c r="GV309" s="119" t="s">
        <v>613</v>
      </c>
      <c r="GW309" s="119" t="s">
        <v>613</v>
      </c>
      <c r="GX309" s="119" t="s">
        <v>613</v>
      </c>
      <c r="GY309" s="119" t="s">
        <v>613</v>
      </c>
      <c r="GZ309" s="119" t="s">
        <v>613</v>
      </c>
      <c r="HA309" s="119" t="s">
        <v>613</v>
      </c>
      <c r="HB309" s="119" t="s">
        <v>613</v>
      </c>
      <c r="HC309" s="119" t="s">
        <v>613</v>
      </c>
      <c r="HD309" s="119" t="s">
        <v>613</v>
      </c>
      <c r="HE309" s="119" t="s">
        <v>613</v>
      </c>
      <c r="HF309" s="119" t="s">
        <v>613</v>
      </c>
      <c r="HG309" s="119" t="s">
        <v>613</v>
      </c>
      <c r="HH309" s="119" t="s">
        <v>613</v>
      </c>
      <c r="HI309" s="119" t="s">
        <v>613</v>
      </c>
      <c r="HJ309" s="119" t="s">
        <v>613</v>
      </c>
      <c r="HK309" s="119" t="s">
        <v>613</v>
      </c>
      <c r="HL309" s="119" t="s">
        <v>613</v>
      </c>
      <c r="HM309" s="119" t="s">
        <v>613</v>
      </c>
      <c r="HN309" s="119" t="s">
        <v>613</v>
      </c>
      <c r="HO309" s="119" t="s">
        <v>613</v>
      </c>
      <c r="HP309" s="119" t="s">
        <v>613</v>
      </c>
      <c r="HQ309" s="119" t="s">
        <v>613</v>
      </c>
      <c r="HR309" s="119" t="s">
        <v>613</v>
      </c>
      <c r="HS309" s="119" t="s">
        <v>613</v>
      </c>
      <c r="HT309" s="119" t="s">
        <v>613</v>
      </c>
      <c r="HU309" s="119" t="s">
        <v>613</v>
      </c>
      <c r="HV309" s="119" t="s">
        <v>613</v>
      </c>
      <c r="HW309" s="119" t="s">
        <v>613</v>
      </c>
      <c r="HX309" s="119" t="s">
        <v>613</v>
      </c>
      <c r="HY309" s="119" t="s">
        <v>613</v>
      </c>
      <c r="HZ309" s="119" t="s">
        <v>613</v>
      </c>
      <c r="IA309" s="119" t="s">
        <v>613</v>
      </c>
      <c r="IB309" s="119" t="s">
        <v>613</v>
      </c>
      <c r="IC309" s="119" t="s">
        <v>613</v>
      </c>
      <c r="ID309" s="119" t="s">
        <v>613</v>
      </c>
      <c r="IE309" s="119" t="s">
        <v>613</v>
      </c>
      <c r="IF309" s="119" t="s">
        <v>613</v>
      </c>
      <c r="IG309" s="119" t="s">
        <v>613</v>
      </c>
      <c r="IH309" s="119" t="s">
        <v>613</v>
      </c>
      <c r="II309" s="119" t="s">
        <v>613</v>
      </c>
      <c r="IJ309" s="119" t="s">
        <v>613</v>
      </c>
      <c r="IK309" s="119" t="s">
        <v>613</v>
      </c>
      <c r="IL309" s="119" t="s">
        <v>613</v>
      </c>
      <c r="IM309" s="119" t="s">
        <v>613</v>
      </c>
      <c r="IN309" s="119" t="s">
        <v>613</v>
      </c>
      <c r="IO309" s="119" t="s">
        <v>613</v>
      </c>
      <c r="IP309" s="119" t="s">
        <v>613</v>
      </c>
      <c r="IQ309" s="119" t="s">
        <v>613</v>
      </c>
      <c r="IR309" s="119" t="s">
        <v>613</v>
      </c>
      <c r="IS309" s="119" t="s">
        <v>613</v>
      </c>
      <c r="IT309" s="119" t="s">
        <v>613</v>
      </c>
      <c r="IU309" s="119" t="s">
        <v>613</v>
      </c>
      <c r="IV309" s="119" t="s">
        <v>613</v>
      </c>
      <c r="IW309" s="119" t="s">
        <v>613</v>
      </c>
      <c r="IX309" s="119" t="s">
        <v>613</v>
      </c>
      <c r="IY309" s="119" t="s">
        <v>613</v>
      </c>
      <c r="IZ309" s="119" t="s">
        <v>613</v>
      </c>
      <c r="JA309" s="119" t="s">
        <v>613</v>
      </c>
      <c r="JB309" s="119" t="s">
        <v>613</v>
      </c>
      <c r="JC309" s="119" t="s">
        <v>613</v>
      </c>
      <c r="JD309" s="119" t="s">
        <v>613</v>
      </c>
      <c r="JE309" s="119" t="s">
        <v>613</v>
      </c>
      <c r="JF309" s="119" t="s">
        <v>613</v>
      </c>
      <c r="JG309" s="119" t="s">
        <v>613</v>
      </c>
      <c r="JH309" s="119" t="s">
        <v>613</v>
      </c>
      <c r="JI309" s="119" t="s">
        <v>613</v>
      </c>
      <c r="JJ309" s="119" t="s">
        <v>613</v>
      </c>
      <c r="JK309" s="119" t="s">
        <v>613</v>
      </c>
      <c r="JL309" s="119" t="s">
        <v>613</v>
      </c>
      <c r="JM309" s="119" t="s">
        <v>613</v>
      </c>
      <c r="JN309" s="119" t="s">
        <v>613</v>
      </c>
      <c r="JO309" s="119" t="s">
        <v>613</v>
      </c>
      <c r="JP309" s="119" t="s">
        <v>613</v>
      </c>
      <c r="JQ309" s="119" t="s">
        <v>613</v>
      </c>
      <c r="JR309" s="119" t="s">
        <v>613</v>
      </c>
      <c r="JS309" s="119" t="s">
        <v>613</v>
      </c>
      <c r="JT309" s="119" t="s">
        <v>613</v>
      </c>
      <c r="JU309" s="119" t="s">
        <v>613</v>
      </c>
      <c r="JV309" s="119" t="s">
        <v>613</v>
      </c>
      <c r="JW309" s="119" t="s">
        <v>613</v>
      </c>
      <c r="JX309" s="119" t="s">
        <v>613</v>
      </c>
      <c r="JY309" s="119" t="s">
        <v>613</v>
      </c>
      <c r="JZ309" s="119" t="s">
        <v>613</v>
      </c>
      <c r="KA309" s="119" t="s">
        <v>613</v>
      </c>
      <c r="KB309" s="119" t="s">
        <v>613</v>
      </c>
      <c r="KC309" s="119" t="s">
        <v>613</v>
      </c>
      <c r="KD309" s="119" t="s">
        <v>613</v>
      </c>
      <c r="KE309" s="119" t="s">
        <v>613</v>
      </c>
      <c r="KF309" s="119" t="s">
        <v>613</v>
      </c>
      <c r="KG309" s="119" t="s">
        <v>613</v>
      </c>
      <c r="KH309" s="119" t="s">
        <v>613</v>
      </c>
      <c r="KI309" s="119" t="s">
        <v>613</v>
      </c>
      <c r="KJ309" s="119" t="s">
        <v>613</v>
      </c>
      <c r="KK309" s="119" t="s">
        <v>613</v>
      </c>
      <c r="KL309" s="119" t="s">
        <v>613</v>
      </c>
      <c r="KM309" s="119" t="s">
        <v>613</v>
      </c>
      <c r="KN309" s="119" t="s">
        <v>613</v>
      </c>
      <c r="KO309" s="119" t="s">
        <v>613</v>
      </c>
      <c r="KP309" s="119" t="s">
        <v>613</v>
      </c>
      <c r="KQ309" s="119" t="s">
        <v>613</v>
      </c>
      <c r="KR309" s="119" t="s">
        <v>613</v>
      </c>
      <c r="KS309" s="119" t="s">
        <v>613</v>
      </c>
      <c r="KT309" s="119" t="s">
        <v>613</v>
      </c>
      <c r="KU309" s="119" t="s">
        <v>613</v>
      </c>
      <c r="KV309" s="119" t="s">
        <v>613</v>
      </c>
      <c r="KW309" s="119" t="s">
        <v>613</v>
      </c>
      <c r="KX309" s="119" t="s">
        <v>613</v>
      </c>
      <c r="KY309" s="119" t="s">
        <v>613</v>
      </c>
      <c r="KZ309" s="119" t="s">
        <v>613</v>
      </c>
      <c r="LA309" s="119" t="s">
        <v>613</v>
      </c>
      <c r="LB309" s="119" t="s">
        <v>613</v>
      </c>
      <c r="LC309" s="119" t="s">
        <v>613</v>
      </c>
      <c r="LD309" s="119" t="s">
        <v>613</v>
      </c>
      <c r="LE309" s="119" t="s">
        <v>613</v>
      </c>
      <c r="LF309" s="119" t="s">
        <v>613</v>
      </c>
      <c r="LG309" s="119" t="s">
        <v>613</v>
      </c>
      <c r="LH309" s="119" t="s">
        <v>613</v>
      </c>
      <c r="LI309" s="119" t="s">
        <v>613</v>
      </c>
      <c r="LJ309" s="119" t="s">
        <v>613</v>
      </c>
      <c r="LK309" s="119" t="s">
        <v>613</v>
      </c>
      <c r="LL309" s="119" t="s">
        <v>613</v>
      </c>
      <c r="LM309" s="119" t="s">
        <v>613</v>
      </c>
      <c r="LN309" s="119" t="s">
        <v>613</v>
      </c>
      <c r="LO309" s="119" t="s">
        <v>613</v>
      </c>
      <c r="LP309" s="119" t="s">
        <v>613</v>
      </c>
      <c r="LQ309" s="119" t="s">
        <v>613</v>
      </c>
      <c r="LR309" s="119" t="s">
        <v>613</v>
      </c>
      <c r="LS309" s="119" t="s">
        <v>613</v>
      </c>
      <c r="LT309" s="119" t="s">
        <v>613</v>
      </c>
      <c r="LU309" s="119" t="s">
        <v>613</v>
      </c>
      <c r="LV309" s="119" t="s">
        <v>613</v>
      </c>
      <c r="LW309" s="119" t="s">
        <v>613</v>
      </c>
      <c r="LX309" s="119" t="s">
        <v>613</v>
      </c>
      <c r="LY309" s="119" t="s">
        <v>613</v>
      </c>
      <c r="LZ309" s="119" t="s">
        <v>613</v>
      </c>
      <c r="MA309" s="119" t="s">
        <v>613</v>
      </c>
      <c r="MB309" s="119" t="s">
        <v>613</v>
      </c>
      <c r="MC309" s="119" t="s">
        <v>613</v>
      </c>
      <c r="MD309" s="119" t="s">
        <v>613</v>
      </c>
      <c r="ME309" s="119" t="s">
        <v>613</v>
      </c>
      <c r="MF309" s="119" t="s">
        <v>613</v>
      </c>
      <c r="MG309" s="119" t="s">
        <v>613</v>
      </c>
      <c r="MH309" s="119" t="s">
        <v>613</v>
      </c>
      <c r="MI309" s="119" t="s">
        <v>613</v>
      </c>
      <c r="MJ309" s="119" t="s">
        <v>613</v>
      </c>
      <c r="MK309" s="119" t="s">
        <v>613</v>
      </c>
      <c r="ML309" s="119" t="s">
        <v>613</v>
      </c>
      <c r="MM309" s="119" t="s">
        <v>613</v>
      </c>
      <c r="MN309" s="119" t="s">
        <v>613</v>
      </c>
      <c r="MO309" s="119" t="s">
        <v>613</v>
      </c>
      <c r="MP309" s="119" t="s">
        <v>613</v>
      </c>
      <c r="MQ309" s="119" t="s">
        <v>613</v>
      </c>
      <c r="MR309" s="119" t="s">
        <v>613</v>
      </c>
      <c r="MS309" s="119" t="s">
        <v>613</v>
      </c>
      <c r="MT309" s="119" t="s">
        <v>613</v>
      </c>
      <c r="MU309" s="119" t="s">
        <v>613</v>
      </c>
      <c r="MV309" s="119" t="s">
        <v>613</v>
      </c>
      <c r="MW309" s="119" t="s">
        <v>613</v>
      </c>
      <c r="MX309" s="119" t="s">
        <v>613</v>
      </c>
      <c r="MY309" s="119" t="s">
        <v>613</v>
      </c>
      <c r="MZ309" s="119" t="s">
        <v>613</v>
      </c>
      <c r="NA309" s="119" t="s">
        <v>613</v>
      </c>
      <c r="NB309" s="119" t="s">
        <v>613</v>
      </c>
      <c r="NC309" s="119" t="s">
        <v>613</v>
      </c>
      <c r="ND309" s="119" t="s">
        <v>613</v>
      </c>
      <c r="NE309" s="119" t="s">
        <v>613</v>
      </c>
      <c r="NF309" s="119" t="s">
        <v>613</v>
      </c>
      <c r="NG309" s="119" t="s">
        <v>613</v>
      </c>
      <c r="NH309" s="119" t="s">
        <v>613</v>
      </c>
      <c r="NI309" s="119" t="s">
        <v>613</v>
      </c>
      <c r="NJ309" s="119" t="s">
        <v>613</v>
      </c>
      <c r="NK309" s="119" t="s">
        <v>613</v>
      </c>
      <c r="NL309" s="119" t="s">
        <v>613</v>
      </c>
      <c r="NM309" s="119" t="s">
        <v>613</v>
      </c>
      <c r="NN309" s="119" t="s">
        <v>613</v>
      </c>
      <c r="NO309" s="119" t="s">
        <v>613</v>
      </c>
      <c r="NP309" s="119" t="s">
        <v>613</v>
      </c>
      <c r="NQ309" s="119" t="s">
        <v>613</v>
      </c>
      <c r="NR309" s="119" t="s">
        <v>613</v>
      </c>
      <c r="NS309" s="119" t="s">
        <v>613</v>
      </c>
      <c r="NT309" s="119" t="s">
        <v>613</v>
      </c>
      <c r="NU309" s="119" t="s">
        <v>613</v>
      </c>
      <c r="NV309" s="119" t="s">
        <v>613</v>
      </c>
      <c r="NW309" s="119" t="s">
        <v>613</v>
      </c>
      <c r="NX309" s="119" t="s">
        <v>613</v>
      </c>
      <c r="NY309" s="119" t="s">
        <v>613</v>
      </c>
      <c r="NZ309" s="119" t="s">
        <v>613</v>
      </c>
      <c r="OA309" s="119" t="s">
        <v>613</v>
      </c>
      <c r="OB309" s="119" t="s">
        <v>613</v>
      </c>
      <c r="OC309" s="119" t="s">
        <v>613</v>
      </c>
      <c r="OD309" s="119" t="s">
        <v>613</v>
      </c>
      <c r="OE309" s="119" t="s">
        <v>613</v>
      </c>
      <c r="OF309" s="119" t="s">
        <v>613</v>
      </c>
      <c r="OG309" s="119" t="s">
        <v>613</v>
      </c>
      <c r="OH309" s="119" t="s">
        <v>613</v>
      </c>
      <c r="OI309" s="119" t="s">
        <v>613</v>
      </c>
      <c r="OJ309" s="119" t="s">
        <v>613</v>
      </c>
      <c r="OK309" s="119" t="s">
        <v>613</v>
      </c>
      <c r="OL309" s="119" t="s">
        <v>613</v>
      </c>
      <c r="OM309" s="119" t="s">
        <v>613</v>
      </c>
      <c r="ON309" s="119" t="s">
        <v>613</v>
      </c>
      <c r="OO309" s="119" t="s">
        <v>613</v>
      </c>
      <c r="OP309" s="119" t="s">
        <v>613</v>
      </c>
      <c r="OQ309" s="119" t="s">
        <v>613</v>
      </c>
      <c r="OR309" s="119" t="s">
        <v>613</v>
      </c>
      <c r="OS309" s="119" t="s">
        <v>613</v>
      </c>
      <c r="OT309" s="119" t="s">
        <v>613</v>
      </c>
      <c r="OU309" s="119" t="s">
        <v>613</v>
      </c>
      <c r="OV309" s="119" t="s">
        <v>613</v>
      </c>
      <c r="OW309" s="119" t="s">
        <v>613</v>
      </c>
      <c r="OX309" s="119" t="s">
        <v>613</v>
      </c>
      <c r="OY309" s="119" t="s">
        <v>613</v>
      </c>
      <c r="OZ309" s="119" t="s">
        <v>613</v>
      </c>
      <c r="PA309" s="119" t="s">
        <v>613</v>
      </c>
      <c r="PB309" s="119" t="s">
        <v>613</v>
      </c>
      <c r="PC309" s="119" t="s">
        <v>613</v>
      </c>
      <c r="PD309" s="119" t="s">
        <v>613</v>
      </c>
      <c r="PE309" s="119" t="s">
        <v>613</v>
      </c>
      <c r="PF309" s="119" t="s">
        <v>613</v>
      </c>
      <c r="PG309" s="119" t="s">
        <v>613</v>
      </c>
      <c r="PH309" s="119" t="s">
        <v>613</v>
      </c>
      <c r="PI309" s="119" t="s">
        <v>613</v>
      </c>
      <c r="PJ309" s="119" t="s">
        <v>613</v>
      </c>
      <c r="PK309" s="119" t="s">
        <v>613</v>
      </c>
      <c r="PL309" s="119" t="s">
        <v>613</v>
      </c>
      <c r="PM309" s="119" t="s">
        <v>613</v>
      </c>
      <c r="PN309" s="119" t="s">
        <v>613</v>
      </c>
      <c r="PO309" s="119" t="s">
        <v>613</v>
      </c>
      <c r="PP309" s="119" t="s">
        <v>613</v>
      </c>
      <c r="PQ309" s="119" t="s">
        <v>613</v>
      </c>
      <c r="PR309" s="119" t="s">
        <v>613</v>
      </c>
      <c r="PS309" s="119" t="s">
        <v>613</v>
      </c>
      <c r="PT309" s="119" t="s">
        <v>613</v>
      </c>
      <c r="PU309" s="119" t="s">
        <v>613</v>
      </c>
      <c r="PV309" s="119" t="s">
        <v>613</v>
      </c>
      <c r="PW309" s="119" t="s">
        <v>613</v>
      </c>
      <c r="PX309" s="119" t="s">
        <v>613</v>
      </c>
      <c r="PY309" s="119" t="s">
        <v>613</v>
      </c>
      <c r="PZ309" s="119" t="s">
        <v>613</v>
      </c>
      <c r="QA309" s="119" t="s">
        <v>613</v>
      </c>
      <c r="QB309" s="119" t="s">
        <v>613</v>
      </c>
      <c r="QC309" s="119" t="s">
        <v>613</v>
      </c>
      <c r="QD309" s="119" t="s">
        <v>613</v>
      </c>
      <c r="QE309" s="119" t="s">
        <v>613</v>
      </c>
      <c r="QF309" s="119" t="s">
        <v>613</v>
      </c>
      <c r="QG309" s="119" t="s">
        <v>613</v>
      </c>
      <c r="QH309" s="119" t="s">
        <v>613</v>
      </c>
      <c r="QI309" s="119" t="s">
        <v>613</v>
      </c>
      <c r="QJ309" s="119" t="s">
        <v>613</v>
      </c>
      <c r="QK309" s="119" t="s">
        <v>613</v>
      </c>
      <c r="QL309" s="119" t="s">
        <v>613</v>
      </c>
      <c r="QM309" s="119" t="s">
        <v>613</v>
      </c>
      <c r="QN309" s="119" t="s">
        <v>613</v>
      </c>
      <c r="QO309" s="119" t="s">
        <v>613</v>
      </c>
      <c r="QP309" s="119" t="s">
        <v>613</v>
      </c>
      <c r="QQ309" s="119" t="s">
        <v>613</v>
      </c>
      <c r="QR309" s="119" t="s">
        <v>613</v>
      </c>
      <c r="QS309" s="119" t="s">
        <v>613</v>
      </c>
      <c r="QT309" s="119" t="s">
        <v>613</v>
      </c>
      <c r="QU309" s="119" t="s">
        <v>613</v>
      </c>
      <c r="QV309" s="119" t="s">
        <v>613</v>
      </c>
      <c r="QW309" s="119" t="s">
        <v>613</v>
      </c>
      <c r="QX309" s="119" t="s">
        <v>613</v>
      </c>
      <c r="QY309" s="119" t="s">
        <v>613</v>
      </c>
      <c r="QZ309" s="119" t="s">
        <v>613</v>
      </c>
      <c r="RA309" s="119" t="s">
        <v>613</v>
      </c>
      <c r="RB309" s="119" t="s">
        <v>613</v>
      </c>
      <c r="RC309" s="119" t="s">
        <v>613</v>
      </c>
      <c r="RD309" s="119" t="s">
        <v>613</v>
      </c>
      <c r="RE309" s="119" t="s">
        <v>613</v>
      </c>
      <c r="RF309" s="119" t="s">
        <v>613</v>
      </c>
      <c r="RG309" s="119" t="s">
        <v>613</v>
      </c>
      <c r="RH309" s="119" t="s">
        <v>613</v>
      </c>
      <c r="RI309" s="119" t="s">
        <v>613</v>
      </c>
      <c r="RJ309" s="119" t="s">
        <v>613</v>
      </c>
      <c r="RK309" s="119" t="s">
        <v>613</v>
      </c>
      <c r="RL309" s="119" t="s">
        <v>613</v>
      </c>
      <c r="RM309" s="119" t="s">
        <v>613</v>
      </c>
      <c r="RN309" s="119" t="s">
        <v>613</v>
      </c>
      <c r="RO309" s="119" t="s">
        <v>613</v>
      </c>
      <c r="RP309" s="119" t="s">
        <v>613</v>
      </c>
      <c r="RQ309" s="119" t="s">
        <v>613</v>
      </c>
      <c r="RR309" s="119" t="s">
        <v>613</v>
      </c>
      <c r="RS309" s="119" t="s">
        <v>613</v>
      </c>
      <c r="RT309" s="119" t="s">
        <v>613</v>
      </c>
      <c r="RU309" s="119" t="s">
        <v>613</v>
      </c>
      <c r="RV309" s="119" t="s">
        <v>613</v>
      </c>
      <c r="RW309" s="119" t="s">
        <v>613</v>
      </c>
      <c r="RX309" s="119" t="s">
        <v>613</v>
      </c>
      <c r="RY309" s="119" t="s">
        <v>613</v>
      </c>
      <c r="RZ309" s="119" t="s">
        <v>613</v>
      </c>
      <c r="SA309" s="119" t="s">
        <v>613</v>
      </c>
      <c r="SB309" s="119" t="s">
        <v>613</v>
      </c>
      <c r="SC309" s="119" t="s">
        <v>613</v>
      </c>
      <c r="SD309" s="119" t="s">
        <v>613</v>
      </c>
      <c r="SE309" s="119" t="s">
        <v>613</v>
      </c>
      <c r="SF309" s="119" t="s">
        <v>613</v>
      </c>
      <c r="SG309" s="119" t="s">
        <v>613</v>
      </c>
      <c r="SH309" s="119" t="s">
        <v>613</v>
      </c>
      <c r="SI309" s="119" t="s">
        <v>613</v>
      </c>
      <c r="SJ309" s="119" t="s">
        <v>613</v>
      </c>
      <c r="SK309" s="119" t="s">
        <v>613</v>
      </c>
      <c r="SL309" s="119" t="s">
        <v>613</v>
      </c>
      <c r="SM309" s="119" t="s">
        <v>613</v>
      </c>
      <c r="SN309" s="119" t="s">
        <v>613</v>
      </c>
      <c r="SO309" s="119" t="s">
        <v>613</v>
      </c>
      <c r="SP309" s="119" t="s">
        <v>613</v>
      </c>
      <c r="SQ309" s="119" t="s">
        <v>613</v>
      </c>
      <c r="SR309" s="119" t="s">
        <v>613</v>
      </c>
      <c r="SS309" s="119" t="s">
        <v>613</v>
      </c>
      <c r="ST309" s="119" t="s">
        <v>613</v>
      </c>
      <c r="SU309" s="119" t="s">
        <v>613</v>
      </c>
      <c r="SV309" s="119" t="s">
        <v>613</v>
      </c>
      <c r="SW309" s="119" t="s">
        <v>613</v>
      </c>
      <c r="SX309" s="119" t="s">
        <v>613</v>
      </c>
      <c r="SY309" s="119" t="s">
        <v>613</v>
      </c>
      <c r="SZ309" s="119" t="s">
        <v>613</v>
      </c>
      <c r="TA309" s="119" t="s">
        <v>613</v>
      </c>
      <c r="TB309" s="119" t="s">
        <v>613</v>
      </c>
      <c r="TC309" s="119" t="s">
        <v>613</v>
      </c>
      <c r="TD309" s="119" t="s">
        <v>613</v>
      </c>
      <c r="TE309" s="119" t="s">
        <v>613</v>
      </c>
      <c r="TF309" s="119" t="s">
        <v>613</v>
      </c>
      <c r="TG309" s="119" t="s">
        <v>613</v>
      </c>
      <c r="TH309" s="119" t="s">
        <v>613</v>
      </c>
      <c r="TI309" s="119" t="s">
        <v>613</v>
      </c>
      <c r="TJ309" s="119" t="s">
        <v>613</v>
      </c>
      <c r="TK309" s="119" t="s">
        <v>613</v>
      </c>
      <c r="TL309" s="119" t="s">
        <v>613</v>
      </c>
      <c r="TM309" s="119" t="s">
        <v>613</v>
      </c>
      <c r="TN309" s="119" t="s">
        <v>613</v>
      </c>
      <c r="TO309" s="119" t="s">
        <v>613</v>
      </c>
      <c r="TP309" s="119" t="s">
        <v>613</v>
      </c>
      <c r="TQ309" s="119" t="s">
        <v>613</v>
      </c>
      <c r="TR309" s="119" t="s">
        <v>613</v>
      </c>
      <c r="TS309" s="119" t="s">
        <v>613</v>
      </c>
      <c r="TT309" s="119" t="s">
        <v>613</v>
      </c>
      <c r="TU309" s="119" t="s">
        <v>613</v>
      </c>
      <c r="TV309" s="119" t="s">
        <v>613</v>
      </c>
      <c r="TW309" s="119" t="s">
        <v>613</v>
      </c>
      <c r="TX309" s="119" t="s">
        <v>613</v>
      </c>
      <c r="TY309" s="119" t="s">
        <v>613</v>
      </c>
      <c r="TZ309" s="119" t="s">
        <v>613</v>
      </c>
      <c r="UA309" s="119" t="s">
        <v>613</v>
      </c>
      <c r="UB309" s="119" t="s">
        <v>613</v>
      </c>
      <c r="UC309" s="119" t="s">
        <v>613</v>
      </c>
      <c r="UD309" s="119" t="s">
        <v>613</v>
      </c>
      <c r="UE309" s="119" t="s">
        <v>613</v>
      </c>
      <c r="UF309" s="119" t="s">
        <v>613</v>
      </c>
      <c r="UG309" s="119" t="s">
        <v>613</v>
      </c>
      <c r="UH309" s="119" t="s">
        <v>613</v>
      </c>
      <c r="UI309" s="119" t="s">
        <v>613</v>
      </c>
      <c r="UJ309" s="119" t="s">
        <v>613</v>
      </c>
      <c r="UK309" s="119" t="s">
        <v>613</v>
      </c>
      <c r="UL309" s="119" t="s">
        <v>613</v>
      </c>
      <c r="UM309" s="119" t="s">
        <v>613</v>
      </c>
      <c r="UN309" s="119" t="s">
        <v>613</v>
      </c>
      <c r="UO309" s="119" t="s">
        <v>613</v>
      </c>
      <c r="UP309" s="119" t="s">
        <v>613</v>
      </c>
      <c r="UQ309" s="119" t="s">
        <v>613</v>
      </c>
      <c r="UR309" s="119" t="s">
        <v>613</v>
      </c>
      <c r="US309" s="119" t="s">
        <v>613</v>
      </c>
      <c r="UT309" s="119" t="s">
        <v>613</v>
      </c>
      <c r="UU309" s="119" t="s">
        <v>613</v>
      </c>
      <c r="UV309" s="119" t="s">
        <v>613</v>
      </c>
      <c r="UW309" s="119" t="s">
        <v>613</v>
      </c>
      <c r="UX309" s="119" t="s">
        <v>613</v>
      </c>
      <c r="UY309" s="119" t="s">
        <v>613</v>
      </c>
      <c r="UZ309" s="119" t="s">
        <v>613</v>
      </c>
      <c r="VA309" s="119" t="s">
        <v>613</v>
      </c>
      <c r="VB309" s="119" t="s">
        <v>613</v>
      </c>
      <c r="VC309" s="119" t="s">
        <v>613</v>
      </c>
      <c r="VD309" s="119" t="s">
        <v>613</v>
      </c>
      <c r="VE309" s="119" t="s">
        <v>613</v>
      </c>
      <c r="VF309" s="119" t="s">
        <v>613</v>
      </c>
      <c r="VG309" s="119" t="s">
        <v>613</v>
      </c>
      <c r="VH309" s="119" t="s">
        <v>613</v>
      </c>
      <c r="VI309" s="119" t="s">
        <v>613</v>
      </c>
      <c r="VJ309" s="119" t="s">
        <v>613</v>
      </c>
      <c r="VK309" s="119" t="s">
        <v>613</v>
      </c>
      <c r="VL309" s="119" t="s">
        <v>613</v>
      </c>
      <c r="VM309" s="119" t="s">
        <v>613</v>
      </c>
      <c r="VN309" s="119" t="s">
        <v>613</v>
      </c>
      <c r="VO309" s="119" t="s">
        <v>613</v>
      </c>
      <c r="VP309" s="119" t="s">
        <v>613</v>
      </c>
      <c r="VQ309" s="119" t="s">
        <v>613</v>
      </c>
      <c r="VR309" s="119" t="s">
        <v>613</v>
      </c>
      <c r="VS309" s="119" t="s">
        <v>613</v>
      </c>
      <c r="VT309" s="119" t="s">
        <v>613</v>
      </c>
      <c r="VU309" s="119" t="s">
        <v>613</v>
      </c>
      <c r="VV309" s="119" t="s">
        <v>613</v>
      </c>
      <c r="VW309" s="119" t="s">
        <v>613</v>
      </c>
      <c r="VX309" s="119" t="s">
        <v>613</v>
      </c>
      <c r="VY309" s="119" t="s">
        <v>613</v>
      </c>
      <c r="VZ309" s="119" t="s">
        <v>613</v>
      </c>
      <c r="WA309" s="119" t="s">
        <v>613</v>
      </c>
      <c r="WB309" s="119" t="s">
        <v>613</v>
      </c>
      <c r="WC309" s="119" t="s">
        <v>613</v>
      </c>
      <c r="WD309" s="119" t="s">
        <v>613</v>
      </c>
      <c r="WE309" s="119" t="s">
        <v>613</v>
      </c>
      <c r="WF309" s="119" t="s">
        <v>613</v>
      </c>
      <c r="WG309" s="119" t="s">
        <v>613</v>
      </c>
      <c r="WH309" s="119" t="s">
        <v>613</v>
      </c>
      <c r="WI309" s="119" t="s">
        <v>613</v>
      </c>
      <c r="WJ309" s="119" t="s">
        <v>613</v>
      </c>
      <c r="WK309" s="119" t="s">
        <v>613</v>
      </c>
      <c r="WL309" s="119" t="s">
        <v>613</v>
      </c>
      <c r="WM309" s="119" t="s">
        <v>613</v>
      </c>
      <c r="WN309" s="119" t="s">
        <v>613</v>
      </c>
      <c r="WO309" s="119" t="s">
        <v>613</v>
      </c>
      <c r="WP309" s="119" t="s">
        <v>613</v>
      </c>
      <c r="WQ309" s="119" t="s">
        <v>613</v>
      </c>
      <c r="WR309" s="119" t="s">
        <v>613</v>
      </c>
      <c r="WS309" s="119" t="s">
        <v>613</v>
      </c>
      <c r="WT309" s="119" t="s">
        <v>613</v>
      </c>
      <c r="WU309" s="119" t="s">
        <v>613</v>
      </c>
      <c r="WV309" s="119" t="s">
        <v>613</v>
      </c>
      <c r="WW309" s="119" t="s">
        <v>613</v>
      </c>
      <c r="WX309" s="119" t="s">
        <v>613</v>
      </c>
      <c r="WY309" s="119" t="s">
        <v>613</v>
      </c>
      <c r="WZ309" s="119" t="s">
        <v>613</v>
      </c>
      <c r="XA309" s="119" t="s">
        <v>613</v>
      </c>
      <c r="XB309" s="119" t="s">
        <v>613</v>
      </c>
      <c r="XC309" s="119" t="s">
        <v>613</v>
      </c>
      <c r="XD309" s="119" t="s">
        <v>613</v>
      </c>
      <c r="XE309" s="119" t="s">
        <v>613</v>
      </c>
      <c r="XF309" s="119" t="s">
        <v>613</v>
      </c>
      <c r="XG309" s="119" t="s">
        <v>613</v>
      </c>
      <c r="XH309" s="119" t="s">
        <v>613</v>
      </c>
      <c r="XI309" s="119" t="s">
        <v>613</v>
      </c>
      <c r="XJ309" s="119" t="s">
        <v>613</v>
      </c>
      <c r="XK309" s="119" t="s">
        <v>613</v>
      </c>
      <c r="XL309" s="119" t="s">
        <v>613</v>
      </c>
      <c r="XM309" s="119" t="s">
        <v>613</v>
      </c>
      <c r="XN309" s="119" t="s">
        <v>613</v>
      </c>
      <c r="XO309" s="119" t="s">
        <v>613</v>
      </c>
      <c r="XP309" s="119" t="s">
        <v>613</v>
      </c>
      <c r="XQ309" s="119" t="s">
        <v>613</v>
      </c>
      <c r="XR309" s="119" t="s">
        <v>613</v>
      </c>
      <c r="XS309" s="119" t="s">
        <v>613</v>
      </c>
      <c r="XT309" s="119" t="s">
        <v>613</v>
      </c>
      <c r="XU309" s="119" t="s">
        <v>613</v>
      </c>
      <c r="XV309" s="119" t="s">
        <v>613</v>
      </c>
      <c r="XW309" s="119" t="s">
        <v>613</v>
      </c>
      <c r="XX309" s="119" t="s">
        <v>613</v>
      </c>
      <c r="XY309" s="119" t="s">
        <v>613</v>
      </c>
      <c r="XZ309" s="119" t="s">
        <v>613</v>
      </c>
      <c r="YA309" s="119" t="s">
        <v>613</v>
      </c>
      <c r="YB309" s="119" t="s">
        <v>613</v>
      </c>
      <c r="YC309" s="119" t="s">
        <v>613</v>
      </c>
      <c r="YD309" s="119" t="s">
        <v>613</v>
      </c>
      <c r="YE309" s="119" t="s">
        <v>613</v>
      </c>
      <c r="YF309" s="119" t="s">
        <v>613</v>
      </c>
      <c r="YG309" s="119" t="s">
        <v>613</v>
      </c>
      <c r="YH309" s="119" t="s">
        <v>613</v>
      </c>
      <c r="YI309" s="119" t="s">
        <v>613</v>
      </c>
      <c r="YJ309" s="119" t="s">
        <v>613</v>
      </c>
      <c r="YK309" s="119" t="s">
        <v>613</v>
      </c>
      <c r="YL309" s="119" t="s">
        <v>613</v>
      </c>
      <c r="YM309" s="119" t="s">
        <v>613</v>
      </c>
      <c r="YN309" s="119" t="s">
        <v>613</v>
      </c>
      <c r="YO309" s="119" t="s">
        <v>613</v>
      </c>
      <c r="YP309" s="119" t="s">
        <v>613</v>
      </c>
      <c r="YQ309" s="119" t="s">
        <v>613</v>
      </c>
      <c r="YR309" s="119" t="s">
        <v>613</v>
      </c>
      <c r="YS309" s="119" t="s">
        <v>613</v>
      </c>
      <c r="YT309" s="119" t="s">
        <v>613</v>
      </c>
      <c r="YU309" s="119" t="s">
        <v>613</v>
      </c>
      <c r="YV309" s="119" t="s">
        <v>613</v>
      </c>
      <c r="YW309" s="119" t="s">
        <v>613</v>
      </c>
      <c r="YX309" s="119" t="s">
        <v>613</v>
      </c>
      <c r="YY309" s="119" t="s">
        <v>613</v>
      </c>
      <c r="YZ309" s="119" t="s">
        <v>613</v>
      </c>
      <c r="ZA309" s="119" t="s">
        <v>613</v>
      </c>
      <c r="ZB309" s="119" t="s">
        <v>613</v>
      </c>
      <c r="ZC309" s="119" t="s">
        <v>613</v>
      </c>
      <c r="ZD309" s="119" t="s">
        <v>613</v>
      </c>
      <c r="ZE309" s="119" t="s">
        <v>613</v>
      </c>
      <c r="ZF309" s="119" t="s">
        <v>613</v>
      </c>
      <c r="ZG309" s="119" t="s">
        <v>613</v>
      </c>
      <c r="ZH309" s="119" t="s">
        <v>613</v>
      </c>
      <c r="ZI309" s="119" t="s">
        <v>613</v>
      </c>
      <c r="ZJ309" s="119" t="s">
        <v>613</v>
      </c>
      <c r="ZK309" s="119" t="s">
        <v>613</v>
      </c>
      <c r="ZL309" s="119" t="s">
        <v>613</v>
      </c>
      <c r="ZM309" s="119" t="s">
        <v>613</v>
      </c>
      <c r="ZN309" s="119" t="s">
        <v>613</v>
      </c>
      <c r="ZO309" s="119" t="s">
        <v>613</v>
      </c>
      <c r="ZP309" s="119" t="s">
        <v>613</v>
      </c>
      <c r="ZQ309" s="119" t="s">
        <v>613</v>
      </c>
      <c r="ZR309" s="119" t="s">
        <v>613</v>
      </c>
      <c r="ZS309" s="119" t="s">
        <v>613</v>
      </c>
      <c r="ZT309" s="119" t="s">
        <v>613</v>
      </c>
      <c r="ZU309" s="119" t="s">
        <v>613</v>
      </c>
      <c r="ZV309" s="119" t="s">
        <v>613</v>
      </c>
      <c r="ZW309" s="119" t="s">
        <v>613</v>
      </c>
      <c r="ZX309" s="119" t="s">
        <v>613</v>
      </c>
      <c r="ZY309" s="119" t="s">
        <v>613</v>
      </c>
      <c r="ZZ309" s="119" t="s">
        <v>613</v>
      </c>
      <c r="AAA309" s="119" t="s">
        <v>613</v>
      </c>
      <c r="AAB309" s="119" t="s">
        <v>613</v>
      </c>
      <c r="AAC309" s="119" t="s">
        <v>613</v>
      </c>
      <c r="AAD309" s="119" t="s">
        <v>613</v>
      </c>
      <c r="AAE309" s="119" t="s">
        <v>613</v>
      </c>
      <c r="AAF309" s="119" t="s">
        <v>613</v>
      </c>
      <c r="AAG309" s="119" t="s">
        <v>613</v>
      </c>
      <c r="AAH309" s="119" t="s">
        <v>613</v>
      </c>
      <c r="AAI309" s="119" t="s">
        <v>613</v>
      </c>
      <c r="AAJ309" s="119" t="s">
        <v>613</v>
      </c>
      <c r="AAK309" s="119" t="s">
        <v>613</v>
      </c>
      <c r="AAL309" s="119" t="s">
        <v>613</v>
      </c>
      <c r="AAM309" s="119" t="s">
        <v>613</v>
      </c>
      <c r="AAN309" s="119" t="s">
        <v>613</v>
      </c>
      <c r="AAO309" s="119" t="s">
        <v>613</v>
      </c>
      <c r="AAP309" s="119" t="s">
        <v>613</v>
      </c>
      <c r="AAQ309" s="119" t="s">
        <v>613</v>
      </c>
      <c r="AAR309" s="119" t="s">
        <v>613</v>
      </c>
      <c r="AAS309" s="119" t="s">
        <v>613</v>
      </c>
      <c r="AAT309" s="119" t="s">
        <v>613</v>
      </c>
      <c r="AAU309" s="119" t="s">
        <v>613</v>
      </c>
      <c r="AAV309" s="119" t="s">
        <v>613</v>
      </c>
      <c r="AAW309" s="119" t="s">
        <v>613</v>
      </c>
      <c r="AAX309" s="119" t="s">
        <v>613</v>
      </c>
      <c r="AAY309" s="119" t="s">
        <v>613</v>
      </c>
      <c r="AAZ309" s="119" t="s">
        <v>613</v>
      </c>
      <c r="ABA309" s="119" t="s">
        <v>613</v>
      </c>
      <c r="ABB309" s="119" t="s">
        <v>613</v>
      </c>
      <c r="ABC309" s="119" t="s">
        <v>613</v>
      </c>
      <c r="ABD309" s="119" t="s">
        <v>613</v>
      </c>
      <c r="ABE309" s="119" t="s">
        <v>613</v>
      </c>
      <c r="ABF309" s="119" t="s">
        <v>613</v>
      </c>
      <c r="ABG309" s="119" t="s">
        <v>613</v>
      </c>
      <c r="ABH309" s="119" t="s">
        <v>613</v>
      </c>
      <c r="ABI309" s="119" t="s">
        <v>613</v>
      </c>
      <c r="ABJ309" s="119" t="s">
        <v>613</v>
      </c>
      <c r="ABK309" s="119" t="s">
        <v>613</v>
      </c>
      <c r="ABL309" s="119" t="s">
        <v>613</v>
      </c>
      <c r="ABM309" s="119" t="s">
        <v>613</v>
      </c>
      <c r="ABN309" s="119" t="s">
        <v>613</v>
      </c>
      <c r="ABO309" s="119" t="s">
        <v>613</v>
      </c>
      <c r="ABP309" s="119" t="s">
        <v>613</v>
      </c>
      <c r="ABQ309" s="119" t="s">
        <v>613</v>
      </c>
      <c r="ABR309" s="119" t="s">
        <v>613</v>
      </c>
      <c r="ABS309" s="119" t="s">
        <v>613</v>
      </c>
      <c r="ABT309" s="119" t="s">
        <v>613</v>
      </c>
      <c r="ABU309" s="119" t="s">
        <v>613</v>
      </c>
      <c r="ABV309" s="119" t="s">
        <v>613</v>
      </c>
      <c r="ABW309" s="119" t="s">
        <v>613</v>
      </c>
      <c r="ABX309" s="119" t="s">
        <v>613</v>
      </c>
      <c r="ABY309" s="119" t="s">
        <v>613</v>
      </c>
      <c r="ABZ309" s="119" t="s">
        <v>613</v>
      </c>
      <c r="ACA309" s="119" t="s">
        <v>613</v>
      </c>
      <c r="ACB309" s="119" t="s">
        <v>613</v>
      </c>
      <c r="ACC309" s="119" t="s">
        <v>613</v>
      </c>
      <c r="ACD309" s="119" t="s">
        <v>613</v>
      </c>
      <c r="ACE309" s="119" t="s">
        <v>613</v>
      </c>
      <c r="ACF309" s="119" t="s">
        <v>613</v>
      </c>
      <c r="ACG309" s="119" t="s">
        <v>613</v>
      </c>
      <c r="ACH309" s="119" t="s">
        <v>613</v>
      </c>
      <c r="ACI309" s="119" t="s">
        <v>613</v>
      </c>
      <c r="ACJ309" s="119" t="s">
        <v>613</v>
      </c>
      <c r="ACK309" s="119" t="s">
        <v>613</v>
      </c>
      <c r="ACL309" s="119" t="s">
        <v>613</v>
      </c>
      <c r="ACM309" s="119" t="s">
        <v>613</v>
      </c>
      <c r="ACN309" s="119" t="s">
        <v>613</v>
      </c>
      <c r="ACO309" s="119" t="s">
        <v>613</v>
      </c>
      <c r="ACP309" s="119" t="s">
        <v>613</v>
      </c>
      <c r="ACQ309" s="119" t="s">
        <v>613</v>
      </c>
      <c r="ACR309" s="119" t="s">
        <v>613</v>
      </c>
      <c r="ACS309" s="119" t="s">
        <v>613</v>
      </c>
      <c r="ACT309" s="119" t="s">
        <v>613</v>
      </c>
      <c r="ACU309" s="119" t="s">
        <v>613</v>
      </c>
      <c r="ACV309" s="119" t="s">
        <v>613</v>
      </c>
      <c r="ACW309" s="119" t="s">
        <v>613</v>
      </c>
      <c r="ACX309" s="119" t="s">
        <v>613</v>
      </c>
      <c r="ACY309" s="119" t="s">
        <v>613</v>
      </c>
      <c r="ACZ309" s="119" t="s">
        <v>613</v>
      </c>
      <c r="ADA309" s="119" t="s">
        <v>613</v>
      </c>
      <c r="ADB309" s="119" t="s">
        <v>613</v>
      </c>
      <c r="ADC309" s="119" t="s">
        <v>613</v>
      </c>
      <c r="ADD309" s="119" t="s">
        <v>613</v>
      </c>
      <c r="ADE309" s="119" t="s">
        <v>613</v>
      </c>
      <c r="ADF309" s="119" t="s">
        <v>613</v>
      </c>
      <c r="ADG309" s="119" t="s">
        <v>613</v>
      </c>
      <c r="ADH309" s="119" t="s">
        <v>613</v>
      </c>
      <c r="ADI309" s="119" t="s">
        <v>613</v>
      </c>
      <c r="ADJ309" s="119" t="s">
        <v>613</v>
      </c>
      <c r="ADK309" s="119" t="s">
        <v>613</v>
      </c>
      <c r="ADL309" s="119" t="s">
        <v>613</v>
      </c>
      <c r="ADM309" s="119" t="s">
        <v>613</v>
      </c>
      <c r="ADN309" s="119" t="s">
        <v>613</v>
      </c>
      <c r="ADO309" s="119" t="s">
        <v>613</v>
      </c>
      <c r="ADP309" s="119" t="s">
        <v>613</v>
      </c>
      <c r="ADQ309" s="119" t="s">
        <v>613</v>
      </c>
      <c r="ADR309" s="119" t="s">
        <v>613</v>
      </c>
      <c r="ADS309" s="119" t="s">
        <v>613</v>
      </c>
      <c r="ADT309" s="119" t="s">
        <v>613</v>
      </c>
      <c r="ADU309" s="119" t="s">
        <v>613</v>
      </c>
      <c r="ADV309" s="119" t="s">
        <v>613</v>
      </c>
      <c r="ADW309" s="119" t="s">
        <v>613</v>
      </c>
      <c r="ADX309" s="119" t="s">
        <v>613</v>
      </c>
      <c r="ADY309" s="119" t="s">
        <v>613</v>
      </c>
      <c r="ADZ309" s="119" t="s">
        <v>613</v>
      </c>
      <c r="AEA309" s="119" t="s">
        <v>613</v>
      </c>
      <c r="AEB309" s="119" t="s">
        <v>613</v>
      </c>
      <c r="AEC309" s="119" t="s">
        <v>613</v>
      </c>
      <c r="AED309" s="119" t="s">
        <v>613</v>
      </c>
      <c r="AEE309" s="119" t="s">
        <v>613</v>
      </c>
      <c r="AEF309" s="119" t="s">
        <v>613</v>
      </c>
      <c r="AEG309" s="119" t="s">
        <v>613</v>
      </c>
      <c r="AEH309" s="119" t="s">
        <v>613</v>
      </c>
      <c r="AEI309" s="119" t="s">
        <v>613</v>
      </c>
      <c r="AEJ309" s="119" t="s">
        <v>613</v>
      </c>
      <c r="AEK309" s="119" t="s">
        <v>613</v>
      </c>
      <c r="AEL309" s="119" t="s">
        <v>613</v>
      </c>
      <c r="AEM309" s="119" t="s">
        <v>613</v>
      </c>
      <c r="AEN309" s="119" t="s">
        <v>613</v>
      </c>
      <c r="AEO309" s="119" t="s">
        <v>613</v>
      </c>
      <c r="AEP309" s="119" t="s">
        <v>613</v>
      </c>
      <c r="AEQ309" s="119" t="s">
        <v>613</v>
      </c>
      <c r="AER309" s="119" t="s">
        <v>613</v>
      </c>
      <c r="AES309" s="119" t="s">
        <v>613</v>
      </c>
      <c r="AET309" s="119" t="s">
        <v>613</v>
      </c>
      <c r="AEU309" s="119" t="s">
        <v>613</v>
      </c>
      <c r="AEV309" s="119" t="s">
        <v>613</v>
      </c>
      <c r="AEW309" s="119" t="s">
        <v>613</v>
      </c>
      <c r="AEX309" s="119" t="s">
        <v>613</v>
      </c>
      <c r="AEY309" s="119" t="s">
        <v>613</v>
      </c>
      <c r="AEZ309" s="119" t="s">
        <v>613</v>
      </c>
      <c r="AFA309" s="119" t="s">
        <v>613</v>
      </c>
      <c r="AFB309" s="119" t="s">
        <v>613</v>
      </c>
      <c r="AFC309" s="119" t="s">
        <v>613</v>
      </c>
      <c r="AFD309" s="119" t="s">
        <v>613</v>
      </c>
      <c r="AFE309" s="119" t="s">
        <v>613</v>
      </c>
      <c r="AFF309" s="119" t="s">
        <v>613</v>
      </c>
      <c r="AFG309" s="119" t="s">
        <v>613</v>
      </c>
      <c r="AFH309" s="119" t="s">
        <v>613</v>
      </c>
      <c r="AFI309" s="119" t="s">
        <v>613</v>
      </c>
      <c r="AFJ309" s="119" t="s">
        <v>613</v>
      </c>
      <c r="AFK309" s="119" t="s">
        <v>613</v>
      </c>
      <c r="AFL309" s="119" t="s">
        <v>613</v>
      </c>
      <c r="AFM309" s="119" t="s">
        <v>613</v>
      </c>
      <c r="AFN309" s="119" t="s">
        <v>613</v>
      </c>
      <c r="AFO309" s="119" t="s">
        <v>613</v>
      </c>
      <c r="AFP309" s="119" t="s">
        <v>613</v>
      </c>
      <c r="AFQ309" s="119" t="s">
        <v>613</v>
      </c>
      <c r="AFR309" s="119" t="s">
        <v>613</v>
      </c>
      <c r="AFS309" s="119" t="s">
        <v>613</v>
      </c>
      <c r="AFT309" s="119" t="s">
        <v>613</v>
      </c>
      <c r="AFU309" s="119" t="s">
        <v>613</v>
      </c>
      <c r="AFV309" s="119" t="s">
        <v>613</v>
      </c>
      <c r="AFW309" s="119" t="s">
        <v>613</v>
      </c>
      <c r="AFX309" s="119" t="s">
        <v>613</v>
      </c>
      <c r="AFY309" s="119" t="s">
        <v>613</v>
      </c>
      <c r="AFZ309" s="119" t="s">
        <v>613</v>
      </c>
      <c r="AGA309" s="119" t="s">
        <v>613</v>
      </c>
      <c r="AGB309" s="119" t="s">
        <v>613</v>
      </c>
      <c r="AGC309" s="119" t="s">
        <v>613</v>
      </c>
      <c r="AGD309" s="119" t="s">
        <v>613</v>
      </c>
      <c r="AGE309" s="119" t="s">
        <v>613</v>
      </c>
      <c r="AGF309" s="119" t="s">
        <v>613</v>
      </c>
      <c r="AGG309" s="119" t="s">
        <v>613</v>
      </c>
      <c r="AGH309" s="119" t="s">
        <v>613</v>
      </c>
      <c r="AGI309" s="119" t="s">
        <v>613</v>
      </c>
      <c r="AGJ309" s="119" t="s">
        <v>613</v>
      </c>
      <c r="AGK309" s="119" t="s">
        <v>613</v>
      </c>
      <c r="AGL309" s="119" t="s">
        <v>613</v>
      </c>
      <c r="AGM309" s="119" t="s">
        <v>613</v>
      </c>
      <c r="AGN309" s="119" t="s">
        <v>613</v>
      </c>
      <c r="AGO309" s="119" t="s">
        <v>613</v>
      </c>
      <c r="AGP309" s="119" t="s">
        <v>613</v>
      </c>
      <c r="AGQ309" s="119" t="s">
        <v>613</v>
      </c>
      <c r="AGR309" s="119" t="s">
        <v>613</v>
      </c>
      <c r="AGS309" s="119" t="s">
        <v>613</v>
      </c>
      <c r="AGT309" s="119" t="s">
        <v>613</v>
      </c>
      <c r="AGU309" s="119" t="s">
        <v>613</v>
      </c>
      <c r="AGV309" s="119" t="s">
        <v>613</v>
      </c>
      <c r="AGW309" s="119" t="s">
        <v>613</v>
      </c>
      <c r="AGX309" s="119" t="s">
        <v>613</v>
      </c>
      <c r="AGY309" s="119" t="s">
        <v>613</v>
      </c>
      <c r="AGZ309" s="119" t="s">
        <v>613</v>
      </c>
      <c r="AHA309" s="119" t="s">
        <v>613</v>
      </c>
      <c r="AHB309" s="119" t="s">
        <v>613</v>
      </c>
      <c r="AHC309" s="119" t="s">
        <v>613</v>
      </c>
      <c r="AHD309" s="119" t="s">
        <v>613</v>
      </c>
      <c r="AHE309" s="119" t="s">
        <v>613</v>
      </c>
      <c r="AHF309" s="119" t="s">
        <v>613</v>
      </c>
      <c r="AHG309" s="119" t="s">
        <v>613</v>
      </c>
      <c r="AHH309" s="119" t="s">
        <v>613</v>
      </c>
      <c r="AHI309" s="119" t="s">
        <v>613</v>
      </c>
      <c r="AHJ309" s="119" t="s">
        <v>613</v>
      </c>
      <c r="AHK309" s="119" t="s">
        <v>613</v>
      </c>
      <c r="AHL309" s="119" t="s">
        <v>613</v>
      </c>
      <c r="AHM309" s="119" t="s">
        <v>613</v>
      </c>
      <c r="AHN309" s="119" t="s">
        <v>613</v>
      </c>
      <c r="AHO309" s="119" t="s">
        <v>613</v>
      </c>
      <c r="AHP309" s="119" t="s">
        <v>613</v>
      </c>
      <c r="AHQ309" s="119" t="s">
        <v>613</v>
      </c>
      <c r="AHR309" s="119" t="s">
        <v>613</v>
      </c>
      <c r="AHS309" s="119" t="s">
        <v>613</v>
      </c>
      <c r="AHT309" s="119" t="s">
        <v>613</v>
      </c>
      <c r="AHU309" s="119" t="s">
        <v>613</v>
      </c>
      <c r="AHV309" s="119" t="s">
        <v>613</v>
      </c>
      <c r="AHW309" s="119" t="s">
        <v>613</v>
      </c>
      <c r="AHX309" s="119" t="s">
        <v>613</v>
      </c>
      <c r="AHY309" s="119" t="s">
        <v>613</v>
      </c>
      <c r="AHZ309" s="119" t="s">
        <v>613</v>
      </c>
      <c r="AIA309" s="119" t="s">
        <v>613</v>
      </c>
      <c r="AIB309" s="119" t="s">
        <v>613</v>
      </c>
      <c r="AIC309" s="119" t="s">
        <v>613</v>
      </c>
      <c r="AID309" s="119" t="s">
        <v>613</v>
      </c>
      <c r="AIE309" s="119" t="s">
        <v>613</v>
      </c>
      <c r="AIF309" s="119" t="s">
        <v>613</v>
      </c>
      <c r="AIG309" s="119" t="s">
        <v>613</v>
      </c>
      <c r="AIH309" s="119" t="s">
        <v>613</v>
      </c>
      <c r="AII309" s="119" t="s">
        <v>613</v>
      </c>
      <c r="AIJ309" s="119" t="s">
        <v>613</v>
      </c>
      <c r="AIK309" s="119" t="s">
        <v>613</v>
      </c>
      <c r="AIL309" s="119" t="s">
        <v>613</v>
      </c>
      <c r="AIM309" s="119" t="s">
        <v>613</v>
      </c>
      <c r="AIN309" s="119" t="s">
        <v>613</v>
      </c>
      <c r="AIO309" s="119" t="s">
        <v>613</v>
      </c>
      <c r="AIP309" s="119" t="s">
        <v>613</v>
      </c>
      <c r="AIQ309" s="119" t="s">
        <v>613</v>
      </c>
      <c r="AIR309" s="119" t="s">
        <v>613</v>
      </c>
      <c r="AIS309" s="119" t="s">
        <v>613</v>
      </c>
      <c r="AIT309" s="119" t="s">
        <v>613</v>
      </c>
      <c r="AIU309" s="119" t="s">
        <v>613</v>
      </c>
      <c r="AIV309" s="119" t="s">
        <v>613</v>
      </c>
      <c r="AIW309" s="119" t="s">
        <v>613</v>
      </c>
      <c r="AIX309" s="119" t="s">
        <v>613</v>
      </c>
      <c r="AIY309" s="119" t="s">
        <v>613</v>
      </c>
      <c r="AIZ309" s="119" t="s">
        <v>613</v>
      </c>
      <c r="AJA309" s="119" t="s">
        <v>613</v>
      </c>
      <c r="AJB309" s="119" t="s">
        <v>613</v>
      </c>
      <c r="AJC309" s="119" t="s">
        <v>613</v>
      </c>
      <c r="AJD309" s="119" t="s">
        <v>613</v>
      </c>
      <c r="AJE309" s="119" t="s">
        <v>613</v>
      </c>
      <c r="AJF309" s="119" t="s">
        <v>613</v>
      </c>
      <c r="AJG309" s="119" t="s">
        <v>613</v>
      </c>
      <c r="AJH309" s="119" t="s">
        <v>613</v>
      </c>
      <c r="AJI309" s="119" t="s">
        <v>613</v>
      </c>
      <c r="AJJ309" s="119" t="s">
        <v>613</v>
      </c>
      <c r="AJK309" s="119" t="s">
        <v>613</v>
      </c>
      <c r="AJL309" s="119" t="s">
        <v>613</v>
      </c>
      <c r="AJM309" s="119" t="s">
        <v>613</v>
      </c>
      <c r="AJN309" s="119" t="s">
        <v>613</v>
      </c>
      <c r="AJO309" s="119" t="s">
        <v>613</v>
      </c>
      <c r="AJP309" s="119" t="s">
        <v>613</v>
      </c>
      <c r="AJQ309" s="119" t="s">
        <v>613</v>
      </c>
      <c r="AJR309" s="119" t="s">
        <v>613</v>
      </c>
      <c r="AJS309" s="119" t="s">
        <v>613</v>
      </c>
      <c r="AJT309" s="119" t="s">
        <v>613</v>
      </c>
      <c r="AJU309" s="119" t="s">
        <v>613</v>
      </c>
      <c r="AJV309" s="119" t="s">
        <v>613</v>
      </c>
      <c r="AJW309" s="119" t="s">
        <v>613</v>
      </c>
      <c r="AJX309" s="119" t="s">
        <v>613</v>
      </c>
      <c r="AJY309" s="119" t="s">
        <v>613</v>
      </c>
      <c r="AJZ309" s="119" t="s">
        <v>613</v>
      </c>
      <c r="AKA309" s="119" t="s">
        <v>613</v>
      </c>
      <c r="AKB309" s="119" t="s">
        <v>613</v>
      </c>
      <c r="AKC309" s="119" t="s">
        <v>613</v>
      </c>
      <c r="AKD309" s="119" t="s">
        <v>613</v>
      </c>
      <c r="AKE309" s="119" t="s">
        <v>613</v>
      </c>
      <c r="AKF309" s="119" t="s">
        <v>613</v>
      </c>
      <c r="AKG309" s="119" t="s">
        <v>613</v>
      </c>
      <c r="AKH309" s="119" t="s">
        <v>613</v>
      </c>
      <c r="AKI309" s="119" t="s">
        <v>613</v>
      </c>
      <c r="AKJ309" s="119" t="s">
        <v>613</v>
      </c>
      <c r="AKK309" s="119" t="s">
        <v>613</v>
      </c>
      <c r="AKL309" s="119" t="s">
        <v>613</v>
      </c>
      <c r="AKM309" s="119" t="s">
        <v>613</v>
      </c>
      <c r="AKN309" s="119" t="s">
        <v>613</v>
      </c>
      <c r="AKO309" s="119" t="s">
        <v>613</v>
      </c>
      <c r="AKP309" s="119" t="s">
        <v>613</v>
      </c>
      <c r="AKQ309" s="119" t="s">
        <v>613</v>
      </c>
      <c r="AKR309" s="119" t="s">
        <v>613</v>
      </c>
      <c r="AKS309" s="119" t="s">
        <v>613</v>
      </c>
      <c r="AKT309" s="119" t="s">
        <v>613</v>
      </c>
      <c r="AKU309" s="119" t="s">
        <v>613</v>
      </c>
      <c r="AKV309" s="119" t="s">
        <v>613</v>
      </c>
      <c r="AKW309" s="119" t="s">
        <v>613</v>
      </c>
      <c r="AKX309" s="119" t="s">
        <v>613</v>
      </c>
      <c r="AKY309" s="119" t="s">
        <v>613</v>
      </c>
      <c r="AKZ309" s="119" t="s">
        <v>613</v>
      </c>
      <c r="ALA309" s="119" t="s">
        <v>613</v>
      </c>
      <c r="ALB309" s="119" t="s">
        <v>613</v>
      </c>
      <c r="ALC309" s="119" t="s">
        <v>613</v>
      </c>
      <c r="ALD309" s="119" t="s">
        <v>613</v>
      </c>
      <c r="ALE309" s="119" t="s">
        <v>613</v>
      </c>
      <c r="ALF309" s="119" t="s">
        <v>613</v>
      </c>
      <c r="ALG309" s="119" t="s">
        <v>613</v>
      </c>
      <c r="ALH309" s="119" t="s">
        <v>613</v>
      </c>
      <c r="ALI309" s="119" t="s">
        <v>613</v>
      </c>
      <c r="ALJ309" s="119" t="s">
        <v>613</v>
      </c>
      <c r="ALK309" s="119" t="s">
        <v>613</v>
      </c>
      <c r="ALL309" s="119" t="s">
        <v>613</v>
      </c>
      <c r="ALM309" s="119" t="s">
        <v>613</v>
      </c>
      <c r="ALN309" s="119" t="s">
        <v>613</v>
      </c>
      <c r="ALO309" s="119" t="s">
        <v>613</v>
      </c>
      <c r="ALP309" s="119" t="s">
        <v>613</v>
      </c>
      <c r="ALQ309" s="119" t="s">
        <v>613</v>
      </c>
      <c r="ALR309" s="119" t="s">
        <v>613</v>
      </c>
      <c r="ALS309" s="119" t="s">
        <v>613</v>
      </c>
      <c r="ALT309" s="119" t="s">
        <v>613</v>
      </c>
      <c r="ALU309" s="119" t="s">
        <v>613</v>
      </c>
      <c r="ALV309" s="119" t="s">
        <v>613</v>
      </c>
      <c r="ALW309" s="119" t="s">
        <v>613</v>
      </c>
      <c r="ALX309" s="119" t="s">
        <v>613</v>
      </c>
      <c r="ALY309" s="119" t="s">
        <v>613</v>
      </c>
      <c r="ALZ309" s="119" t="s">
        <v>613</v>
      </c>
      <c r="AMA309" s="119" t="s">
        <v>613</v>
      </c>
      <c r="AMB309" s="119" t="s">
        <v>613</v>
      </c>
      <c r="AMC309" s="119" t="s">
        <v>613</v>
      </c>
      <c r="AMD309" s="119" t="s">
        <v>613</v>
      </c>
      <c r="AME309" s="119" t="s">
        <v>613</v>
      </c>
      <c r="AMF309" s="119" t="s">
        <v>613</v>
      </c>
      <c r="AMG309" s="119" t="s">
        <v>613</v>
      </c>
      <c r="AMH309" s="119" t="s">
        <v>613</v>
      </c>
      <c r="AMI309" s="119" t="s">
        <v>613</v>
      </c>
      <c r="AMJ309" s="119" t="s">
        <v>613</v>
      </c>
      <c r="AMK309" s="119" t="s">
        <v>613</v>
      </c>
      <c r="AML309" s="119" t="s">
        <v>613</v>
      </c>
      <c r="AMM309" s="119" t="s">
        <v>613</v>
      </c>
      <c r="AMN309" s="119" t="s">
        <v>613</v>
      </c>
      <c r="AMO309" s="119" t="s">
        <v>613</v>
      </c>
      <c r="AMP309" s="119" t="s">
        <v>613</v>
      </c>
      <c r="AMQ309" s="119" t="s">
        <v>613</v>
      </c>
      <c r="AMR309" s="119" t="s">
        <v>613</v>
      </c>
      <c r="AMS309" s="119" t="s">
        <v>613</v>
      </c>
      <c r="AMT309" s="119" t="s">
        <v>613</v>
      </c>
      <c r="AMU309" s="119" t="s">
        <v>613</v>
      </c>
      <c r="AMV309" s="119" t="s">
        <v>613</v>
      </c>
      <c r="AMW309" s="119" t="s">
        <v>613</v>
      </c>
      <c r="AMX309" s="119" t="s">
        <v>613</v>
      </c>
      <c r="AMY309" s="119" t="s">
        <v>613</v>
      </c>
      <c r="AMZ309" s="119" t="s">
        <v>613</v>
      </c>
      <c r="ANA309" s="119" t="s">
        <v>613</v>
      </c>
      <c r="ANB309" s="119" t="s">
        <v>613</v>
      </c>
      <c r="ANC309" s="119" t="s">
        <v>613</v>
      </c>
      <c r="AND309" s="119" t="s">
        <v>613</v>
      </c>
      <c r="ANE309" s="119" t="s">
        <v>613</v>
      </c>
      <c r="ANF309" s="119" t="s">
        <v>613</v>
      </c>
      <c r="ANG309" s="119" t="s">
        <v>613</v>
      </c>
      <c r="ANH309" s="119" t="s">
        <v>613</v>
      </c>
      <c r="ANI309" s="119" t="s">
        <v>613</v>
      </c>
      <c r="ANJ309" s="119" t="s">
        <v>613</v>
      </c>
      <c r="ANK309" s="119" t="s">
        <v>613</v>
      </c>
      <c r="ANL309" s="119" t="s">
        <v>613</v>
      </c>
      <c r="ANM309" s="119" t="s">
        <v>613</v>
      </c>
      <c r="ANN309" s="119" t="s">
        <v>613</v>
      </c>
      <c r="ANO309" s="119" t="s">
        <v>613</v>
      </c>
      <c r="ANP309" s="119" t="s">
        <v>613</v>
      </c>
      <c r="ANQ309" s="119" t="s">
        <v>613</v>
      </c>
      <c r="ANR309" s="119" t="s">
        <v>613</v>
      </c>
      <c r="ANS309" s="119" t="s">
        <v>613</v>
      </c>
      <c r="ANT309" s="119" t="s">
        <v>613</v>
      </c>
      <c r="ANU309" s="119" t="s">
        <v>613</v>
      </c>
      <c r="ANV309" s="119" t="s">
        <v>613</v>
      </c>
      <c r="ANW309" s="119" t="s">
        <v>613</v>
      </c>
      <c r="ANX309" s="119" t="s">
        <v>613</v>
      </c>
      <c r="ANY309" s="119" t="s">
        <v>613</v>
      </c>
      <c r="ANZ309" s="119" t="s">
        <v>613</v>
      </c>
      <c r="AOA309" s="119" t="s">
        <v>613</v>
      </c>
      <c r="AOB309" s="119" t="s">
        <v>613</v>
      </c>
      <c r="AOC309" s="119" t="s">
        <v>613</v>
      </c>
      <c r="AOD309" s="119" t="s">
        <v>613</v>
      </c>
      <c r="AOE309" s="119" t="s">
        <v>613</v>
      </c>
      <c r="AOF309" s="119" t="s">
        <v>613</v>
      </c>
      <c r="AOG309" s="119" t="s">
        <v>613</v>
      </c>
      <c r="AOH309" s="119" t="s">
        <v>613</v>
      </c>
      <c r="AOI309" s="119" t="s">
        <v>613</v>
      </c>
      <c r="AOJ309" s="119" t="s">
        <v>613</v>
      </c>
      <c r="AOK309" s="119" t="s">
        <v>613</v>
      </c>
      <c r="AOL309" s="119" t="s">
        <v>613</v>
      </c>
      <c r="AOM309" s="119" t="s">
        <v>613</v>
      </c>
      <c r="AON309" s="119" t="s">
        <v>613</v>
      </c>
      <c r="AOO309" s="119" t="s">
        <v>613</v>
      </c>
      <c r="AOP309" s="119" t="s">
        <v>613</v>
      </c>
      <c r="AOQ309" s="119" t="s">
        <v>613</v>
      </c>
      <c r="AOR309" s="119" t="s">
        <v>613</v>
      </c>
      <c r="AOS309" s="119" t="s">
        <v>613</v>
      </c>
      <c r="AOT309" s="119" t="s">
        <v>613</v>
      </c>
      <c r="AOU309" s="119" t="s">
        <v>613</v>
      </c>
      <c r="AOV309" s="119" t="s">
        <v>613</v>
      </c>
      <c r="AOW309" s="119" t="s">
        <v>613</v>
      </c>
      <c r="AOX309" s="119" t="s">
        <v>613</v>
      </c>
      <c r="AOY309" s="119" t="s">
        <v>613</v>
      </c>
      <c r="AOZ309" s="119" t="s">
        <v>613</v>
      </c>
      <c r="APA309" s="119" t="s">
        <v>613</v>
      </c>
      <c r="APB309" s="119" t="s">
        <v>613</v>
      </c>
      <c r="APC309" s="119" t="s">
        <v>613</v>
      </c>
      <c r="APD309" s="119" t="s">
        <v>613</v>
      </c>
      <c r="APE309" s="119" t="s">
        <v>613</v>
      </c>
      <c r="APF309" s="119" t="s">
        <v>613</v>
      </c>
      <c r="APG309" s="119" t="s">
        <v>613</v>
      </c>
      <c r="APH309" s="119" t="s">
        <v>613</v>
      </c>
      <c r="API309" s="119" t="s">
        <v>613</v>
      </c>
      <c r="APJ309" s="119" t="s">
        <v>613</v>
      </c>
      <c r="APK309" s="119" t="s">
        <v>613</v>
      </c>
      <c r="APL309" s="119" t="s">
        <v>613</v>
      </c>
      <c r="APM309" s="119" t="s">
        <v>613</v>
      </c>
      <c r="APN309" s="119" t="s">
        <v>613</v>
      </c>
      <c r="APO309" s="119" t="s">
        <v>613</v>
      </c>
      <c r="APP309" s="119" t="s">
        <v>613</v>
      </c>
      <c r="APQ309" s="119" t="s">
        <v>613</v>
      </c>
      <c r="APR309" s="119" t="s">
        <v>613</v>
      </c>
      <c r="APS309" s="119" t="s">
        <v>613</v>
      </c>
      <c r="APT309" s="119" t="s">
        <v>613</v>
      </c>
      <c r="APU309" s="119" t="s">
        <v>613</v>
      </c>
      <c r="APV309" s="119" t="s">
        <v>613</v>
      </c>
      <c r="APW309" s="119" t="s">
        <v>613</v>
      </c>
      <c r="APX309" s="119" t="s">
        <v>613</v>
      </c>
      <c r="APY309" s="119" t="s">
        <v>613</v>
      </c>
      <c r="APZ309" s="119" t="s">
        <v>613</v>
      </c>
      <c r="AQA309" s="119" t="s">
        <v>613</v>
      </c>
      <c r="AQB309" s="119" t="s">
        <v>613</v>
      </c>
      <c r="AQC309" s="119" t="s">
        <v>613</v>
      </c>
      <c r="AQD309" s="119" t="s">
        <v>613</v>
      </c>
      <c r="AQE309" s="119" t="s">
        <v>613</v>
      </c>
      <c r="AQF309" s="119" t="s">
        <v>613</v>
      </c>
      <c r="AQG309" s="119" t="s">
        <v>613</v>
      </c>
      <c r="AQH309" s="119" t="s">
        <v>613</v>
      </c>
      <c r="AQI309" s="119" t="s">
        <v>613</v>
      </c>
      <c r="AQJ309" s="119" t="s">
        <v>613</v>
      </c>
      <c r="AQK309" s="119" t="s">
        <v>613</v>
      </c>
      <c r="AQL309" s="119" t="s">
        <v>613</v>
      </c>
      <c r="AQM309" s="119" t="s">
        <v>613</v>
      </c>
      <c r="AQN309" s="119" t="s">
        <v>613</v>
      </c>
      <c r="AQO309" s="119" t="s">
        <v>613</v>
      </c>
      <c r="AQP309" s="119" t="s">
        <v>613</v>
      </c>
      <c r="AQQ309" s="119" t="s">
        <v>613</v>
      </c>
      <c r="AQR309" s="119" t="s">
        <v>613</v>
      </c>
      <c r="AQS309" s="119" t="s">
        <v>613</v>
      </c>
      <c r="AQT309" s="119" t="s">
        <v>613</v>
      </c>
      <c r="AQU309" s="119" t="s">
        <v>613</v>
      </c>
      <c r="AQV309" s="119" t="s">
        <v>613</v>
      </c>
      <c r="AQW309" s="119" t="s">
        <v>613</v>
      </c>
      <c r="AQX309" s="119" t="s">
        <v>613</v>
      </c>
      <c r="AQY309" s="119" t="s">
        <v>613</v>
      </c>
      <c r="AQZ309" s="119" t="s">
        <v>613</v>
      </c>
      <c r="ARA309" s="119" t="s">
        <v>613</v>
      </c>
      <c r="ARB309" s="119" t="s">
        <v>613</v>
      </c>
      <c r="ARC309" s="119" t="s">
        <v>613</v>
      </c>
      <c r="ARD309" s="119" t="s">
        <v>613</v>
      </c>
      <c r="ARE309" s="119" t="s">
        <v>613</v>
      </c>
      <c r="ARF309" s="119" t="s">
        <v>613</v>
      </c>
      <c r="ARG309" s="119" t="s">
        <v>613</v>
      </c>
      <c r="ARH309" s="119" t="s">
        <v>613</v>
      </c>
      <c r="ARI309" s="119" t="s">
        <v>613</v>
      </c>
      <c r="ARJ309" s="119" t="s">
        <v>613</v>
      </c>
      <c r="ARK309" s="119" t="s">
        <v>613</v>
      </c>
      <c r="ARL309" s="119" t="s">
        <v>613</v>
      </c>
      <c r="ARM309" s="119" t="s">
        <v>613</v>
      </c>
      <c r="ARN309" s="119" t="s">
        <v>613</v>
      </c>
      <c r="ARO309" s="119" t="s">
        <v>613</v>
      </c>
      <c r="ARP309" s="119" t="s">
        <v>613</v>
      </c>
      <c r="ARQ309" s="119" t="s">
        <v>613</v>
      </c>
      <c r="ARR309" s="119" t="s">
        <v>613</v>
      </c>
      <c r="ARS309" s="119" t="s">
        <v>613</v>
      </c>
      <c r="ART309" s="119" t="s">
        <v>613</v>
      </c>
      <c r="ARU309" s="119" t="s">
        <v>613</v>
      </c>
      <c r="ARV309" s="119" t="s">
        <v>613</v>
      </c>
      <c r="ARW309" s="119" t="s">
        <v>613</v>
      </c>
      <c r="ARX309" s="119" t="s">
        <v>613</v>
      </c>
      <c r="ARY309" s="119" t="s">
        <v>613</v>
      </c>
      <c r="ARZ309" s="119" t="s">
        <v>613</v>
      </c>
      <c r="ASA309" s="119" t="s">
        <v>613</v>
      </c>
      <c r="ASB309" s="119" t="s">
        <v>613</v>
      </c>
      <c r="ASC309" s="119" t="s">
        <v>613</v>
      </c>
      <c r="ASD309" s="119" t="s">
        <v>613</v>
      </c>
      <c r="ASE309" s="119" t="s">
        <v>613</v>
      </c>
      <c r="ASF309" s="119" t="s">
        <v>613</v>
      </c>
      <c r="ASG309" s="119" t="s">
        <v>613</v>
      </c>
      <c r="ASH309" s="119" t="s">
        <v>613</v>
      </c>
      <c r="ASI309" s="119" t="s">
        <v>613</v>
      </c>
      <c r="ASJ309" s="119" t="s">
        <v>613</v>
      </c>
      <c r="ASK309" s="119" t="s">
        <v>613</v>
      </c>
      <c r="ASL309" s="119" t="s">
        <v>613</v>
      </c>
      <c r="ASM309" s="119" t="s">
        <v>613</v>
      </c>
      <c r="ASN309" s="119" t="s">
        <v>613</v>
      </c>
      <c r="ASO309" s="119" t="s">
        <v>613</v>
      </c>
      <c r="ASP309" s="119" t="s">
        <v>613</v>
      </c>
      <c r="ASQ309" s="119" t="s">
        <v>613</v>
      </c>
      <c r="ASR309" s="119" t="s">
        <v>613</v>
      </c>
      <c r="ASS309" s="119" t="s">
        <v>613</v>
      </c>
      <c r="AST309" s="119" t="s">
        <v>613</v>
      </c>
      <c r="ASU309" s="119" t="s">
        <v>613</v>
      </c>
      <c r="ASV309" s="119" t="s">
        <v>613</v>
      </c>
      <c r="ASW309" s="119" t="s">
        <v>613</v>
      </c>
      <c r="ASX309" s="119" t="s">
        <v>613</v>
      </c>
      <c r="ASY309" s="119" t="s">
        <v>613</v>
      </c>
      <c r="ASZ309" s="119" t="s">
        <v>613</v>
      </c>
      <c r="ATA309" s="119" t="s">
        <v>613</v>
      </c>
      <c r="ATB309" s="119" t="s">
        <v>613</v>
      </c>
      <c r="ATC309" s="119" t="s">
        <v>613</v>
      </c>
      <c r="ATD309" s="119" t="s">
        <v>613</v>
      </c>
      <c r="ATE309" s="119" t="s">
        <v>613</v>
      </c>
      <c r="ATF309" s="119" t="s">
        <v>613</v>
      </c>
      <c r="ATG309" s="119" t="s">
        <v>613</v>
      </c>
      <c r="ATH309" s="119" t="s">
        <v>613</v>
      </c>
      <c r="ATI309" s="119" t="s">
        <v>613</v>
      </c>
      <c r="ATJ309" s="119" t="s">
        <v>613</v>
      </c>
      <c r="ATK309" s="119" t="s">
        <v>613</v>
      </c>
      <c r="ATL309" s="119" t="s">
        <v>613</v>
      </c>
      <c r="ATM309" s="119" t="s">
        <v>613</v>
      </c>
      <c r="ATN309" s="119" t="s">
        <v>613</v>
      </c>
      <c r="ATO309" s="119" t="s">
        <v>613</v>
      </c>
      <c r="ATP309" s="119" t="s">
        <v>613</v>
      </c>
      <c r="ATQ309" s="119" t="s">
        <v>613</v>
      </c>
      <c r="ATR309" s="119" t="s">
        <v>613</v>
      </c>
      <c r="ATS309" s="119" t="s">
        <v>613</v>
      </c>
      <c r="ATT309" s="119" t="s">
        <v>613</v>
      </c>
      <c r="ATU309" s="119" t="s">
        <v>613</v>
      </c>
      <c r="ATV309" s="119" t="s">
        <v>613</v>
      </c>
      <c r="ATW309" s="119" t="s">
        <v>613</v>
      </c>
      <c r="ATX309" s="119" t="s">
        <v>613</v>
      </c>
      <c r="ATY309" s="119" t="s">
        <v>613</v>
      </c>
      <c r="ATZ309" s="119" t="s">
        <v>613</v>
      </c>
      <c r="AUA309" s="119" t="s">
        <v>613</v>
      </c>
      <c r="AUB309" s="119" t="s">
        <v>613</v>
      </c>
      <c r="AUC309" s="119" t="s">
        <v>613</v>
      </c>
      <c r="AUD309" s="119" t="s">
        <v>613</v>
      </c>
      <c r="AUE309" s="119" t="s">
        <v>613</v>
      </c>
      <c r="AUF309" s="119" t="s">
        <v>613</v>
      </c>
      <c r="AUG309" s="119" t="s">
        <v>613</v>
      </c>
      <c r="AUH309" s="119" t="s">
        <v>613</v>
      </c>
      <c r="AUI309" s="119" t="s">
        <v>613</v>
      </c>
      <c r="AUJ309" s="119" t="s">
        <v>613</v>
      </c>
      <c r="AUK309" s="119" t="s">
        <v>613</v>
      </c>
      <c r="AUL309" s="119" t="s">
        <v>613</v>
      </c>
      <c r="AUM309" s="119" t="s">
        <v>613</v>
      </c>
      <c r="AUN309" s="119" t="s">
        <v>613</v>
      </c>
      <c r="AUO309" s="119" t="s">
        <v>613</v>
      </c>
      <c r="AUP309" s="119" t="s">
        <v>613</v>
      </c>
      <c r="AUQ309" s="119" t="s">
        <v>613</v>
      </c>
      <c r="AUR309" s="119" t="s">
        <v>613</v>
      </c>
      <c r="AUS309" s="119" t="s">
        <v>613</v>
      </c>
      <c r="AUT309" s="119" t="s">
        <v>613</v>
      </c>
      <c r="AUU309" s="119" t="s">
        <v>613</v>
      </c>
      <c r="AUV309" s="119" t="s">
        <v>613</v>
      </c>
      <c r="AUW309" s="119" t="s">
        <v>613</v>
      </c>
      <c r="AUX309" s="119" t="s">
        <v>613</v>
      </c>
      <c r="AUY309" s="119" t="s">
        <v>613</v>
      </c>
      <c r="AUZ309" s="119" t="s">
        <v>613</v>
      </c>
      <c r="AVA309" s="119" t="s">
        <v>613</v>
      </c>
      <c r="AVB309" s="119" t="s">
        <v>613</v>
      </c>
      <c r="AVC309" s="119" t="s">
        <v>613</v>
      </c>
      <c r="AVD309" s="119" t="s">
        <v>613</v>
      </c>
      <c r="AVE309" s="119" t="s">
        <v>613</v>
      </c>
      <c r="AVF309" s="119" t="s">
        <v>613</v>
      </c>
      <c r="AVG309" s="119" t="s">
        <v>613</v>
      </c>
      <c r="AVH309" s="119" t="s">
        <v>613</v>
      </c>
      <c r="AVI309" s="119" t="s">
        <v>613</v>
      </c>
      <c r="AVJ309" s="119" t="s">
        <v>613</v>
      </c>
      <c r="AVK309" s="119" t="s">
        <v>613</v>
      </c>
      <c r="AVL309" s="119" t="s">
        <v>613</v>
      </c>
      <c r="AVM309" s="119" t="s">
        <v>613</v>
      </c>
      <c r="AVN309" s="119" t="s">
        <v>613</v>
      </c>
      <c r="AVO309" s="119" t="s">
        <v>613</v>
      </c>
      <c r="AVP309" s="119" t="s">
        <v>613</v>
      </c>
      <c r="AVQ309" s="119" t="s">
        <v>613</v>
      </c>
      <c r="AVR309" s="119" t="s">
        <v>613</v>
      </c>
      <c r="AVS309" s="119" t="s">
        <v>613</v>
      </c>
      <c r="AVT309" s="119" t="s">
        <v>613</v>
      </c>
      <c r="AVU309" s="119" t="s">
        <v>613</v>
      </c>
      <c r="AVV309" s="119" t="s">
        <v>613</v>
      </c>
      <c r="AVW309" s="119" t="s">
        <v>613</v>
      </c>
      <c r="AVX309" s="119" t="s">
        <v>613</v>
      </c>
      <c r="AVY309" s="119" t="s">
        <v>613</v>
      </c>
      <c r="AVZ309" s="119" t="s">
        <v>613</v>
      </c>
      <c r="AWA309" s="119" t="s">
        <v>613</v>
      </c>
      <c r="AWB309" s="119" t="s">
        <v>613</v>
      </c>
      <c r="AWC309" s="119" t="s">
        <v>613</v>
      </c>
      <c r="AWD309" s="119" t="s">
        <v>613</v>
      </c>
      <c r="AWE309" s="119" t="s">
        <v>613</v>
      </c>
      <c r="AWF309" s="119" t="s">
        <v>613</v>
      </c>
      <c r="AWG309" s="119" t="s">
        <v>613</v>
      </c>
      <c r="AWH309" s="119" t="s">
        <v>613</v>
      </c>
      <c r="AWI309" s="119" t="s">
        <v>613</v>
      </c>
      <c r="AWJ309" s="119" t="s">
        <v>613</v>
      </c>
      <c r="AWK309" s="119" t="s">
        <v>613</v>
      </c>
      <c r="AWL309" s="119" t="s">
        <v>613</v>
      </c>
      <c r="AWM309" s="119" t="s">
        <v>613</v>
      </c>
      <c r="AWN309" s="119" t="s">
        <v>613</v>
      </c>
      <c r="AWO309" s="119" t="s">
        <v>613</v>
      </c>
      <c r="AWP309" s="119" t="s">
        <v>613</v>
      </c>
      <c r="AWQ309" s="119" t="s">
        <v>613</v>
      </c>
      <c r="AWR309" s="119" t="s">
        <v>613</v>
      </c>
      <c r="AWS309" s="119" t="s">
        <v>613</v>
      </c>
      <c r="AWT309" s="119" t="s">
        <v>613</v>
      </c>
      <c r="AWU309" s="119" t="s">
        <v>613</v>
      </c>
      <c r="AWV309" s="119" t="s">
        <v>613</v>
      </c>
      <c r="AWW309" s="119" t="s">
        <v>613</v>
      </c>
      <c r="AWX309" s="119" t="s">
        <v>613</v>
      </c>
      <c r="AWY309" s="119" t="s">
        <v>613</v>
      </c>
      <c r="AWZ309" s="119" t="s">
        <v>613</v>
      </c>
      <c r="AXA309" s="119" t="s">
        <v>613</v>
      </c>
      <c r="AXB309" s="119" t="s">
        <v>613</v>
      </c>
      <c r="AXC309" s="119" t="s">
        <v>613</v>
      </c>
      <c r="AXD309" s="119" t="s">
        <v>613</v>
      </c>
      <c r="AXE309" s="119" t="s">
        <v>613</v>
      </c>
      <c r="AXF309" s="119" t="s">
        <v>613</v>
      </c>
      <c r="AXG309" s="119" t="s">
        <v>613</v>
      </c>
      <c r="AXH309" s="119" t="s">
        <v>613</v>
      </c>
      <c r="AXI309" s="119" t="s">
        <v>613</v>
      </c>
      <c r="AXJ309" s="119" t="s">
        <v>613</v>
      </c>
      <c r="AXK309" s="119" t="s">
        <v>613</v>
      </c>
      <c r="AXL309" s="119" t="s">
        <v>613</v>
      </c>
      <c r="AXM309" s="119" t="s">
        <v>613</v>
      </c>
      <c r="AXN309" s="119" t="s">
        <v>613</v>
      </c>
      <c r="AXO309" s="119" t="s">
        <v>613</v>
      </c>
      <c r="AXP309" s="119" t="s">
        <v>613</v>
      </c>
      <c r="AXQ309" s="119" t="s">
        <v>613</v>
      </c>
      <c r="AXR309" s="119" t="s">
        <v>613</v>
      </c>
      <c r="AXS309" s="119" t="s">
        <v>613</v>
      </c>
      <c r="AXT309" s="119" t="s">
        <v>613</v>
      </c>
      <c r="AXU309" s="119" t="s">
        <v>613</v>
      </c>
      <c r="AXV309" s="119" t="s">
        <v>613</v>
      </c>
      <c r="AXW309" s="119" t="s">
        <v>613</v>
      </c>
      <c r="AXX309" s="119" t="s">
        <v>613</v>
      </c>
      <c r="AXY309" s="119" t="s">
        <v>613</v>
      </c>
      <c r="AXZ309" s="119" t="s">
        <v>613</v>
      </c>
      <c r="AYA309" s="119" t="s">
        <v>613</v>
      </c>
      <c r="AYB309" s="119" t="s">
        <v>613</v>
      </c>
      <c r="AYC309" s="119" t="s">
        <v>613</v>
      </c>
      <c r="AYD309" s="119" t="s">
        <v>613</v>
      </c>
      <c r="AYE309" s="119" t="s">
        <v>613</v>
      </c>
      <c r="AYF309" s="119" t="s">
        <v>613</v>
      </c>
      <c r="AYG309" s="119" t="s">
        <v>613</v>
      </c>
      <c r="AYH309" s="119" t="s">
        <v>613</v>
      </c>
      <c r="AYI309" s="119" t="s">
        <v>613</v>
      </c>
      <c r="AYJ309" s="119" t="s">
        <v>613</v>
      </c>
      <c r="AYK309" s="119" t="s">
        <v>613</v>
      </c>
      <c r="AYL309" s="119" t="s">
        <v>613</v>
      </c>
      <c r="AYM309" s="119" t="s">
        <v>613</v>
      </c>
      <c r="AYN309" s="119" t="s">
        <v>613</v>
      </c>
      <c r="AYO309" s="119" t="s">
        <v>613</v>
      </c>
      <c r="AYP309" s="119" t="s">
        <v>613</v>
      </c>
      <c r="AYQ309" s="119" t="s">
        <v>613</v>
      </c>
      <c r="AYR309" s="119" t="s">
        <v>613</v>
      </c>
      <c r="AYS309" s="119" t="s">
        <v>613</v>
      </c>
      <c r="AYT309" s="119" t="s">
        <v>613</v>
      </c>
      <c r="AYU309" s="119" t="s">
        <v>613</v>
      </c>
      <c r="AYV309" s="119" t="s">
        <v>613</v>
      </c>
      <c r="AYW309" s="119" t="s">
        <v>613</v>
      </c>
      <c r="AYX309" s="119" t="s">
        <v>613</v>
      </c>
      <c r="AYY309" s="119" t="s">
        <v>613</v>
      </c>
      <c r="AYZ309" s="119" t="s">
        <v>613</v>
      </c>
      <c r="AZA309" s="119" t="s">
        <v>613</v>
      </c>
      <c r="AZB309" s="119" t="s">
        <v>613</v>
      </c>
      <c r="AZC309" s="119" t="s">
        <v>613</v>
      </c>
      <c r="AZD309" s="119" t="s">
        <v>613</v>
      </c>
      <c r="AZE309" s="119" t="s">
        <v>613</v>
      </c>
      <c r="AZF309" s="119" t="s">
        <v>613</v>
      </c>
      <c r="AZG309" s="119" t="s">
        <v>613</v>
      </c>
      <c r="AZH309" s="119" t="s">
        <v>613</v>
      </c>
      <c r="AZI309" s="119" t="s">
        <v>613</v>
      </c>
      <c r="AZJ309" s="119" t="s">
        <v>613</v>
      </c>
      <c r="AZK309" s="119" t="s">
        <v>613</v>
      </c>
      <c r="AZL309" s="119" t="s">
        <v>613</v>
      </c>
      <c r="AZM309" s="119" t="s">
        <v>613</v>
      </c>
      <c r="AZN309" s="119" t="s">
        <v>613</v>
      </c>
      <c r="AZO309" s="119" t="s">
        <v>613</v>
      </c>
      <c r="AZP309" s="119" t="s">
        <v>613</v>
      </c>
      <c r="AZQ309" s="119" t="s">
        <v>613</v>
      </c>
      <c r="AZR309" s="119" t="s">
        <v>613</v>
      </c>
      <c r="AZS309" s="119" t="s">
        <v>613</v>
      </c>
      <c r="AZT309" s="119" t="s">
        <v>613</v>
      </c>
      <c r="AZU309" s="119" t="s">
        <v>613</v>
      </c>
      <c r="AZV309" s="119" t="s">
        <v>613</v>
      </c>
      <c r="AZW309" s="119" t="s">
        <v>613</v>
      </c>
      <c r="AZX309" s="119" t="s">
        <v>613</v>
      </c>
      <c r="AZY309" s="119" t="s">
        <v>613</v>
      </c>
      <c r="AZZ309" s="119" t="s">
        <v>613</v>
      </c>
      <c r="BAA309" s="119" t="s">
        <v>613</v>
      </c>
      <c r="BAB309" s="119" t="s">
        <v>613</v>
      </c>
      <c r="BAC309" s="119" t="s">
        <v>613</v>
      </c>
      <c r="BAD309" s="119" t="s">
        <v>613</v>
      </c>
      <c r="BAE309" s="119" t="s">
        <v>613</v>
      </c>
      <c r="BAF309" s="119" t="s">
        <v>613</v>
      </c>
      <c r="BAG309" s="119" t="s">
        <v>613</v>
      </c>
      <c r="BAH309" s="119" t="s">
        <v>613</v>
      </c>
      <c r="BAI309" s="119" t="s">
        <v>613</v>
      </c>
      <c r="BAJ309" s="119" t="s">
        <v>613</v>
      </c>
      <c r="BAK309" s="119" t="s">
        <v>613</v>
      </c>
      <c r="BAL309" s="119" t="s">
        <v>613</v>
      </c>
      <c r="BAM309" s="119" t="s">
        <v>613</v>
      </c>
      <c r="BAN309" s="119" t="s">
        <v>613</v>
      </c>
      <c r="BAO309" s="119" t="s">
        <v>613</v>
      </c>
      <c r="BAP309" s="119" t="s">
        <v>613</v>
      </c>
      <c r="BAQ309" s="119" t="s">
        <v>613</v>
      </c>
      <c r="BAR309" s="119" t="s">
        <v>613</v>
      </c>
      <c r="BAS309" s="119" t="s">
        <v>613</v>
      </c>
      <c r="BAT309" s="119" t="s">
        <v>613</v>
      </c>
      <c r="BAU309" s="119" t="s">
        <v>613</v>
      </c>
      <c r="BAV309" s="119" t="s">
        <v>613</v>
      </c>
      <c r="BAW309" s="119" t="s">
        <v>613</v>
      </c>
      <c r="BAX309" s="119" t="s">
        <v>613</v>
      </c>
      <c r="BAY309" s="119" t="s">
        <v>613</v>
      </c>
      <c r="BAZ309" s="119" t="s">
        <v>613</v>
      </c>
      <c r="BBA309" s="119" t="s">
        <v>613</v>
      </c>
      <c r="BBB309" s="119" t="s">
        <v>613</v>
      </c>
      <c r="BBC309" s="119" t="s">
        <v>613</v>
      </c>
      <c r="BBD309" s="119" t="s">
        <v>613</v>
      </c>
      <c r="BBE309" s="119" t="s">
        <v>613</v>
      </c>
      <c r="BBF309" s="119" t="s">
        <v>613</v>
      </c>
      <c r="BBG309" s="119" t="s">
        <v>613</v>
      </c>
      <c r="BBH309" s="119" t="s">
        <v>613</v>
      </c>
      <c r="BBI309" s="119" t="s">
        <v>613</v>
      </c>
      <c r="BBJ309" s="119" t="s">
        <v>613</v>
      </c>
      <c r="BBK309" s="119" t="s">
        <v>613</v>
      </c>
      <c r="BBL309" s="119" t="s">
        <v>613</v>
      </c>
      <c r="BBM309" s="119" t="s">
        <v>613</v>
      </c>
      <c r="BBN309" s="119" t="s">
        <v>613</v>
      </c>
      <c r="BBO309" s="119" t="s">
        <v>613</v>
      </c>
      <c r="BBP309" s="119" t="s">
        <v>613</v>
      </c>
      <c r="BBQ309" s="119" t="s">
        <v>613</v>
      </c>
      <c r="BBR309" s="119" t="s">
        <v>613</v>
      </c>
      <c r="BBS309" s="119" t="s">
        <v>613</v>
      </c>
      <c r="BBT309" s="119" t="s">
        <v>613</v>
      </c>
      <c r="BBU309" s="119" t="s">
        <v>613</v>
      </c>
      <c r="BBV309" s="119" t="s">
        <v>613</v>
      </c>
      <c r="BBW309" s="119" t="s">
        <v>613</v>
      </c>
      <c r="BBX309" s="119" t="s">
        <v>613</v>
      </c>
      <c r="BBY309" s="119" t="s">
        <v>613</v>
      </c>
      <c r="BBZ309" s="119" t="s">
        <v>613</v>
      </c>
      <c r="BCA309" s="119" t="s">
        <v>613</v>
      </c>
      <c r="BCB309" s="119" t="s">
        <v>613</v>
      </c>
      <c r="BCC309" s="119" t="s">
        <v>613</v>
      </c>
      <c r="BCD309" s="119" t="s">
        <v>613</v>
      </c>
      <c r="BCE309" s="119" t="s">
        <v>613</v>
      </c>
      <c r="BCF309" s="119" t="s">
        <v>613</v>
      </c>
      <c r="BCG309" s="119" t="s">
        <v>613</v>
      </c>
      <c r="BCH309" s="119" t="s">
        <v>613</v>
      </c>
      <c r="BCI309" s="119" t="s">
        <v>613</v>
      </c>
      <c r="BCJ309" s="119" t="s">
        <v>613</v>
      </c>
      <c r="BCK309" s="119" t="s">
        <v>613</v>
      </c>
      <c r="BCL309" s="119" t="s">
        <v>613</v>
      </c>
      <c r="BCM309" s="119" t="s">
        <v>613</v>
      </c>
      <c r="BCN309" s="119" t="s">
        <v>613</v>
      </c>
      <c r="BCO309" s="119" t="s">
        <v>613</v>
      </c>
      <c r="BCP309" s="119" t="s">
        <v>613</v>
      </c>
      <c r="BCQ309" s="119" t="s">
        <v>613</v>
      </c>
      <c r="BCR309" s="119" t="s">
        <v>613</v>
      </c>
      <c r="BCS309" s="119" t="s">
        <v>613</v>
      </c>
      <c r="BCT309" s="119" t="s">
        <v>613</v>
      </c>
      <c r="BCU309" s="119" t="s">
        <v>613</v>
      </c>
      <c r="BCV309" s="119" t="s">
        <v>613</v>
      </c>
      <c r="BCW309" s="119" t="s">
        <v>613</v>
      </c>
      <c r="BCX309" s="119" t="s">
        <v>613</v>
      </c>
      <c r="BCY309" s="119" t="s">
        <v>613</v>
      </c>
      <c r="BCZ309" s="119" t="s">
        <v>613</v>
      </c>
      <c r="BDA309" s="119" t="s">
        <v>613</v>
      </c>
      <c r="BDB309" s="119" t="s">
        <v>613</v>
      </c>
      <c r="BDC309" s="119" t="s">
        <v>613</v>
      </c>
      <c r="BDD309" s="119" t="s">
        <v>613</v>
      </c>
      <c r="BDE309" s="119" t="s">
        <v>613</v>
      </c>
      <c r="BDF309" s="119" t="s">
        <v>613</v>
      </c>
      <c r="BDG309" s="119" t="s">
        <v>613</v>
      </c>
      <c r="BDH309" s="119" t="s">
        <v>613</v>
      </c>
      <c r="BDI309" s="119" t="s">
        <v>613</v>
      </c>
      <c r="BDJ309" s="119" t="s">
        <v>613</v>
      </c>
      <c r="BDK309" s="119" t="s">
        <v>613</v>
      </c>
      <c r="BDL309" s="119" t="s">
        <v>613</v>
      </c>
      <c r="BDM309" s="119" t="s">
        <v>613</v>
      </c>
      <c r="BDN309" s="119" t="s">
        <v>613</v>
      </c>
      <c r="BDO309" s="119" t="s">
        <v>613</v>
      </c>
      <c r="BDP309" s="119" t="s">
        <v>613</v>
      </c>
      <c r="BDQ309" s="119" t="s">
        <v>613</v>
      </c>
      <c r="BDR309" s="119" t="s">
        <v>613</v>
      </c>
      <c r="BDS309" s="119" t="s">
        <v>613</v>
      </c>
      <c r="BDT309" s="119" t="s">
        <v>613</v>
      </c>
      <c r="BDU309" s="119" t="s">
        <v>613</v>
      </c>
      <c r="BDV309" s="119" t="s">
        <v>613</v>
      </c>
      <c r="BDW309" s="119" t="s">
        <v>613</v>
      </c>
      <c r="BDX309" s="119" t="s">
        <v>613</v>
      </c>
      <c r="BDY309" s="119" t="s">
        <v>613</v>
      </c>
      <c r="BDZ309" s="119" t="s">
        <v>613</v>
      </c>
      <c r="BEA309" s="119" t="s">
        <v>613</v>
      </c>
      <c r="BEB309" s="119" t="s">
        <v>613</v>
      </c>
      <c r="BEC309" s="119" t="s">
        <v>613</v>
      </c>
      <c r="BED309" s="119" t="s">
        <v>613</v>
      </c>
      <c r="BEE309" s="119" t="s">
        <v>613</v>
      </c>
      <c r="BEF309" s="119" t="s">
        <v>613</v>
      </c>
      <c r="BEG309" s="119" t="s">
        <v>613</v>
      </c>
      <c r="BEH309" s="119" t="s">
        <v>613</v>
      </c>
      <c r="BEI309" s="119" t="s">
        <v>613</v>
      </c>
      <c r="BEJ309" s="119" t="s">
        <v>613</v>
      </c>
      <c r="BEK309" s="119" t="s">
        <v>613</v>
      </c>
      <c r="BEL309" s="119" t="s">
        <v>613</v>
      </c>
      <c r="BEM309" s="119" t="s">
        <v>613</v>
      </c>
      <c r="BEN309" s="119" t="s">
        <v>613</v>
      </c>
      <c r="BEO309" s="119" t="s">
        <v>613</v>
      </c>
      <c r="BEP309" s="119" t="s">
        <v>613</v>
      </c>
      <c r="BEQ309" s="119" t="s">
        <v>613</v>
      </c>
      <c r="BER309" s="119" t="s">
        <v>613</v>
      </c>
      <c r="BES309" s="119" t="s">
        <v>613</v>
      </c>
      <c r="BET309" s="119" t="s">
        <v>613</v>
      </c>
      <c r="BEU309" s="119" t="s">
        <v>613</v>
      </c>
      <c r="BEV309" s="119" t="s">
        <v>613</v>
      </c>
      <c r="BEW309" s="119" t="s">
        <v>613</v>
      </c>
      <c r="BEX309" s="119" t="s">
        <v>613</v>
      </c>
      <c r="BEY309" s="119" t="s">
        <v>613</v>
      </c>
      <c r="BEZ309" s="119" t="s">
        <v>613</v>
      </c>
      <c r="BFA309" s="119" t="s">
        <v>613</v>
      </c>
      <c r="BFB309" s="119" t="s">
        <v>613</v>
      </c>
      <c r="BFC309" s="119" t="s">
        <v>613</v>
      </c>
      <c r="BFD309" s="119" t="s">
        <v>613</v>
      </c>
      <c r="BFE309" s="119" t="s">
        <v>613</v>
      </c>
      <c r="BFF309" s="119" t="s">
        <v>613</v>
      </c>
      <c r="BFG309" s="119" t="s">
        <v>613</v>
      </c>
      <c r="BFH309" s="119" t="s">
        <v>613</v>
      </c>
      <c r="BFI309" s="119" t="s">
        <v>613</v>
      </c>
      <c r="BFJ309" s="119" t="s">
        <v>613</v>
      </c>
      <c r="BFK309" s="119" t="s">
        <v>613</v>
      </c>
      <c r="BFL309" s="119" t="s">
        <v>613</v>
      </c>
      <c r="BFM309" s="119" t="s">
        <v>613</v>
      </c>
      <c r="BFN309" s="119" t="s">
        <v>613</v>
      </c>
      <c r="BFO309" s="119" t="s">
        <v>613</v>
      </c>
      <c r="BFP309" s="119" t="s">
        <v>613</v>
      </c>
      <c r="BFQ309" s="119" t="s">
        <v>613</v>
      </c>
      <c r="BFR309" s="119" t="s">
        <v>613</v>
      </c>
      <c r="BFS309" s="119" t="s">
        <v>613</v>
      </c>
      <c r="BFT309" s="119" t="s">
        <v>613</v>
      </c>
      <c r="BFU309" s="119" t="s">
        <v>613</v>
      </c>
      <c r="BFV309" s="119" t="s">
        <v>613</v>
      </c>
      <c r="BFW309" s="119" t="s">
        <v>613</v>
      </c>
      <c r="BFX309" s="119" t="s">
        <v>613</v>
      </c>
      <c r="BFY309" s="119" t="s">
        <v>613</v>
      </c>
      <c r="BFZ309" s="119" t="s">
        <v>613</v>
      </c>
      <c r="BGA309" s="119" t="s">
        <v>613</v>
      </c>
      <c r="BGB309" s="119" t="s">
        <v>613</v>
      </c>
      <c r="BGC309" s="119" t="s">
        <v>613</v>
      </c>
      <c r="BGD309" s="119" t="s">
        <v>613</v>
      </c>
      <c r="BGE309" s="119" t="s">
        <v>613</v>
      </c>
      <c r="BGF309" s="119" t="s">
        <v>613</v>
      </c>
      <c r="BGG309" s="119" t="s">
        <v>613</v>
      </c>
      <c r="BGH309" s="119" t="s">
        <v>613</v>
      </c>
      <c r="BGI309" s="119" t="s">
        <v>613</v>
      </c>
      <c r="BGJ309" s="119" t="s">
        <v>613</v>
      </c>
      <c r="BGK309" s="119" t="s">
        <v>613</v>
      </c>
      <c r="BGL309" s="119" t="s">
        <v>613</v>
      </c>
      <c r="BGM309" s="119" t="s">
        <v>613</v>
      </c>
      <c r="BGN309" s="119" t="s">
        <v>613</v>
      </c>
      <c r="BGO309" s="119" t="s">
        <v>613</v>
      </c>
      <c r="BGP309" s="119" t="s">
        <v>613</v>
      </c>
      <c r="BGQ309" s="119" t="s">
        <v>613</v>
      </c>
      <c r="BGR309" s="119" t="s">
        <v>613</v>
      </c>
      <c r="BGS309" s="119" t="s">
        <v>613</v>
      </c>
      <c r="BGT309" s="119" t="s">
        <v>613</v>
      </c>
      <c r="BGU309" s="119" t="s">
        <v>613</v>
      </c>
      <c r="BGV309" s="119" t="s">
        <v>613</v>
      </c>
      <c r="BGW309" s="119" t="s">
        <v>613</v>
      </c>
      <c r="BGX309" s="119" t="s">
        <v>613</v>
      </c>
      <c r="BGY309" s="119" t="s">
        <v>613</v>
      </c>
      <c r="BGZ309" s="119" t="s">
        <v>613</v>
      </c>
      <c r="BHA309" s="119" t="s">
        <v>613</v>
      </c>
      <c r="BHB309" s="119" t="s">
        <v>613</v>
      </c>
      <c r="BHC309" s="119" t="s">
        <v>613</v>
      </c>
      <c r="BHD309" s="119" t="s">
        <v>613</v>
      </c>
      <c r="BHE309" s="119" t="s">
        <v>613</v>
      </c>
      <c r="BHF309" s="119" t="s">
        <v>613</v>
      </c>
      <c r="BHG309" s="119" t="s">
        <v>613</v>
      </c>
      <c r="BHH309" s="119" t="s">
        <v>613</v>
      </c>
      <c r="BHI309" s="119" t="s">
        <v>613</v>
      </c>
      <c r="BHJ309" s="119" t="s">
        <v>613</v>
      </c>
      <c r="BHK309" s="119" t="s">
        <v>613</v>
      </c>
      <c r="BHL309" s="119" t="s">
        <v>613</v>
      </c>
      <c r="BHM309" s="119" t="s">
        <v>613</v>
      </c>
      <c r="BHN309" s="119" t="s">
        <v>613</v>
      </c>
      <c r="BHO309" s="119" t="s">
        <v>613</v>
      </c>
      <c r="BHP309" s="119" t="s">
        <v>613</v>
      </c>
      <c r="BHQ309" s="119" t="s">
        <v>613</v>
      </c>
      <c r="BHR309" s="119" t="s">
        <v>613</v>
      </c>
      <c r="BHS309" s="119" t="s">
        <v>613</v>
      </c>
      <c r="BHT309" s="119" t="s">
        <v>613</v>
      </c>
      <c r="BHU309" s="119" t="s">
        <v>613</v>
      </c>
      <c r="BHV309" s="119" t="s">
        <v>613</v>
      </c>
      <c r="BHW309" s="119" t="s">
        <v>613</v>
      </c>
      <c r="BHX309" s="119" t="s">
        <v>613</v>
      </c>
      <c r="BHY309" s="119" t="s">
        <v>613</v>
      </c>
      <c r="BHZ309" s="119" t="s">
        <v>613</v>
      </c>
      <c r="BIA309" s="119" t="s">
        <v>613</v>
      </c>
      <c r="BIB309" s="119" t="s">
        <v>613</v>
      </c>
      <c r="BIC309" s="119" t="s">
        <v>613</v>
      </c>
      <c r="BID309" s="119" t="s">
        <v>613</v>
      </c>
      <c r="BIE309" s="119" t="s">
        <v>613</v>
      </c>
      <c r="BIF309" s="119" t="s">
        <v>613</v>
      </c>
      <c r="BIG309" s="119" t="s">
        <v>613</v>
      </c>
      <c r="BIH309" s="119" t="s">
        <v>613</v>
      </c>
      <c r="BII309" s="119" t="s">
        <v>613</v>
      </c>
      <c r="BIJ309" s="119" t="s">
        <v>613</v>
      </c>
      <c r="BIK309" s="119" t="s">
        <v>613</v>
      </c>
      <c r="BIL309" s="119" t="s">
        <v>613</v>
      </c>
      <c r="BIM309" s="119" t="s">
        <v>613</v>
      </c>
      <c r="BIN309" s="119" t="s">
        <v>613</v>
      </c>
      <c r="BIO309" s="119" t="s">
        <v>613</v>
      </c>
      <c r="BIP309" s="119" t="s">
        <v>613</v>
      </c>
      <c r="BIQ309" s="119" t="s">
        <v>613</v>
      </c>
      <c r="BIR309" s="119" t="s">
        <v>613</v>
      </c>
      <c r="BIS309" s="119" t="s">
        <v>613</v>
      </c>
      <c r="BIT309" s="119" t="s">
        <v>613</v>
      </c>
      <c r="BIU309" s="119" t="s">
        <v>613</v>
      </c>
      <c r="BIV309" s="119" t="s">
        <v>613</v>
      </c>
      <c r="BIW309" s="119" t="s">
        <v>613</v>
      </c>
      <c r="BIX309" s="119" t="s">
        <v>613</v>
      </c>
      <c r="BIY309" s="119" t="s">
        <v>613</v>
      </c>
      <c r="BIZ309" s="119" t="s">
        <v>613</v>
      </c>
      <c r="BJA309" s="119" t="s">
        <v>613</v>
      </c>
      <c r="BJB309" s="119" t="s">
        <v>613</v>
      </c>
      <c r="BJC309" s="119" t="s">
        <v>613</v>
      </c>
      <c r="BJD309" s="119" t="s">
        <v>613</v>
      </c>
      <c r="BJE309" s="119" t="s">
        <v>613</v>
      </c>
      <c r="BJF309" s="119" t="s">
        <v>613</v>
      </c>
      <c r="BJG309" s="119" t="s">
        <v>613</v>
      </c>
      <c r="BJH309" s="119" t="s">
        <v>613</v>
      </c>
      <c r="BJI309" s="119" t="s">
        <v>613</v>
      </c>
      <c r="BJJ309" s="119" t="s">
        <v>613</v>
      </c>
      <c r="BJK309" s="119" t="s">
        <v>613</v>
      </c>
      <c r="BJL309" s="119" t="s">
        <v>613</v>
      </c>
      <c r="BJM309" s="119" t="s">
        <v>613</v>
      </c>
      <c r="BJN309" s="119" t="s">
        <v>613</v>
      </c>
      <c r="BJO309" s="119" t="s">
        <v>613</v>
      </c>
      <c r="BJP309" s="119" t="s">
        <v>613</v>
      </c>
      <c r="BJQ309" s="119" t="s">
        <v>613</v>
      </c>
      <c r="BJR309" s="119" t="s">
        <v>613</v>
      </c>
      <c r="BJS309" s="119" t="s">
        <v>613</v>
      </c>
      <c r="BJT309" s="119" t="s">
        <v>613</v>
      </c>
      <c r="BJU309" s="119" t="s">
        <v>613</v>
      </c>
      <c r="BJV309" s="119" t="s">
        <v>613</v>
      </c>
      <c r="BJW309" s="119" t="s">
        <v>613</v>
      </c>
      <c r="BJX309" s="119" t="s">
        <v>613</v>
      </c>
      <c r="BJY309" s="119" t="s">
        <v>613</v>
      </c>
      <c r="BJZ309" s="119" t="s">
        <v>613</v>
      </c>
      <c r="BKA309" s="119" t="s">
        <v>613</v>
      </c>
      <c r="BKB309" s="119" t="s">
        <v>613</v>
      </c>
      <c r="BKC309" s="119" t="s">
        <v>613</v>
      </c>
      <c r="BKD309" s="119" t="s">
        <v>613</v>
      </c>
      <c r="BKE309" s="119" t="s">
        <v>613</v>
      </c>
      <c r="BKF309" s="119" t="s">
        <v>613</v>
      </c>
      <c r="BKG309" s="119" t="s">
        <v>613</v>
      </c>
      <c r="BKH309" s="119" t="s">
        <v>613</v>
      </c>
      <c r="BKI309" s="119" t="s">
        <v>613</v>
      </c>
      <c r="BKJ309" s="119" t="s">
        <v>613</v>
      </c>
      <c r="BKK309" s="119" t="s">
        <v>613</v>
      </c>
      <c r="BKL309" s="119" t="s">
        <v>613</v>
      </c>
      <c r="BKM309" s="119" t="s">
        <v>613</v>
      </c>
      <c r="BKN309" s="119" t="s">
        <v>613</v>
      </c>
      <c r="BKO309" s="119" t="s">
        <v>613</v>
      </c>
      <c r="BKP309" s="119" t="s">
        <v>613</v>
      </c>
      <c r="BKQ309" s="119" t="s">
        <v>613</v>
      </c>
      <c r="BKR309" s="119" t="s">
        <v>613</v>
      </c>
      <c r="BKS309" s="119" t="s">
        <v>613</v>
      </c>
      <c r="BKT309" s="119" t="s">
        <v>613</v>
      </c>
      <c r="BKU309" s="119" t="s">
        <v>613</v>
      </c>
      <c r="BKV309" s="119" t="s">
        <v>613</v>
      </c>
      <c r="BKW309" s="119" t="s">
        <v>613</v>
      </c>
      <c r="BKX309" s="119" t="s">
        <v>613</v>
      </c>
      <c r="BKY309" s="119" t="s">
        <v>613</v>
      </c>
      <c r="BKZ309" s="119" t="s">
        <v>613</v>
      </c>
      <c r="BLA309" s="119" t="s">
        <v>613</v>
      </c>
      <c r="BLB309" s="119" t="s">
        <v>613</v>
      </c>
      <c r="BLC309" s="119" t="s">
        <v>613</v>
      </c>
      <c r="BLD309" s="119" t="s">
        <v>613</v>
      </c>
      <c r="BLE309" s="119" t="s">
        <v>613</v>
      </c>
      <c r="BLF309" s="119" t="s">
        <v>613</v>
      </c>
      <c r="BLG309" s="119" t="s">
        <v>613</v>
      </c>
      <c r="BLH309" s="119" t="s">
        <v>613</v>
      </c>
      <c r="BLI309" s="119" t="s">
        <v>613</v>
      </c>
      <c r="BLJ309" s="119" t="s">
        <v>613</v>
      </c>
      <c r="BLK309" s="119" t="s">
        <v>613</v>
      </c>
      <c r="BLL309" s="119" t="s">
        <v>613</v>
      </c>
      <c r="BLM309" s="119" t="s">
        <v>613</v>
      </c>
      <c r="BLN309" s="119" t="s">
        <v>613</v>
      </c>
      <c r="BLO309" s="119" t="s">
        <v>613</v>
      </c>
      <c r="BLP309" s="119" t="s">
        <v>613</v>
      </c>
      <c r="BLQ309" s="119" t="s">
        <v>613</v>
      </c>
      <c r="BLR309" s="119" t="s">
        <v>613</v>
      </c>
      <c r="BLS309" s="119" t="s">
        <v>613</v>
      </c>
      <c r="BLT309" s="119" t="s">
        <v>613</v>
      </c>
      <c r="BLU309" s="119" t="s">
        <v>613</v>
      </c>
      <c r="BLV309" s="119" t="s">
        <v>613</v>
      </c>
      <c r="BLW309" s="119" t="s">
        <v>613</v>
      </c>
      <c r="BLX309" s="119" t="s">
        <v>613</v>
      </c>
      <c r="BLY309" s="119" t="s">
        <v>613</v>
      </c>
      <c r="BLZ309" s="119" t="s">
        <v>613</v>
      </c>
      <c r="BMA309" s="119" t="s">
        <v>613</v>
      </c>
      <c r="BMB309" s="119" t="s">
        <v>613</v>
      </c>
      <c r="BMC309" s="119" t="s">
        <v>613</v>
      </c>
      <c r="BMD309" s="119" t="s">
        <v>613</v>
      </c>
      <c r="BME309" s="119" t="s">
        <v>613</v>
      </c>
      <c r="BMF309" s="119" t="s">
        <v>613</v>
      </c>
      <c r="BMG309" s="119" t="s">
        <v>613</v>
      </c>
      <c r="BMH309" s="119" t="s">
        <v>613</v>
      </c>
      <c r="BMI309" s="119" t="s">
        <v>613</v>
      </c>
      <c r="BMJ309" s="119" t="s">
        <v>613</v>
      </c>
      <c r="BMK309" s="119" t="s">
        <v>613</v>
      </c>
      <c r="BML309" s="119" t="s">
        <v>613</v>
      </c>
      <c r="BMM309" s="119" t="s">
        <v>613</v>
      </c>
      <c r="BMN309" s="119" t="s">
        <v>613</v>
      </c>
      <c r="BMO309" s="119" t="s">
        <v>613</v>
      </c>
      <c r="BMP309" s="119" t="s">
        <v>613</v>
      </c>
      <c r="BMQ309" s="119" t="s">
        <v>613</v>
      </c>
      <c r="BMR309" s="119" t="s">
        <v>613</v>
      </c>
      <c r="BMS309" s="119" t="s">
        <v>613</v>
      </c>
      <c r="BMT309" s="119" t="s">
        <v>613</v>
      </c>
      <c r="BMU309" s="119" t="s">
        <v>613</v>
      </c>
      <c r="BMV309" s="119" t="s">
        <v>613</v>
      </c>
      <c r="BMW309" s="119" t="s">
        <v>613</v>
      </c>
      <c r="BMX309" s="119" t="s">
        <v>613</v>
      </c>
      <c r="BMY309" s="119" t="s">
        <v>613</v>
      </c>
      <c r="BMZ309" s="119" t="s">
        <v>613</v>
      </c>
      <c r="BNA309" s="119" t="s">
        <v>613</v>
      </c>
      <c r="BNB309" s="119" t="s">
        <v>613</v>
      </c>
      <c r="BNC309" s="119" t="s">
        <v>613</v>
      </c>
      <c r="BND309" s="119" t="s">
        <v>613</v>
      </c>
      <c r="BNE309" s="119" t="s">
        <v>613</v>
      </c>
      <c r="BNF309" s="119" t="s">
        <v>613</v>
      </c>
      <c r="BNG309" s="119" t="s">
        <v>613</v>
      </c>
      <c r="BNH309" s="119" t="s">
        <v>613</v>
      </c>
      <c r="BNI309" s="119" t="s">
        <v>613</v>
      </c>
      <c r="BNJ309" s="119" t="s">
        <v>613</v>
      </c>
      <c r="BNK309" s="119" t="s">
        <v>613</v>
      </c>
      <c r="BNL309" s="119" t="s">
        <v>613</v>
      </c>
      <c r="BNM309" s="119" t="s">
        <v>613</v>
      </c>
      <c r="BNN309" s="119" t="s">
        <v>613</v>
      </c>
      <c r="BNO309" s="119" t="s">
        <v>613</v>
      </c>
      <c r="BNP309" s="119" t="s">
        <v>613</v>
      </c>
      <c r="BNQ309" s="119" t="s">
        <v>613</v>
      </c>
      <c r="BNR309" s="119" t="s">
        <v>613</v>
      </c>
      <c r="BNS309" s="119" t="s">
        <v>613</v>
      </c>
      <c r="BNT309" s="119" t="s">
        <v>613</v>
      </c>
      <c r="BNU309" s="119" t="s">
        <v>613</v>
      </c>
      <c r="BNV309" s="119" t="s">
        <v>613</v>
      </c>
      <c r="BNW309" s="119" t="s">
        <v>613</v>
      </c>
      <c r="BNX309" s="119" t="s">
        <v>613</v>
      </c>
      <c r="BNY309" s="119" t="s">
        <v>613</v>
      </c>
      <c r="BNZ309" s="119" t="s">
        <v>613</v>
      </c>
      <c r="BOA309" s="119" t="s">
        <v>613</v>
      </c>
      <c r="BOB309" s="119" t="s">
        <v>613</v>
      </c>
      <c r="BOC309" s="119" t="s">
        <v>613</v>
      </c>
      <c r="BOD309" s="119" t="s">
        <v>613</v>
      </c>
      <c r="BOE309" s="119" t="s">
        <v>613</v>
      </c>
      <c r="BOF309" s="119" t="s">
        <v>613</v>
      </c>
      <c r="BOG309" s="119" t="s">
        <v>613</v>
      </c>
      <c r="BOH309" s="119" t="s">
        <v>613</v>
      </c>
      <c r="BOI309" s="119" t="s">
        <v>613</v>
      </c>
      <c r="BOJ309" s="119" t="s">
        <v>613</v>
      </c>
      <c r="BOK309" s="119" t="s">
        <v>613</v>
      </c>
      <c r="BOL309" s="119" t="s">
        <v>613</v>
      </c>
      <c r="BOM309" s="119" t="s">
        <v>613</v>
      </c>
      <c r="BON309" s="119" t="s">
        <v>613</v>
      </c>
      <c r="BOO309" s="119" t="s">
        <v>613</v>
      </c>
      <c r="BOP309" s="119" t="s">
        <v>613</v>
      </c>
      <c r="BOQ309" s="119" t="s">
        <v>613</v>
      </c>
      <c r="BOR309" s="119" t="s">
        <v>613</v>
      </c>
      <c r="BOS309" s="119" t="s">
        <v>613</v>
      </c>
      <c r="BOT309" s="119" t="s">
        <v>613</v>
      </c>
      <c r="BOU309" s="119" t="s">
        <v>613</v>
      </c>
      <c r="BOV309" s="119" t="s">
        <v>613</v>
      </c>
      <c r="BOW309" s="119" t="s">
        <v>613</v>
      </c>
      <c r="BOX309" s="119" t="s">
        <v>613</v>
      </c>
      <c r="BOY309" s="119" t="s">
        <v>613</v>
      </c>
      <c r="BOZ309" s="119" t="s">
        <v>613</v>
      </c>
      <c r="BPA309" s="119" t="s">
        <v>613</v>
      </c>
      <c r="BPB309" s="119" t="s">
        <v>613</v>
      </c>
      <c r="BPC309" s="119" t="s">
        <v>613</v>
      </c>
      <c r="BPD309" s="119" t="s">
        <v>613</v>
      </c>
      <c r="BPE309" s="119" t="s">
        <v>613</v>
      </c>
      <c r="BPF309" s="119" t="s">
        <v>613</v>
      </c>
      <c r="BPG309" s="119" t="s">
        <v>613</v>
      </c>
      <c r="BPH309" s="119" t="s">
        <v>613</v>
      </c>
      <c r="BPI309" s="119" t="s">
        <v>613</v>
      </c>
      <c r="BPJ309" s="119" t="s">
        <v>613</v>
      </c>
      <c r="BPK309" s="119" t="s">
        <v>613</v>
      </c>
      <c r="BPL309" s="119" t="s">
        <v>613</v>
      </c>
      <c r="BPM309" s="119" t="s">
        <v>613</v>
      </c>
      <c r="BPN309" s="119" t="s">
        <v>613</v>
      </c>
      <c r="BPO309" s="119" t="s">
        <v>613</v>
      </c>
      <c r="BPP309" s="119" t="s">
        <v>613</v>
      </c>
      <c r="BPQ309" s="119" t="s">
        <v>613</v>
      </c>
      <c r="BPR309" s="119" t="s">
        <v>613</v>
      </c>
      <c r="BPS309" s="119" t="s">
        <v>613</v>
      </c>
      <c r="BPT309" s="119" t="s">
        <v>613</v>
      </c>
      <c r="BPU309" s="119" t="s">
        <v>613</v>
      </c>
      <c r="BPV309" s="119" t="s">
        <v>613</v>
      </c>
      <c r="BPW309" s="119" t="s">
        <v>613</v>
      </c>
      <c r="BPX309" s="119" t="s">
        <v>613</v>
      </c>
      <c r="BPY309" s="119" t="s">
        <v>613</v>
      </c>
      <c r="BPZ309" s="119" t="s">
        <v>613</v>
      </c>
      <c r="BQA309" s="119" t="s">
        <v>613</v>
      </c>
      <c r="BQB309" s="119" t="s">
        <v>613</v>
      </c>
      <c r="BQC309" s="119" t="s">
        <v>613</v>
      </c>
      <c r="BQD309" s="119" t="s">
        <v>613</v>
      </c>
      <c r="BQE309" s="119" t="s">
        <v>613</v>
      </c>
      <c r="BQF309" s="119" t="s">
        <v>613</v>
      </c>
      <c r="BQG309" s="119" t="s">
        <v>613</v>
      </c>
      <c r="BQH309" s="119" t="s">
        <v>613</v>
      </c>
      <c r="BQI309" s="119" t="s">
        <v>613</v>
      </c>
      <c r="BQJ309" s="119" t="s">
        <v>613</v>
      </c>
      <c r="BQK309" s="119" t="s">
        <v>613</v>
      </c>
      <c r="BQL309" s="119" t="s">
        <v>613</v>
      </c>
      <c r="BQM309" s="119" t="s">
        <v>613</v>
      </c>
      <c r="BQN309" s="119" t="s">
        <v>613</v>
      </c>
      <c r="BQO309" s="119" t="s">
        <v>613</v>
      </c>
      <c r="BQP309" s="119" t="s">
        <v>613</v>
      </c>
      <c r="BQQ309" s="119" t="s">
        <v>613</v>
      </c>
      <c r="BQR309" s="119" t="s">
        <v>613</v>
      </c>
      <c r="BQS309" s="119" t="s">
        <v>613</v>
      </c>
      <c r="BQT309" s="119" t="s">
        <v>613</v>
      </c>
      <c r="BQU309" s="119" t="s">
        <v>613</v>
      </c>
      <c r="BQV309" s="119" t="s">
        <v>613</v>
      </c>
      <c r="BQW309" s="119" t="s">
        <v>613</v>
      </c>
      <c r="BQX309" s="119" t="s">
        <v>613</v>
      </c>
      <c r="BQY309" s="119" t="s">
        <v>613</v>
      </c>
      <c r="BQZ309" s="119" t="s">
        <v>613</v>
      </c>
      <c r="BRA309" s="119" t="s">
        <v>613</v>
      </c>
      <c r="BRB309" s="119" t="s">
        <v>613</v>
      </c>
      <c r="BRC309" s="119" t="s">
        <v>613</v>
      </c>
      <c r="BRD309" s="119" t="s">
        <v>613</v>
      </c>
      <c r="BRE309" s="119" t="s">
        <v>613</v>
      </c>
      <c r="BRF309" s="119" t="s">
        <v>613</v>
      </c>
      <c r="BRG309" s="119" t="s">
        <v>613</v>
      </c>
      <c r="BRH309" s="119" t="s">
        <v>613</v>
      </c>
      <c r="BRI309" s="119" t="s">
        <v>613</v>
      </c>
      <c r="BRJ309" s="119" t="s">
        <v>613</v>
      </c>
      <c r="BRK309" s="119" t="s">
        <v>613</v>
      </c>
      <c r="BRL309" s="119" t="s">
        <v>613</v>
      </c>
      <c r="BRM309" s="119" t="s">
        <v>613</v>
      </c>
      <c r="BRN309" s="119" t="s">
        <v>613</v>
      </c>
      <c r="BRO309" s="119" t="s">
        <v>613</v>
      </c>
      <c r="BRP309" s="119" t="s">
        <v>613</v>
      </c>
      <c r="BRQ309" s="119" t="s">
        <v>613</v>
      </c>
      <c r="BRR309" s="119" t="s">
        <v>613</v>
      </c>
      <c r="BRS309" s="119" t="s">
        <v>613</v>
      </c>
      <c r="BRT309" s="119" t="s">
        <v>613</v>
      </c>
      <c r="BRU309" s="119" t="s">
        <v>613</v>
      </c>
      <c r="BRV309" s="119" t="s">
        <v>613</v>
      </c>
      <c r="BRW309" s="119" t="s">
        <v>613</v>
      </c>
      <c r="BRX309" s="119" t="s">
        <v>613</v>
      </c>
      <c r="BRY309" s="119" t="s">
        <v>613</v>
      </c>
      <c r="BRZ309" s="119" t="s">
        <v>613</v>
      </c>
      <c r="BSA309" s="119" t="s">
        <v>613</v>
      </c>
      <c r="BSB309" s="119" t="s">
        <v>613</v>
      </c>
      <c r="BSC309" s="119" t="s">
        <v>613</v>
      </c>
      <c r="BSD309" s="119" t="s">
        <v>613</v>
      </c>
      <c r="BSE309" s="119" t="s">
        <v>613</v>
      </c>
      <c r="BSF309" s="119" t="s">
        <v>613</v>
      </c>
      <c r="BSG309" s="119" t="s">
        <v>613</v>
      </c>
      <c r="BSH309" s="119" t="s">
        <v>613</v>
      </c>
      <c r="BSI309" s="119" t="s">
        <v>613</v>
      </c>
      <c r="BSJ309" s="119" t="s">
        <v>613</v>
      </c>
      <c r="BSK309" s="119" t="s">
        <v>613</v>
      </c>
      <c r="BSL309" s="119" t="s">
        <v>613</v>
      </c>
      <c r="BSM309" s="119" t="s">
        <v>613</v>
      </c>
      <c r="BSN309" s="119" t="s">
        <v>613</v>
      </c>
      <c r="BSO309" s="119" t="s">
        <v>613</v>
      </c>
      <c r="BSP309" s="119" t="s">
        <v>613</v>
      </c>
      <c r="BSQ309" s="119" t="s">
        <v>613</v>
      </c>
      <c r="BSR309" s="119" t="s">
        <v>613</v>
      </c>
      <c r="BSS309" s="119" t="s">
        <v>613</v>
      </c>
      <c r="BST309" s="119" t="s">
        <v>613</v>
      </c>
      <c r="BSU309" s="119" t="s">
        <v>613</v>
      </c>
      <c r="BSV309" s="119" t="s">
        <v>613</v>
      </c>
      <c r="BSW309" s="119" t="s">
        <v>613</v>
      </c>
      <c r="BSX309" s="119" t="s">
        <v>613</v>
      </c>
      <c r="BSY309" s="119" t="s">
        <v>613</v>
      </c>
      <c r="BSZ309" s="119" t="s">
        <v>613</v>
      </c>
      <c r="BTA309" s="119" t="s">
        <v>613</v>
      </c>
      <c r="BTB309" s="119" t="s">
        <v>613</v>
      </c>
      <c r="BTC309" s="119" t="s">
        <v>613</v>
      </c>
      <c r="BTD309" s="119" t="s">
        <v>613</v>
      </c>
      <c r="BTE309" s="119" t="s">
        <v>613</v>
      </c>
      <c r="BTF309" s="119" t="s">
        <v>613</v>
      </c>
      <c r="BTG309" s="119" t="s">
        <v>613</v>
      </c>
      <c r="BTH309" s="119" t="s">
        <v>613</v>
      </c>
      <c r="BTI309" s="119" t="s">
        <v>613</v>
      </c>
      <c r="BTJ309" s="119" t="s">
        <v>613</v>
      </c>
      <c r="BTK309" s="119" t="s">
        <v>613</v>
      </c>
      <c r="BTL309" s="119" t="s">
        <v>613</v>
      </c>
      <c r="BTM309" s="119" t="s">
        <v>613</v>
      </c>
      <c r="BTN309" s="119" t="s">
        <v>613</v>
      </c>
      <c r="BTO309" s="119" t="s">
        <v>613</v>
      </c>
      <c r="BTP309" s="119" t="s">
        <v>613</v>
      </c>
      <c r="BTQ309" s="119" t="s">
        <v>613</v>
      </c>
      <c r="BTR309" s="119" t="s">
        <v>613</v>
      </c>
      <c r="BTS309" s="119" t="s">
        <v>613</v>
      </c>
      <c r="BTT309" s="119" t="s">
        <v>613</v>
      </c>
      <c r="BTU309" s="119" t="s">
        <v>613</v>
      </c>
      <c r="BTV309" s="119" t="s">
        <v>613</v>
      </c>
      <c r="BTW309" s="119" t="s">
        <v>613</v>
      </c>
      <c r="BTX309" s="119" t="s">
        <v>613</v>
      </c>
      <c r="BTY309" s="119" t="s">
        <v>613</v>
      </c>
      <c r="BTZ309" s="119" t="s">
        <v>613</v>
      </c>
      <c r="BUA309" s="119" t="s">
        <v>613</v>
      </c>
      <c r="BUB309" s="119" t="s">
        <v>613</v>
      </c>
      <c r="BUC309" s="119" t="s">
        <v>613</v>
      </c>
      <c r="BUD309" s="119" t="s">
        <v>613</v>
      </c>
      <c r="BUE309" s="119" t="s">
        <v>613</v>
      </c>
      <c r="BUF309" s="119" t="s">
        <v>613</v>
      </c>
      <c r="BUG309" s="119" t="s">
        <v>613</v>
      </c>
      <c r="BUH309" s="119" t="s">
        <v>613</v>
      </c>
      <c r="BUI309" s="119" t="s">
        <v>613</v>
      </c>
      <c r="BUJ309" s="119" t="s">
        <v>613</v>
      </c>
      <c r="BUK309" s="119" t="s">
        <v>613</v>
      </c>
      <c r="BUL309" s="119" t="s">
        <v>613</v>
      </c>
      <c r="BUM309" s="119" t="s">
        <v>613</v>
      </c>
      <c r="BUN309" s="119" t="s">
        <v>613</v>
      </c>
      <c r="BUO309" s="119" t="s">
        <v>613</v>
      </c>
      <c r="BUP309" s="119" t="s">
        <v>613</v>
      </c>
      <c r="BUQ309" s="119" t="s">
        <v>613</v>
      </c>
      <c r="BUR309" s="119" t="s">
        <v>613</v>
      </c>
      <c r="BUS309" s="119" t="s">
        <v>613</v>
      </c>
      <c r="BUT309" s="119" t="s">
        <v>613</v>
      </c>
      <c r="BUU309" s="119" t="s">
        <v>613</v>
      </c>
      <c r="BUV309" s="119" t="s">
        <v>613</v>
      </c>
      <c r="BUW309" s="119" t="s">
        <v>613</v>
      </c>
      <c r="BUX309" s="119" t="s">
        <v>613</v>
      </c>
      <c r="BUY309" s="119" t="s">
        <v>613</v>
      </c>
      <c r="BUZ309" s="119" t="s">
        <v>613</v>
      </c>
      <c r="BVA309" s="119" t="s">
        <v>613</v>
      </c>
      <c r="BVB309" s="119" t="s">
        <v>613</v>
      </c>
      <c r="BVC309" s="119" t="s">
        <v>613</v>
      </c>
      <c r="BVD309" s="119" t="s">
        <v>613</v>
      </c>
      <c r="BVE309" s="119" t="s">
        <v>613</v>
      </c>
      <c r="BVF309" s="119" t="s">
        <v>613</v>
      </c>
      <c r="BVG309" s="119" t="s">
        <v>613</v>
      </c>
      <c r="BVH309" s="119" t="s">
        <v>613</v>
      </c>
      <c r="BVI309" s="119" t="s">
        <v>613</v>
      </c>
      <c r="BVJ309" s="119" t="s">
        <v>613</v>
      </c>
      <c r="BVK309" s="119" t="s">
        <v>613</v>
      </c>
      <c r="BVL309" s="119" t="s">
        <v>613</v>
      </c>
      <c r="BVM309" s="119" t="s">
        <v>613</v>
      </c>
      <c r="BVN309" s="119" t="s">
        <v>613</v>
      </c>
      <c r="BVO309" s="119" t="s">
        <v>613</v>
      </c>
      <c r="BVP309" s="119" t="s">
        <v>613</v>
      </c>
      <c r="BVQ309" s="119" t="s">
        <v>613</v>
      </c>
      <c r="BVR309" s="119" t="s">
        <v>613</v>
      </c>
      <c r="BVS309" s="119" t="s">
        <v>613</v>
      </c>
      <c r="BVT309" s="119" t="s">
        <v>613</v>
      </c>
      <c r="BVU309" s="119" t="s">
        <v>613</v>
      </c>
      <c r="BVV309" s="119" t="s">
        <v>613</v>
      </c>
      <c r="BVW309" s="119" t="s">
        <v>613</v>
      </c>
      <c r="BVX309" s="119" t="s">
        <v>613</v>
      </c>
      <c r="BVY309" s="119" t="s">
        <v>613</v>
      </c>
      <c r="BVZ309" s="119" t="s">
        <v>613</v>
      </c>
      <c r="BWA309" s="119" t="s">
        <v>613</v>
      </c>
      <c r="BWB309" s="119" t="s">
        <v>613</v>
      </c>
      <c r="BWC309" s="119" t="s">
        <v>613</v>
      </c>
      <c r="BWD309" s="119" t="s">
        <v>613</v>
      </c>
      <c r="BWE309" s="119" t="s">
        <v>613</v>
      </c>
      <c r="BWF309" s="119" t="s">
        <v>613</v>
      </c>
      <c r="BWG309" s="119" t="s">
        <v>613</v>
      </c>
      <c r="BWH309" s="119" t="s">
        <v>613</v>
      </c>
      <c r="BWI309" s="119" t="s">
        <v>613</v>
      </c>
      <c r="BWJ309" s="119" t="s">
        <v>613</v>
      </c>
      <c r="BWK309" s="119" t="s">
        <v>613</v>
      </c>
      <c r="BWL309" s="119" t="s">
        <v>613</v>
      </c>
      <c r="BWM309" s="119" t="s">
        <v>613</v>
      </c>
      <c r="BWN309" s="119" t="s">
        <v>613</v>
      </c>
      <c r="BWO309" s="119" t="s">
        <v>613</v>
      </c>
      <c r="BWP309" s="119" t="s">
        <v>613</v>
      </c>
      <c r="BWQ309" s="119" t="s">
        <v>613</v>
      </c>
      <c r="BWR309" s="119" t="s">
        <v>613</v>
      </c>
      <c r="BWS309" s="119" t="s">
        <v>613</v>
      </c>
      <c r="BWT309" s="119" t="s">
        <v>613</v>
      </c>
      <c r="BWU309" s="119" t="s">
        <v>613</v>
      </c>
      <c r="BWV309" s="119" t="s">
        <v>613</v>
      </c>
      <c r="BWW309" s="119" t="s">
        <v>613</v>
      </c>
      <c r="BWX309" s="119" t="s">
        <v>613</v>
      </c>
      <c r="BWY309" s="119" t="s">
        <v>613</v>
      </c>
      <c r="BWZ309" s="119" t="s">
        <v>613</v>
      </c>
      <c r="BXA309" s="119" t="s">
        <v>613</v>
      </c>
      <c r="BXB309" s="119" t="s">
        <v>613</v>
      </c>
      <c r="BXC309" s="119" t="s">
        <v>613</v>
      </c>
      <c r="BXD309" s="119" t="s">
        <v>613</v>
      </c>
      <c r="BXE309" s="119" t="s">
        <v>613</v>
      </c>
      <c r="BXF309" s="119" t="s">
        <v>613</v>
      </c>
      <c r="BXG309" s="119" t="s">
        <v>613</v>
      </c>
      <c r="BXH309" s="119" t="s">
        <v>613</v>
      </c>
      <c r="BXI309" s="119" t="s">
        <v>613</v>
      </c>
      <c r="BXJ309" s="119" t="s">
        <v>613</v>
      </c>
      <c r="BXK309" s="119" t="s">
        <v>613</v>
      </c>
      <c r="BXL309" s="119" t="s">
        <v>613</v>
      </c>
      <c r="BXM309" s="119" t="s">
        <v>613</v>
      </c>
      <c r="BXN309" s="119" t="s">
        <v>613</v>
      </c>
      <c r="BXO309" s="119" t="s">
        <v>613</v>
      </c>
      <c r="BXP309" s="119" t="s">
        <v>613</v>
      </c>
      <c r="BXQ309" s="119" t="s">
        <v>613</v>
      </c>
      <c r="BXR309" s="119" t="s">
        <v>613</v>
      </c>
      <c r="BXS309" s="119" t="s">
        <v>613</v>
      </c>
      <c r="BXT309" s="119" t="s">
        <v>613</v>
      </c>
      <c r="BXU309" s="119" t="s">
        <v>613</v>
      </c>
      <c r="BXV309" s="119" t="s">
        <v>613</v>
      </c>
      <c r="BXW309" s="119" t="s">
        <v>613</v>
      </c>
      <c r="BXX309" s="119" t="s">
        <v>613</v>
      </c>
      <c r="BXY309" s="119" t="s">
        <v>613</v>
      </c>
      <c r="BXZ309" s="119" t="s">
        <v>613</v>
      </c>
      <c r="BYA309" s="119" t="s">
        <v>613</v>
      </c>
      <c r="BYB309" s="119" t="s">
        <v>613</v>
      </c>
      <c r="BYC309" s="119" t="s">
        <v>613</v>
      </c>
      <c r="BYD309" s="119" t="s">
        <v>613</v>
      </c>
      <c r="BYE309" s="119" t="s">
        <v>613</v>
      </c>
      <c r="BYF309" s="119" t="s">
        <v>613</v>
      </c>
      <c r="BYG309" s="119" t="s">
        <v>613</v>
      </c>
      <c r="BYH309" s="119" t="s">
        <v>613</v>
      </c>
      <c r="BYI309" s="119" t="s">
        <v>613</v>
      </c>
      <c r="BYJ309" s="119" t="s">
        <v>613</v>
      </c>
      <c r="BYK309" s="119" t="s">
        <v>613</v>
      </c>
      <c r="BYL309" s="119" t="s">
        <v>613</v>
      </c>
      <c r="BYM309" s="119" t="s">
        <v>613</v>
      </c>
      <c r="BYN309" s="119" t="s">
        <v>613</v>
      </c>
      <c r="BYO309" s="119" t="s">
        <v>613</v>
      </c>
      <c r="BYP309" s="119" t="s">
        <v>613</v>
      </c>
      <c r="BYQ309" s="119" t="s">
        <v>613</v>
      </c>
      <c r="BYR309" s="119" t="s">
        <v>613</v>
      </c>
      <c r="BYS309" s="119" t="s">
        <v>613</v>
      </c>
      <c r="BYT309" s="119" t="s">
        <v>613</v>
      </c>
      <c r="BYU309" s="119" t="s">
        <v>613</v>
      </c>
      <c r="BYV309" s="119" t="s">
        <v>613</v>
      </c>
      <c r="BYW309" s="119" t="s">
        <v>613</v>
      </c>
      <c r="BYX309" s="119" t="s">
        <v>613</v>
      </c>
      <c r="BYY309" s="119" t="s">
        <v>613</v>
      </c>
      <c r="BYZ309" s="119" t="s">
        <v>613</v>
      </c>
      <c r="BZA309" s="119" t="s">
        <v>613</v>
      </c>
      <c r="BZB309" s="119" t="s">
        <v>613</v>
      </c>
      <c r="BZC309" s="119" t="s">
        <v>613</v>
      </c>
      <c r="BZD309" s="119" t="s">
        <v>613</v>
      </c>
      <c r="BZE309" s="119" t="s">
        <v>613</v>
      </c>
      <c r="BZF309" s="119" t="s">
        <v>613</v>
      </c>
      <c r="BZG309" s="119" t="s">
        <v>613</v>
      </c>
      <c r="BZH309" s="119" t="s">
        <v>613</v>
      </c>
      <c r="BZI309" s="119" t="s">
        <v>613</v>
      </c>
      <c r="BZJ309" s="119" t="s">
        <v>613</v>
      </c>
      <c r="BZK309" s="119" t="s">
        <v>613</v>
      </c>
      <c r="BZL309" s="119" t="s">
        <v>613</v>
      </c>
      <c r="BZM309" s="119" t="s">
        <v>613</v>
      </c>
      <c r="BZN309" s="119" t="s">
        <v>613</v>
      </c>
      <c r="BZO309" s="119" t="s">
        <v>613</v>
      </c>
      <c r="BZP309" s="119" t="s">
        <v>613</v>
      </c>
      <c r="BZQ309" s="119" t="s">
        <v>613</v>
      </c>
      <c r="BZR309" s="119" t="s">
        <v>613</v>
      </c>
      <c r="BZS309" s="119" t="s">
        <v>613</v>
      </c>
      <c r="BZT309" s="119" t="s">
        <v>613</v>
      </c>
      <c r="BZU309" s="119" t="s">
        <v>613</v>
      </c>
      <c r="BZV309" s="119" t="s">
        <v>613</v>
      </c>
      <c r="BZW309" s="119" t="s">
        <v>613</v>
      </c>
      <c r="BZX309" s="119" t="s">
        <v>613</v>
      </c>
      <c r="BZY309" s="119" t="s">
        <v>613</v>
      </c>
      <c r="BZZ309" s="119" t="s">
        <v>613</v>
      </c>
      <c r="CAA309" s="119" t="s">
        <v>613</v>
      </c>
      <c r="CAB309" s="119" t="s">
        <v>613</v>
      </c>
      <c r="CAC309" s="119" t="s">
        <v>613</v>
      </c>
      <c r="CAD309" s="119" t="s">
        <v>613</v>
      </c>
      <c r="CAE309" s="119" t="s">
        <v>613</v>
      </c>
      <c r="CAF309" s="119" t="s">
        <v>613</v>
      </c>
      <c r="CAG309" s="119" t="s">
        <v>613</v>
      </c>
      <c r="CAH309" s="119" t="s">
        <v>613</v>
      </c>
      <c r="CAI309" s="119" t="s">
        <v>613</v>
      </c>
      <c r="CAJ309" s="119" t="s">
        <v>613</v>
      </c>
      <c r="CAK309" s="119" t="s">
        <v>613</v>
      </c>
      <c r="CAL309" s="119" t="s">
        <v>613</v>
      </c>
      <c r="CAM309" s="119" t="s">
        <v>613</v>
      </c>
      <c r="CAN309" s="119" t="s">
        <v>613</v>
      </c>
      <c r="CAO309" s="119" t="s">
        <v>613</v>
      </c>
      <c r="CAP309" s="119" t="s">
        <v>613</v>
      </c>
      <c r="CAQ309" s="119" t="s">
        <v>613</v>
      </c>
      <c r="CAR309" s="119" t="s">
        <v>613</v>
      </c>
      <c r="CAS309" s="119" t="s">
        <v>613</v>
      </c>
      <c r="CAT309" s="119" t="s">
        <v>613</v>
      </c>
      <c r="CAU309" s="119" t="s">
        <v>613</v>
      </c>
      <c r="CAV309" s="119" t="s">
        <v>613</v>
      </c>
      <c r="CAW309" s="119" t="s">
        <v>613</v>
      </c>
      <c r="CAX309" s="119" t="s">
        <v>613</v>
      </c>
      <c r="CAY309" s="119" t="s">
        <v>613</v>
      </c>
      <c r="CAZ309" s="119" t="s">
        <v>613</v>
      </c>
      <c r="CBA309" s="119" t="s">
        <v>613</v>
      </c>
      <c r="CBB309" s="119" t="s">
        <v>613</v>
      </c>
      <c r="CBC309" s="119" t="s">
        <v>613</v>
      </c>
      <c r="CBD309" s="119" t="s">
        <v>613</v>
      </c>
      <c r="CBE309" s="119" t="s">
        <v>613</v>
      </c>
      <c r="CBF309" s="119" t="s">
        <v>613</v>
      </c>
      <c r="CBG309" s="119" t="s">
        <v>613</v>
      </c>
      <c r="CBH309" s="119" t="s">
        <v>613</v>
      </c>
      <c r="CBI309" s="119" t="s">
        <v>613</v>
      </c>
      <c r="CBJ309" s="119" t="s">
        <v>613</v>
      </c>
      <c r="CBK309" s="119" t="s">
        <v>613</v>
      </c>
      <c r="CBL309" s="119" t="s">
        <v>613</v>
      </c>
      <c r="CBM309" s="119" t="s">
        <v>613</v>
      </c>
      <c r="CBN309" s="119" t="s">
        <v>613</v>
      </c>
      <c r="CBO309" s="119" t="s">
        <v>613</v>
      </c>
      <c r="CBP309" s="119" t="s">
        <v>613</v>
      </c>
      <c r="CBQ309" s="119" t="s">
        <v>613</v>
      </c>
      <c r="CBR309" s="119" t="s">
        <v>613</v>
      </c>
      <c r="CBS309" s="119" t="s">
        <v>613</v>
      </c>
      <c r="CBT309" s="119" t="s">
        <v>613</v>
      </c>
      <c r="CBU309" s="119" t="s">
        <v>613</v>
      </c>
      <c r="CBV309" s="119" t="s">
        <v>613</v>
      </c>
      <c r="CBW309" s="119" t="s">
        <v>613</v>
      </c>
      <c r="CBX309" s="119" t="s">
        <v>613</v>
      </c>
      <c r="CBY309" s="119" t="s">
        <v>613</v>
      </c>
      <c r="CBZ309" s="119" t="s">
        <v>613</v>
      </c>
      <c r="CCA309" s="119" t="s">
        <v>613</v>
      </c>
      <c r="CCB309" s="119" t="s">
        <v>613</v>
      </c>
      <c r="CCC309" s="119" t="s">
        <v>613</v>
      </c>
      <c r="CCD309" s="119" t="s">
        <v>613</v>
      </c>
      <c r="CCE309" s="119" t="s">
        <v>613</v>
      </c>
      <c r="CCF309" s="119" t="s">
        <v>613</v>
      </c>
      <c r="CCG309" s="119" t="s">
        <v>613</v>
      </c>
      <c r="CCH309" s="119" t="s">
        <v>613</v>
      </c>
      <c r="CCI309" s="119" t="s">
        <v>613</v>
      </c>
      <c r="CCJ309" s="119" t="s">
        <v>613</v>
      </c>
      <c r="CCK309" s="119" t="s">
        <v>613</v>
      </c>
      <c r="CCL309" s="119" t="s">
        <v>613</v>
      </c>
      <c r="CCM309" s="119" t="s">
        <v>613</v>
      </c>
      <c r="CCN309" s="119" t="s">
        <v>613</v>
      </c>
      <c r="CCO309" s="119" t="s">
        <v>613</v>
      </c>
      <c r="CCP309" s="119" t="s">
        <v>613</v>
      </c>
      <c r="CCQ309" s="119" t="s">
        <v>613</v>
      </c>
      <c r="CCR309" s="119" t="s">
        <v>613</v>
      </c>
      <c r="CCS309" s="119" t="s">
        <v>613</v>
      </c>
      <c r="CCT309" s="119" t="s">
        <v>613</v>
      </c>
      <c r="CCU309" s="119" t="s">
        <v>613</v>
      </c>
      <c r="CCV309" s="119" t="s">
        <v>613</v>
      </c>
      <c r="CCW309" s="119" t="s">
        <v>613</v>
      </c>
      <c r="CCX309" s="119" t="s">
        <v>613</v>
      </c>
      <c r="CCY309" s="119" t="s">
        <v>613</v>
      </c>
      <c r="CCZ309" s="119" t="s">
        <v>613</v>
      </c>
      <c r="CDA309" s="119" t="s">
        <v>613</v>
      </c>
      <c r="CDB309" s="119" t="s">
        <v>613</v>
      </c>
      <c r="CDC309" s="119" t="s">
        <v>613</v>
      </c>
      <c r="CDD309" s="119" t="s">
        <v>613</v>
      </c>
      <c r="CDE309" s="119" t="s">
        <v>613</v>
      </c>
      <c r="CDF309" s="119" t="s">
        <v>613</v>
      </c>
      <c r="CDG309" s="119" t="s">
        <v>613</v>
      </c>
      <c r="CDH309" s="119" t="s">
        <v>613</v>
      </c>
      <c r="CDI309" s="119" t="s">
        <v>613</v>
      </c>
      <c r="CDJ309" s="119" t="s">
        <v>613</v>
      </c>
      <c r="CDK309" s="119" t="s">
        <v>613</v>
      </c>
      <c r="CDL309" s="119" t="s">
        <v>613</v>
      </c>
      <c r="CDM309" s="119" t="s">
        <v>613</v>
      </c>
      <c r="CDN309" s="119" t="s">
        <v>613</v>
      </c>
      <c r="CDO309" s="119" t="s">
        <v>613</v>
      </c>
      <c r="CDP309" s="119" t="s">
        <v>613</v>
      </c>
      <c r="CDQ309" s="119" t="s">
        <v>613</v>
      </c>
      <c r="CDR309" s="119" t="s">
        <v>613</v>
      </c>
      <c r="CDS309" s="119" t="s">
        <v>613</v>
      </c>
      <c r="CDT309" s="119" t="s">
        <v>613</v>
      </c>
      <c r="CDU309" s="119" t="s">
        <v>613</v>
      </c>
      <c r="CDV309" s="119" t="s">
        <v>613</v>
      </c>
      <c r="CDW309" s="119" t="s">
        <v>613</v>
      </c>
      <c r="CDX309" s="119" t="s">
        <v>613</v>
      </c>
      <c r="CDY309" s="119" t="s">
        <v>613</v>
      </c>
      <c r="CDZ309" s="119" t="s">
        <v>613</v>
      </c>
      <c r="CEA309" s="119" t="s">
        <v>613</v>
      </c>
      <c r="CEB309" s="119" t="s">
        <v>613</v>
      </c>
      <c r="CEC309" s="119" t="s">
        <v>613</v>
      </c>
      <c r="CED309" s="119" t="s">
        <v>613</v>
      </c>
      <c r="CEE309" s="119" t="s">
        <v>613</v>
      </c>
      <c r="CEF309" s="119" t="s">
        <v>613</v>
      </c>
      <c r="CEG309" s="119" t="s">
        <v>613</v>
      </c>
      <c r="CEH309" s="119" t="s">
        <v>613</v>
      </c>
      <c r="CEI309" s="119" t="s">
        <v>613</v>
      </c>
      <c r="CEJ309" s="119" t="s">
        <v>613</v>
      </c>
      <c r="CEK309" s="119" t="s">
        <v>613</v>
      </c>
      <c r="CEL309" s="119" t="s">
        <v>613</v>
      </c>
      <c r="CEM309" s="119" t="s">
        <v>613</v>
      </c>
      <c r="CEN309" s="119" t="s">
        <v>613</v>
      </c>
      <c r="CEO309" s="119" t="s">
        <v>613</v>
      </c>
      <c r="CEP309" s="119" t="s">
        <v>613</v>
      </c>
      <c r="CEQ309" s="119" t="s">
        <v>613</v>
      </c>
      <c r="CER309" s="119" t="s">
        <v>613</v>
      </c>
      <c r="CES309" s="119" t="s">
        <v>613</v>
      </c>
      <c r="CET309" s="119" t="s">
        <v>613</v>
      </c>
      <c r="CEU309" s="119" t="s">
        <v>613</v>
      </c>
      <c r="CEV309" s="119" t="s">
        <v>613</v>
      </c>
      <c r="CEW309" s="119" t="s">
        <v>613</v>
      </c>
      <c r="CEX309" s="119" t="s">
        <v>613</v>
      </c>
      <c r="CEY309" s="119" t="s">
        <v>613</v>
      </c>
      <c r="CEZ309" s="119" t="s">
        <v>613</v>
      </c>
      <c r="CFA309" s="119" t="s">
        <v>613</v>
      </c>
      <c r="CFB309" s="119" t="s">
        <v>613</v>
      </c>
      <c r="CFC309" s="119" t="s">
        <v>613</v>
      </c>
      <c r="CFD309" s="119" t="s">
        <v>613</v>
      </c>
      <c r="CFE309" s="119" t="s">
        <v>613</v>
      </c>
      <c r="CFF309" s="119" t="s">
        <v>613</v>
      </c>
      <c r="CFG309" s="119" t="s">
        <v>613</v>
      </c>
      <c r="CFH309" s="119" t="s">
        <v>613</v>
      </c>
      <c r="CFI309" s="119" t="s">
        <v>613</v>
      </c>
      <c r="CFJ309" s="119" t="s">
        <v>613</v>
      </c>
      <c r="CFK309" s="119" t="s">
        <v>613</v>
      </c>
      <c r="CFL309" s="119" t="s">
        <v>613</v>
      </c>
      <c r="CFM309" s="119" t="s">
        <v>613</v>
      </c>
      <c r="CFN309" s="119" t="s">
        <v>613</v>
      </c>
      <c r="CFO309" s="119" t="s">
        <v>613</v>
      </c>
      <c r="CFP309" s="119" t="s">
        <v>613</v>
      </c>
      <c r="CFQ309" s="119" t="s">
        <v>613</v>
      </c>
      <c r="CFR309" s="119" t="s">
        <v>613</v>
      </c>
      <c r="CFS309" s="119" t="s">
        <v>613</v>
      </c>
      <c r="CFT309" s="119" t="s">
        <v>613</v>
      </c>
      <c r="CFU309" s="119" t="s">
        <v>613</v>
      </c>
      <c r="CFV309" s="119" t="s">
        <v>613</v>
      </c>
      <c r="CFW309" s="119" t="s">
        <v>613</v>
      </c>
      <c r="CFX309" s="119" t="s">
        <v>613</v>
      </c>
      <c r="CFY309" s="119" t="s">
        <v>613</v>
      </c>
      <c r="CFZ309" s="119" t="s">
        <v>613</v>
      </c>
      <c r="CGA309" s="119" t="s">
        <v>613</v>
      </c>
      <c r="CGB309" s="119" t="s">
        <v>613</v>
      </c>
      <c r="CGC309" s="119" t="s">
        <v>613</v>
      </c>
      <c r="CGD309" s="119" t="s">
        <v>613</v>
      </c>
      <c r="CGE309" s="119" t="s">
        <v>613</v>
      </c>
      <c r="CGF309" s="119" t="s">
        <v>613</v>
      </c>
      <c r="CGG309" s="119" t="s">
        <v>613</v>
      </c>
      <c r="CGH309" s="119" t="s">
        <v>613</v>
      </c>
      <c r="CGI309" s="119" t="s">
        <v>613</v>
      </c>
      <c r="CGJ309" s="119" t="s">
        <v>613</v>
      </c>
      <c r="CGK309" s="119" t="s">
        <v>613</v>
      </c>
      <c r="CGL309" s="119" t="s">
        <v>613</v>
      </c>
      <c r="CGM309" s="119" t="s">
        <v>613</v>
      </c>
      <c r="CGN309" s="119" t="s">
        <v>613</v>
      </c>
      <c r="CGO309" s="119" t="s">
        <v>613</v>
      </c>
      <c r="CGP309" s="119" t="s">
        <v>613</v>
      </c>
      <c r="CGQ309" s="119" t="s">
        <v>613</v>
      </c>
      <c r="CGR309" s="119" t="s">
        <v>613</v>
      </c>
      <c r="CGS309" s="119" t="s">
        <v>613</v>
      </c>
      <c r="CGT309" s="119" t="s">
        <v>613</v>
      </c>
      <c r="CGU309" s="119" t="s">
        <v>613</v>
      </c>
      <c r="CGV309" s="119" t="s">
        <v>613</v>
      </c>
      <c r="CGW309" s="119" t="s">
        <v>613</v>
      </c>
      <c r="CGX309" s="119" t="s">
        <v>613</v>
      </c>
      <c r="CGY309" s="119" t="s">
        <v>613</v>
      </c>
      <c r="CGZ309" s="119" t="s">
        <v>613</v>
      </c>
      <c r="CHA309" s="119" t="s">
        <v>613</v>
      </c>
      <c r="CHB309" s="119" t="s">
        <v>613</v>
      </c>
      <c r="CHC309" s="119" t="s">
        <v>613</v>
      </c>
      <c r="CHD309" s="119" t="s">
        <v>613</v>
      </c>
      <c r="CHE309" s="119" t="s">
        <v>613</v>
      </c>
      <c r="CHF309" s="119" t="s">
        <v>613</v>
      </c>
      <c r="CHG309" s="119" t="s">
        <v>613</v>
      </c>
      <c r="CHH309" s="119" t="s">
        <v>613</v>
      </c>
      <c r="CHI309" s="119" t="s">
        <v>613</v>
      </c>
      <c r="CHJ309" s="119" t="s">
        <v>613</v>
      </c>
      <c r="CHK309" s="119" t="s">
        <v>613</v>
      </c>
      <c r="CHL309" s="119" t="s">
        <v>613</v>
      </c>
      <c r="CHM309" s="119" t="s">
        <v>613</v>
      </c>
      <c r="CHN309" s="119" t="s">
        <v>613</v>
      </c>
      <c r="CHO309" s="119" t="s">
        <v>613</v>
      </c>
      <c r="CHP309" s="119" t="s">
        <v>613</v>
      </c>
      <c r="CHQ309" s="119" t="s">
        <v>613</v>
      </c>
      <c r="CHR309" s="119" t="s">
        <v>613</v>
      </c>
      <c r="CHS309" s="119" t="s">
        <v>613</v>
      </c>
      <c r="CHT309" s="119" t="s">
        <v>613</v>
      </c>
      <c r="CHU309" s="119" t="s">
        <v>613</v>
      </c>
      <c r="CHV309" s="119" t="s">
        <v>613</v>
      </c>
      <c r="CHW309" s="119" t="s">
        <v>613</v>
      </c>
      <c r="CHX309" s="119" t="s">
        <v>613</v>
      </c>
      <c r="CHY309" s="119" t="s">
        <v>613</v>
      </c>
      <c r="CHZ309" s="119" t="s">
        <v>613</v>
      </c>
      <c r="CIA309" s="119" t="s">
        <v>613</v>
      </c>
      <c r="CIB309" s="119" t="s">
        <v>613</v>
      </c>
      <c r="CIC309" s="119" t="s">
        <v>613</v>
      </c>
      <c r="CID309" s="119" t="s">
        <v>613</v>
      </c>
      <c r="CIE309" s="119" t="s">
        <v>613</v>
      </c>
      <c r="CIF309" s="119" t="s">
        <v>613</v>
      </c>
      <c r="CIG309" s="119" t="s">
        <v>613</v>
      </c>
      <c r="CIH309" s="119" t="s">
        <v>613</v>
      </c>
      <c r="CII309" s="119" t="s">
        <v>613</v>
      </c>
      <c r="CIJ309" s="119" t="s">
        <v>613</v>
      </c>
      <c r="CIK309" s="119" t="s">
        <v>613</v>
      </c>
      <c r="CIL309" s="119" t="s">
        <v>613</v>
      </c>
      <c r="CIM309" s="119" t="s">
        <v>613</v>
      </c>
      <c r="CIN309" s="119" t="s">
        <v>613</v>
      </c>
      <c r="CIO309" s="119" t="s">
        <v>613</v>
      </c>
      <c r="CIP309" s="119" t="s">
        <v>613</v>
      </c>
      <c r="CIQ309" s="119" t="s">
        <v>613</v>
      </c>
      <c r="CIR309" s="119" t="s">
        <v>613</v>
      </c>
      <c r="CIS309" s="119" t="s">
        <v>613</v>
      </c>
      <c r="CIT309" s="119" t="s">
        <v>613</v>
      </c>
      <c r="CIU309" s="119" t="s">
        <v>613</v>
      </c>
      <c r="CIV309" s="119" t="s">
        <v>613</v>
      </c>
      <c r="CIW309" s="119" t="s">
        <v>613</v>
      </c>
      <c r="CIX309" s="119" t="s">
        <v>613</v>
      </c>
      <c r="CIY309" s="119" t="s">
        <v>613</v>
      </c>
      <c r="CIZ309" s="119" t="s">
        <v>613</v>
      </c>
      <c r="CJA309" s="119" t="s">
        <v>613</v>
      </c>
      <c r="CJB309" s="119" t="s">
        <v>613</v>
      </c>
      <c r="CJC309" s="119" t="s">
        <v>613</v>
      </c>
      <c r="CJD309" s="119" t="s">
        <v>613</v>
      </c>
      <c r="CJE309" s="119" t="s">
        <v>613</v>
      </c>
      <c r="CJF309" s="119" t="s">
        <v>613</v>
      </c>
      <c r="CJG309" s="119" t="s">
        <v>613</v>
      </c>
      <c r="CJH309" s="119" t="s">
        <v>613</v>
      </c>
      <c r="CJI309" s="119" t="s">
        <v>613</v>
      </c>
      <c r="CJJ309" s="119" t="s">
        <v>613</v>
      </c>
      <c r="CJK309" s="119" t="s">
        <v>613</v>
      </c>
      <c r="CJL309" s="119" t="s">
        <v>613</v>
      </c>
      <c r="CJM309" s="119" t="s">
        <v>613</v>
      </c>
      <c r="CJN309" s="119" t="s">
        <v>613</v>
      </c>
      <c r="CJO309" s="119" t="s">
        <v>613</v>
      </c>
      <c r="CJP309" s="119" t="s">
        <v>613</v>
      </c>
      <c r="CJQ309" s="119" t="s">
        <v>613</v>
      </c>
      <c r="CJR309" s="119" t="s">
        <v>613</v>
      </c>
      <c r="CJS309" s="119" t="s">
        <v>613</v>
      </c>
      <c r="CJT309" s="119" t="s">
        <v>613</v>
      </c>
      <c r="CJU309" s="119" t="s">
        <v>613</v>
      </c>
      <c r="CJV309" s="119" t="s">
        <v>613</v>
      </c>
      <c r="CJW309" s="119" t="s">
        <v>613</v>
      </c>
      <c r="CJX309" s="119" t="s">
        <v>613</v>
      </c>
      <c r="CJY309" s="119" t="s">
        <v>613</v>
      </c>
      <c r="CJZ309" s="119" t="s">
        <v>613</v>
      </c>
      <c r="CKA309" s="119" t="s">
        <v>613</v>
      </c>
      <c r="CKB309" s="119" t="s">
        <v>613</v>
      </c>
      <c r="CKC309" s="119" t="s">
        <v>613</v>
      </c>
      <c r="CKD309" s="119" t="s">
        <v>613</v>
      </c>
      <c r="CKE309" s="119" t="s">
        <v>613</v>
      </c>
      <c r="CKF309" s="119" t="s">
        <v>613</v>
      </c>
      <c r="CKG309" s="119" t="s">
        <v>613</v>
      </c>
      <c r="CKH309" s="119" t="s">
        <v>613</v>
      </c>
      <c r="CKI309" s="119" t="s">
        <v>613</v>
      </c>
      <c r="CKJ309" s="119" t="s">
        <v>613</v>
      </c>
      <c r="CKK309" s="119" t="s">
        <v>613</v>
      </c>
      <c r="CKL309" s="119" t="s">
        <v>613</v>
      </c>
      <c r="CKM309" s="119" t="s">
        <v>613</v>
      </c>
      <c r="CKN309" s="119" t="s">
        <v>613</v>
      </c>
      <c r="CKO309" s="119" t="s">
        <v>613</v>
      </c>
      <c r="CKP309" s="119" t="s">
        <v>613</v>
      </c>
      <c r="CKQ309" s="119" t="s">
        <v>613</v>
      </c>
      <c r="CKR309" s="119" t="s">
        <v>613</v>
      </c>
      <c r="CKS309" s="119" t="s">
        <v>613</v>
      </c>
      <c r="CKT309" s="119" t="s">
        <v>613</v>
      </c>
      <c r="CKU309" s="119" t="s">
        <v>613</v>
      </c>
      <c r="CKV309" s="119" t="s">
        <v>613</v>
      </c>
      <c r="CKW309" s="119" t="s">
        <v>613</v>
      </c>
      <c r="CKX309" s="119" t="s">
        <v>613</v>
      </c>
      <c r="CKY309" s="119" t="s">
        <v>613</v>
      </c>
      <c r="CKZ309" s="119" t="s">
        <v>613</v>
      </c>
      <c r="CLA309" s="119" t="s">
        <v>613</v>
      </c>
      <c r="CLB309" s="119" t="s">
        <v>613</v>
      </c>
      <c r="CLC309" s="119" t="s">
        <v>613</v>
      </c>
      <c r="CLD309" s="119" t="s">
        <v>613</v>
      </c>
      <c r="CLE309" s="119" t="s">
        <v>613</v>
      </c>
      <c r="CLF309" s="119" t="s">
        <v>613</v>
      </c>
      <c r="CLG309" s="119" t="s">
        <v>613</v>
      </c>
      <c r="CLH309" s="119" t="s">
        <v>613</v>
      </c>
      <c r="CLI309" s="119" t="s">
        <v>613</v>
      </c>
      <c r="CLJ309" s="119" t="s">
        <v>613</v>
      </c>
      <c r="CLK309" s="119" t="s">
        <v>613</v>
      </c>
      <c r="CLL309" s="119" t="s">
        <v>613</v>
      </c>
      <c r="CLM309" s="119" t="s">
        <v>613</v>
      </c>
      <c r="CLN309" s="119" t="s">
        <v>613</v>
      </c>
      <c r="CLO309" s="119" t="s">
        <v>613</v>
      </c>
      <c r="CLP309" s="119" t="s">
        <v>613</v>
      </c>
      <c r="CLQ309" s="119" t="s">
        <v>613</v>
      </c>
      <c r="CLR309" s="119" t="s">
        <v>613</v>
      </c>
      <c r="CLS309" s="119" t="s">
        <v>613</v>
      </c>
      <c r="CLT309" s="119" t="s">
        <v>613</v>
      </c>
      <c r="CLU309" s="119" t="s">
        <v>613</v>
      </c>
      <c r="CLV309" s="119" t="s">
        <v>613</v>
      </c>
      <c r="CLW309" s="119" t="s">
        <v>613</v>
      </c>
      <c r="CLX309" s="119" t="s">
        <v>613</v>
      </c>
      <c r="CLY309" s="119" t="s">
        <v>613</v>
      </c>
      <c r="CLZ309" s="119" t="s">
        <v>613</v>
      </c>
      <c r="CMA309" s="119" t="s">
        <v>613</v>
      </c>
      <c r="CMB309" s="119" t="s">
        <v>613</v>
      </c>
      <c r="CMC309" s="119" t="s">
        <v>613</v>
      </c>
      <c r="CMD309" s="119" t="s">
        <v>613</v>
      </c>
      <c r="CME309" s="119" t="s">
        <v>613</v>
      </c>
      <c r="CMF309" s="119" t="s">
        <v>613</v>
      </c>
      <c r="CMG309" s="119" t="s">
        <v>613</v>
      </c>
      <c r="CMH309" s="119" t="s">
        <v>613</v>
      </c>
      <c r="CMI309" s="119" t="s">
        <v>613</v>
      </c>
      <c r="CMJ309" s="119" t="s">
        <v>613</v>
      </c>
      <c r="CMK309" s="119" t="s">
        <v>613</v>
      </c>
      <c r="CML309" s="119" t="s">
        <v>613</v>
      </c>
      <c r="CMM309" s="119" t="s">
        <v>613</v>
      </c>
      <c r="CMN309" s="119" t="s">
        <v>613</v>
      </c>
      <c r="CMO309" s="119" t="s">
        <v>613</v>
      </c>
      <c r="CMP309" s="119" t="s">
        <v>613</v>
      </c>
      <c r="CMQ309" s="119" t="s">
        <v>613</v>
      </c>
      <c r="CMR309" s="119" t="s">
        <v>613</v>
      </c>
      <c r="CMS309" s="119" t="s">
        <v>613</v>
      </c>
      <c r="CMT309" s="119" t="s">
        <v>613</v>
      </c>
      <c r="CMU309" s="119" t="s">
        <v>613</v>
      </c>
      <c r="CMV309" s="119" t="s">
        <v>613</v>
      </c>
      <c r="CMW309" s="119" t="s">
        <v>613</v>
      </c>
      <c r="CMX309" s="119" t="s">
        <v>613</v>
      </c>
      <c r="CMY309" s="119" t="s">
        <v>613</v>
      </c>
      <c r="CMZ309" s="119" t="s">
        <v>613</v>
      </c>
      <c r="CNA309" s="119" t="s">
        <v>613</v>
      </c>
      <c r="CNB309" s="119" t="s">
        <v>613</v>
      </c>
      <c r="CNC309" s="119" t="s">
        <v>613</v>
      </c>
      <c r="CND309" s="119" t="s">
        <v>613</v>
      </c>
      <c r="CNE309" s="119" t="s">
        <v>613</v>
      </c>
      <c r="CNF309" s="119" t="s">
        <v>613</v>
      </c>
      <c r="CNG309" s="119" t="s">
        <v>613</v>
      </c>
      <c r="CNH309" s="119" t="s">
        <v>613</v>
      </c>
      <c r="CNI309" s="119" t="s">
        <v>613</v>
      </c>
      <c r="CNJ309" s="119" t="s">
        <v>613</v>
      </c>
      <c r="CNK309" s="119" t="s">
        <v>613</v>
      </c>
      <c r="CNL309" s="119" t="s">
        <v>613</v>
      </c>
      <c r="CNM309" s="119" t="s">
        <v>613</v>
      </c>
      <c r="CNN309" s="119" t="s">
        <v>613</v>
      </c>
      <c r="CNO309" s="119" t="s">
        <v>613</v>
      </c>
      <c r="CNP309" s="119" t="s">
        <v>613</v>
      </c>
      <c r="CNQ309" s="119" t="s">
        <v>613</v>
      </c>
      <c r="CNR309" s="119" t="s">
        <v>613</v>
      </c>
      <c r="CNS309" s="119" t="s">
        <v>613</v>
      </c>
      <c r="CNT309" s="119" t="s">
        <v>613</v>
      </c>
      <c r="CNU309" s="119" t="s">
        <v>613</v>
      </c>
      <c r="CNV309" s="119" t="s">
        <v>613</v>
      </c>
      <c r="CNW309" s="119" t="s">
        <v>613</v>
      </c>
      <c r="CNX309" s="119" t="s">
        <v>613</v>
      </c>
      <c r="CNY309" s="119" t="s">
        <v>613</v>
      </c>
      <c r="CNZ309" s="119" t="s">
        <v>613</v>
      </c>
      <c r="COA309" s="119" t="s">
        <v>613</v>
      </c>
      <c r="COB309" s="119" t="s">
        <v>613</v>
      </c>
      <c r="COC309" s="119" t="s">
        <v>613</v>
      </c>
      <c r="COD309" s="119" t="s">
        <v>613</v>
      </c>
      <c r="COE309" s="119" t="s">
        <v>613</v>
      </c>
      <c r="COF309" s="119" t="s">
        <v>613</v>
      </c>
      <c r="COG309" s="119" t="s">
        <v>613</v>
      </c>
      <c r="COH309" s="119" t="s">
        <v>613</v>
      </c>
      <c r="COI309" s="119" t="s">
        <v>613</v>
      </c>
      <c r="COJ309" s="119" t="s">
        <v>613</v>
      </c>
      <c r="COK309" s="119" t="s">
        <v>613</v>
      </c>
      <c r="COL309" s="119" t="s">
        <v>613</v>
      </c>
      <c r="COM309" s="119" t="s">
        <v>613</v>
      </c>
      <c r="CON309" s="119" t="s">
        <v>613</v>
      </c>
      <c r="COO309" s="119" t="s">
        <v>613</v>
      </c>
      <c r="COP309" s="119" t="s">
        <v>613</v>
      </c>
      <c r="COQ309" s="119" t="s">
        <v>613</v>
      </c>
      <c r="COR309" s="119" t="s">
        <v>613</v>
      </c>
      <c r="COS309" s="119" t="s">
        <v>613</v>
      </c>
      <c r="COT309" s="119" t="s">
        <v>613</v>
      </c>
      <c r="COU309" s="119" t="s">
        <v>613</v>
      </c>
      <c r="COV309" s="119" t="s">
        <v>613</v>
      </c>
      <c r="COW309" s="119" t="s">
        <v>613</v>
      </c>
      <c r="COX309" s="119" t="s">
        <v>613</v>
      </c>
      <c r="COY309" s="119" t="s">
        <v>613</v>
      </c>
      <c r="COZ309" s="119" t="s">
        <v>613</v>
      </c>
      <c r="CPA309" s="119" t="s">
        <v>613</v>
      </c>
      <c r="CPB309" s="119" t="s">
        <v>613</v>
      </c>
      <c r="CPC309" s="119" t="s">
        <v>613</v>
      </c>
      <c r="CPD309" s="119" t="s">
        <v>613</v>
      </c>
      <c r="CPE309" s="119" t="s">
        <v>613</v>
      </c>
      <c r="CPF309" s="119" t="s">
        <v>613</v>
      </c>
      <c r="CPG309" s="119" t="s">
        <v>613</v>
      </c>
      <c r="CPH309" s="119" t="s">
        <v>613</v>
      </c>
      <c r="CPI309" s="119" t="s">
        <v>613</v>
      </c>
      <c r="CPJ309" s="119" t="s">
        <v>613</v>
      </c>
      <c r="CPK309" s="119" t="s">
        <v>613</v>
      </c>
      <c r="CPL309" s="119" t="s">
        <v>613</v>
      </c>
      <c r="CPM309" s="119" t="s">
        <v>613</v>
      </c>
      <c r="CPN309" s="119" t="s">
        <v>613</v>
      </c>
      <c r="CPO309" s="119" t="s">
        <v>613</v>
      </c>
      <c r="CPP309" s="119" t="s">
        <v>613</v>
      </c>
      <c r="CPQ309" s="119" t="s">
        <v>613</v>
      </c>
      <c r="CPR309" s="119" t="s">
        <v>613</v>
      </c>
      <c r="CPS309" s="119" t="s">
        <v>613</v>
      </c>
      <c r="CPT309" s="119" t="s">
        <v>613</v>
      </c>
      <c r="CPU309" s="119" t="s">
        <v>613</v>
      </c>
      <c r="CPV309" s="119" t="s">
        <v>613</v>
      </c>
      <c r="CPW309" s="119" t="s">
        <v>613</v>
      </c>
      <c r="CPX309" s="119" t="s">
        <v>613</v>
      </c>
      <c r="CPY309" s="119" t="s">
        <v>613</v>
      </c>
      <c r="CPZ309" s="119" t="s">
        <v>613</v>
      </c>
      <c r="CQA309" s="119" t="s">
        <v>613</v>
      </c>
      <c r="CQB309" s="119" t="s">
        <v>613</v>
      </c>
      <c r="CQC309" s="119" t="s">
        <v>613</v>
      </c>
      <c r="CQD309" s="119" t="s">
        <v>613</v>
      </c>
      <c r="CQE309" s="119" t="s">
        <v>613</v>
      </c>
      <c r="CQF309" s="119" t="s">
        <v>613</v>
      </c>
      <c r="CQG309" s="119" t="s">
        <v>613</v>
      </c>
      <c r="CQH309" s="119" t="s">
        <v>613</v>
      </c>
      <c r="CQI309" s="119" t="s">
        <v>613</v>
      </c>
      <c r="CQJ309" s="119" t="s">
        <v>613</v>
      </c>
      <c r="CQK309" s="119" t="s">
        <v>613</v>
      </c>
      <c r="CQL309" s="119" t="s">
        <v>613</v>
      </c>
      <c r="CQM309" s="119" t="s">
        <v>613</v>
      </c>
      <c r="CQN309" s="119" t="s">
        <v>613</v>
      </c>
      <c r="CQO309" s="119" t="s">
        <v>613</v>
      </c>
      <c r="CQP309" s="119" t="s">
        <v>613</v>
      </c>
      <c r="CQQ309" s="119" t="s">
        <v>613</v>
      </c>
      <c r="CQR309" s="119" t="s">
        <v>613</v>
      </c>
      <c r="CQS309" s="119" t="s">
        <v>613</v>
      </c>
      <c r="CQT309" s="119" t="s">
        <v>613</v>
      </c>
      <c r="CQU309" s="119" t="s">
        <v>613</v>
      </c>
      <c r="CQV309" s="119" t="s">
        <v>613</v>
      </c>
      <c r="CQW309" s="119" t="s">
        <v>613</v>
      </c>
      <c r="CQX309" s="119" t="s">
        <v>613</v>
      </c>
      <c r="CQY309" s="119" t="s">
        <v>613</v>
      </c>
      <c r="CQZ309" s="119" t="s">
        <v>613</v>
      </c>
      <c r="CRA309" s="119" t="s">
        <v>613</v>
      </c>
      <c r="CRB309" s="119" t="s">
        <v>613</v>
      </c>
      <c r="CRC309" s="119" t="s">
        <v>613</v>
      </c>
      <c r="CRD309" s="119" t="s">
        <v>613</v>
      </c>
      <c r="CRE309" s="119" t="s">
        <v>613</v>
      </c>
      <c r="CRF309" s="119" t="s">
        <v>613</v>
      </c>
      <c r="CRG309" s="119" t="s">
        <v>613</v>
      </c>
      <c r="CRH309" s="119" t="s">
        <v>613</v>
      </c>
      <c r="CRI309" s="119" t="s">
        <v>613</v>
      </c>
      <c r="CRJ309" s="119" t="s">
        <v>613</v>
      </c>
      <c r="CRK309" s="119" t="s">
        <v>613</v>
      </c>
      <c r="CRL309" s="119" t="s">
        <v>613</v>
      </c>
      <c r="CRM309" s="119" t="s">
        <v>613</v>
      </c>
      <c r="CRN309" s="119" t="s">
        <v>613</v>
      </c>
      <c r="CRO309" s="119" t="s">
        <v>613</v>
      </c>
      <c r="CRP309" s="119" t="s">
        <v>613</v>
      </c>
      <c r="CRQ309" s="119" t="s">
        <v>613</v>
      </c>
      <c r="CRR309" s="119" t="s">
        <v>613</v>
      </c>
      <c r="CRS309" s="119" t="s">
        <v>613</v>
      </c>
      <c r="CRT309" s="119" t="s">
        <v>613</v>
      </c>
      <c r="CRU309" s="119" t="s">
        <v>613</v>
      </c>
      <c r="CRV309" s="119" t="s">
        <v>613</v>
      </c>
      <c r="CRW309" s="119" t="s">
        <v>613</v>
      </c>
      <c r="CRX309" s="119" t="s">
        <v>613</v>
      </c>
      <c r="CRY309" s="119" t="s">
        <v>613</v>
      </c>
      <c r="CRZ309" s="119" t="s">
        <v>613</v>
      </c>
      <c r="CSA309" s="119" t="s">
        <v>613</v>
      </c>
      <c r="CSB309" s="119" t="s">
        <v>613</v>
      </c>
      <c r="CSC309" s="119" t="s">
        <v>613</v>
      </c>
      <c r="CSD309" s="119" t="s">
        <v>613</v>
      </c>
      <c r="CSE309" s="119" t="s">
        <v>613</v>
      </c>
      <c r="CSF309" s="119" t="s">
        <v>613</v>
      </c>
      <c r="CSG309" s="119" t="s">
        <v>613</v>
      </c>
      <c r="CSH309" s="119" t="s">
        <v>613</v>
      </c>
      <c r="CSI309" s="119" t="s">
        <v>613</v>
      </c>
      <c r="CSJ309" s="119" t="s">
        <v>613</v>
      </c>
      <c r="CSK309" s="119" t="s">
        <v>613</v>
      </c>
      <c r="CSL309" s="119" t="s">
        <v>613</v>
      </c>
      <c r="CSM309" s="119" t="s">
        <v>613</v>
      </c>
      <c r="CSN309" s="119" t="s">
        <v>613</v>
      </c>
      <c r="CSO309" s="119" t="s">
        <v>613</v>
      </c>
      <c r="CSP309" s="119" t="s">
        <v>613</v>
      </c>
      <c r="CSQ309" s="119" t="s">
        <v>613</v>
      </c>
      <c r="CSR309" s="119" t="s">
        <v>613</v>
      </c>
      <c r="CSS309" s="119" t="s">
        <v>613</v>
      </c>
      <c r="CST309" s="119" t="s">
        <v>613</v>
      </c>
      <c r="CSU309" s="119" t="s">
        <v>613</v>
      </c>
      <c r="CSV309" s="119" t="s">
        <v>613</v>
      </c>
      <c r="CSW309" s="119" t="s">
        <v>613</v>
      </c>
      <c r="CSX309" s="119" t="s">
        <v>613</v>
      </c>
      <c r="CSY309" s="119" t="s">
        <v>613</v>
      </c>
      <c r="CSZ309" s="119" t="s">
        <v>613</v>
      </c>
      <c r="CTA309" s="119" t="s">
        <v>613</v>
      </c>
      <c r="CTB309" s="119" t="s">
        <v>613</v>
      </c>
      <c r="CTC309" s="119" t="s">
        <v>613</v>
      </c>
      <c r="CTD309" s="119" t="s">
        <v>613</v>
      </c>
      <c r="CTE309" s="119" t="s">
        <v>613</v>
      </c>
      <c r="CTF309" s="119" t="s">
        <v>613</v>
      </c>
      <c r="CTG309" s="119" t="s">
        <v>613</v>
      </c>
      <c r="CTH309" s="119" t="s">
        <v>613</v>
      </c>
      <c r="CTI309" s="119" t="s">
        <v>613</v>
      </c>
      <c r="CTJ309" s="119" t="s">
        <v>613</v>
      </c>
      <c r="CTK309" s="119" t="s">
        <v>613</v>
      </c>
      <c r="CTL309" s="119" t="s">
        <v>613</v>
      </c>
      <c r="CTM309" s="119" t="s">
        <v>613</v>
      </c>
      <c r="CTN309" s="119" t="s">
        <v>613</v>
      </c>
      <c r="CTO309" s="119" t="s">
        <v>613</v>
      </c>
      <c r="CTP309" s="119" t="s">
        <v>613</v>
      </c>
      <c r="CTQ309" s="119" t="s">
        <v>613</v>
      </c>
      <c r="CTR309" s="119" t="s">
        <v>613</v>
      </c>
      <c r="CTS309" s="119" t="s">
        <v>613</v>
      </c>
      <c r="CTT309" s="119" t="s">
        <v>613</v>
      </c>
      <c r="CTU309" s="119" t="s">
        <v>613</v>
      </c>
      <c r="CTV309" s="119" t="s">
        <v>613</v>
      </c>
      <c r="CTW309" s="119" t="s">
        <v>613</v>
      </c>
      <c r="CTX309" s="119" t="s">
        <v>613</v>
      </c>
      <c r="CTY309" s="119" t="s">
        <v>613</v>
      </c>
      <c r="CTZ309" s="119" t="s">
        <v>613</v>
      </c>
      <c r="CUA309" s="119" t="s">
        <v>613</v>
      </c>
      <c r="CUB309" s="119" t="s">
        <v>613</v>
      </c>
      <c r="CUC309" s="119" t="s">
        <v>613</v>
      </c>
      <c r="CUD309" s="119" t="s">
        <v>613</v>
      </c>
      <c r="CUE309" s="119" t="s">
        <v>613</v>
      </c>
      <c r="CUF309" s="119" t="s">
        <v>613</v>
      </c>
      <c r="CUG309" s="119" t="s">
        <v>613</v>
      </c>
      <c r="CUH309" s="119" t="s">
        <v>613</v>
      </c>
      <c r="CUI309" s="119" t="s">
        <v>613</v>
      </c>
      <c r="CUJ309" s="119" t="s">
        <v>613</v>
      </c>
      <c r="CUK309" s="119" t="s">
        <v>613</v>
      </c>
      <c r="CUL309" s="119" t="s">
        <v>613</v>
      </c>
      <c r="CUM309" s="119" t="s">
        <v>613</v>
      </c>
      <c r="CUN309" s="119" t="s">
        <v>613</v>
      </c>
      <c r="CUO309" s="119" t="s">
        <v>613</v>
      </c>
      <c r="CUP309" s="119" t="s">
        <v>613</v>
      </c>
      <c r="CUQ309" s="119" t="s">
        <v>613</v>
      </c>
      <c r="CUR309" s="119" t="s">
        <v>613</v>
      </c>
      <c r="CUS309" s="119" t="s">
        <v>613</v>
      </c>
      <c r="CUT309" s="119" t="s">
        <v>613</v>
      </c>
      <c r="CUU309" s="119" t="s">
        <v>613</v>
      </c>
      <c r="CUV309" s="119" t="s">
        <v>613</v>
      </c>
      <c r="CUW309" s="119" t="s">
        <v>613</v>
      </c>
      <c r="CUX309" s="119" t="s">
        <v>613</v>
      </c>
      <c r="CUY309" s="119" t="s">
        <v>613</v>
      </c>
      <c r="CUZ309" s="119" t="s">
        <v>613</v>
      </c>
      <c r="CVA309" s="119" t="s">
        <v>613</v>
      </c>
      <c r="CVB309" s="119" t="s">
        <v>613</v>
      </c>
      <c r="CVC309" s="119" t="s">
        <v>613</v>
      </c>
      <c r="CVD309" s="119" t="s">
        <v>613</v>
      </c>
      <c r="CVE309" s="119" t="s">
        <v>613</v>
      </c>
      <c r="CVF309" s="119" t="s">
        <v>613</v>
      </c>
      <c r="CVG309" s="119" t="s">
        <v>613</v>
      </c>
      <c r="CVH309" s="119" t="s">
        <v>613</v>
      </c>
      <c r="CVI309" s="119" t="s">
        <v>613</v>
      </c>
      <c r="CVJ309" s="119" t="s">
        <v>613</v>
      </c>
      <c r="CVK309" s="119" t="s">
        <v>613</v>
      </c>
      <c r="CVL309" s="119" t="s">
        <v>613</v>
      </c>
      <c r="CVM309" s="119" t="s">
        <v>613</v>
      </c>
      <c r="CVN309" s="119" t="s">
        <v>613</v>
      </c>
      <c r="CVO309" s="119" t="s">
        <v>613</v>
      </c>
      <c r="CVP309" s="119" t="s">
        <v>613</v>
      </c>
      <c r="CVQ309" s="119" t="s">
        <v>613</v>
      </c>
      <c r="CVR309" s="119" t="s">
        <v>613</v>
      </c>
      <c r="CVS309" s="119" t="s">
        <v>613</v>
      </c>
      <c r="CVT309" s="119" t="s">
        <v>613</v>
      </c>
      <c r="CVU309" s="119" t="s">
        <v>613</v>
      </c>
      <c r="CVV309" s="119" t="s">
        <v>613</v>
      </c>
      <c r="CVW309" s="119" t="s">
        <v>613</v>
      </c>
      <c r="CVX309" s="119" t="s">
        <v>613</v>
      </c>
      <c r="CVY309" s="119" t="s">
        <v>613</v>
      </c>
      <c r="CVZ309" s="119" t="s">
        <v>613</v>
      </c>
      <c r="CWA309" s="119" t="s">
        <v>613</v>
      </c>
      <c r="CWB309" s="119" t="s">
        <v>613</v>
      </c>
      <c r="CWC309" s="119" t="s">
        <v>613</v>
      </c>
      <c r="CWD309" s="119" t="s">
        <v>613</v>
      </c>
      <c r="CWE309" s="119" t="s">
        <v>613</v>
      </c>
      <c r="CWF309" s="119" t="s">
        <v>613</v>
      </c>
      <c r="CWG309" s="119" t="s">
        <v>613</v>
      </c>
      <c r="CWH309" s="119" t="s">
        <v>613</v>
      </c>
      <c r="CWI309" s="119" t="s">
        <v>613</v>
      </c>
      <c r="CWJ309" s="119" t="s">
        <v>613</v>
      </c>
      <c r="CWK309" s="119" t="s">
        <v>613</v>
      </c>
      <c r="CWL309" s="119" t="s">
        <v>613</v>
      </c>
      <c r="CWM309" s="119" t="s">
        <v>613</v>
      </c>
      <c r="CWN309" s="119" t="s">
        <v>613</v>
      </c>
      <c r="CWO309" s="119" t="s">
        <v>613</v>
      </c>
      <c r="CWP309" s="119" t="s">
        <v>613</v>
      </c>
      <c r="CWQ309" s="119" t="s">
        <v>613</v>
      </c>
      <c r="CWR309" s="119" t="s">
        <v>613</v>
      </c>
      <c r="CWS309" s="119" t="s">
        <v>613</v>
      </c>
      <c r="CWT309" s="119" t="s">
        <v>613</v>
      </c>
      <c r="CWU309" s="119" t="s">
        <v>613</v>
      </c>
      <c r="CWV309" s="119" t="s">
        <v>613</v>
      </c>
      <c r="CWW309" s="119" t="s">
        <v>613</v>
      </c>
      <c r="CWX309" s="119" t="s">
        <v>613</v>
      </c>
      <c r="CWY309" s="119" t="s">
        <v>613</v>
      </c>
      <c r="CWZ309" s="119" t="s">
        <v>613</v>
      </c>
      <c r="CXA309" s="119" t="s">
        <v>613</v>
      </c>
      <c r="CXB309" s="119" t="s">
        <v>613</v>
      </c>
      <c r="CXC309" s="119" t="s">
        <v>613</v>
      </c>
      <c r="CXD309" s="119" t="s">
        <v>613</v>
      </c>
      <c r="CXE309" s="119" t="s">
        <v>613</v>
      </c>
      <c r="CXF309" s="119" t="s">
        <v>613</v>
      </c>
      <c r="CXG309" s="119" t="s">
        <v>613</v>
      </c>
      <c r="CXH309" s="119" t="s">
        <v>613</v>
      </c>
      <c r="CXI309" s="119" t="s">
        <v>613</v>
      </c>
      <c r="CXJ309" s="119" t="s">
        <v>613</v>
      </c>
      <c r="CXK309" s="119" t="s">
        <v>613</v>
      </c>
      <c r="CXL309" s="119" t="s">
        <v>613</v>
      </c>
      <c r="CXM309" s="119" t="s">
        <v>613</v>
      </c>
      <c r="CXN309" s="119" t="s">
        <v>613</v>
      </c>
      <c r="CXO309" s="119" t="s">
        <v>613</v>
      </c>
      <c r="CXP309" s="119" t="s">
        <v>613</v>
      </c>
      <c r="CXQ309" s="119" t="s">
        <v>613</v>
      </c>
      <c r="CXR309" s="119" t="s">
        <v>613</v>
      </c>
      <c r="CXS309" s="119" t="s">
        <v>613</v>
      </c>
      <c r="CXT309" s="119" t="s">
        <v>613</v>
      </c>
      <c r="CXU309" s="119" t="s">
        <v>613</v>
      </c>
      <c r="CXV309" s="119" t="s">
        <v>613</v>
      </c>
      <c r="CXW309" s="119" t="s">
        <v>613</v>
      </c>
      <c r="CXX309" s="119" t="s">
        <v>613</v>
      </c>
      <c r="CXY309" s="119" t="s">
        <v>613</v>
      </c>
      <c r="CXZ309" s="119" t="s">
        <v>613</v>
      </c>
      <c r="CYA309" s="119" t="s">
        <v>613</v>
      </c>
      <c r="CYB309" s="119" t="s">
        <v>613</v>
      </c>
      <c r="CYC309" s="119" t="s">
        <v>613</v>
      </c>
      <c r="CYD309" s="119" t="s">
        <v>613</v>
      </c>
      <c r="CYE309" s="119" t="s">
        <v>613</v>
      </c>
      <c r="CYF309" s="119" t="s">
        <v>613</v>
      </c>
      <c r="CYG309" s="119" t="s">
        <v>613</v>
      </c>
      <c r="CYH309" s="119" t="s">
        <v>613</v>
      </c>
      <c r="CYI309" s="119" t="s">
        <v>613</v>
      </c>
      <c r="CYJ309" s="119" t="s">
        <v>613</v>
      </c>
      <c r="CYK309" s="119" t="s">
        <v>613</v>
      </c>
      <c r="CYL309" s="119" t="s">
        <v>613</v>
      </c>
      <c r="CYM309" s="119" t="s">
        <v>613</v>
      </c>
      <c r="CYN309" s="119" t="s">
        <v>613</v>
      </c>
      <c r="CYO309" s="119" t="s">
        <v>613</v>
      </c>
      <c r="CYP309" s="119" t="s">
        <v>613</v>
      </c>
      <c r="CYQ309" s="119" t="s">
        <v>613</v>
      </c>
      <c r="CYR309" s="119" t="s">
        <v>613</v>
      </c>
      <c r="CYS309" s="119" t="s">
        <v>613</v>
      </c>
      <c r="CYT309" s="119" t="s">
        <v>613</v>
      </c>
      <c r="CYU309" s="119" t="s">
        <v>613</v>
      </c>
      <c r="CYV309" s="119" t="s">
        <v>613</v>
      </c>
      <c r="CYW309" s="119" t="s">
        <v>613</v>
      </c>
      <c r="CYX309" s="119" t="s">
        <v>613</v>
      </c>
      <c r="CYY309" s="119" t="s">
        <v>613</v>
      </c>
      <c r="CYZ309" s="119" t="s">
        <v>613</v>
      </c>
      <c r="CZA309" s="119" t="s">
        <v>613</v>
      </c>
      <c r="CZB309" s="119" t="s">
        <v>613</v>
      </c>
      <c r="CZC309" s="119" t="s">
        <v>613</v>
      </c>
      <c r="CZD309" s="119" t="s">
        <v>613</v>
      </c>
      <c r="CZE309" s="119" t="s">
        <v>613</v>
      </c>
      <c r="CZF309" s="119" t="s">
        <v>613</v>
      </c>
      <c r="CZG309" s="119" t="s">
        <v>613</v>
      </c>
      <c r="CZH309" s="119" t="s">
        <v>613</v>
      </c>
      <c r="CZI309" s="119" t="s">
        <v>613</v>
      </c>
      <c r="CZJ309" s="119" t="s">
        <v>613</v>
      </c>
      <c r="CZK309" s="119" t="s">
        <v>613</v>
      </c>
      <c r="CZL309" s="119" t="s">
        <v>613</v>
      </c>
      <c r="CZM309" s="119" t="s">
        <v>613</v>
      </c>
      <c r="CZN309" s="119" t="s">
        <v>613</v>
      </c>
      <c r="CZO309" s="119" t="s">
        <v>613</v>
      </c>
      <c r="CZP309" s="119" t="s">
        <v>613</v>
      </c>
      <c r="CZQ309" s="119" t="s">
        <v>613</v>
      </c>
      <c r="CZR309" s="119" t="s">
        <v>613</v>
      </c>
      <c r="CZS309" s="119" t="s">
        <v>613</v>
      </c>
      <c r="CZT309" s="119" t="s">
        <v>613</v>
      </c>
      <c r="CZU309" s="119" t="s">
        <v>613</v>
      </c>
      <c r="CZV309" s="119" t="s">
        <v>613</v>
      </c>
      <c r="CZW309" s="119" t="s">
        <v>613</v>
      </c>
      <c r="CZX309" s="119" t="s">
        <v>613</v>
      </c>
      <c r="CZY309" s="119" t="s">
        <v>613</v>
      </c>
      <c r="CZZ309" s="119" t="s">
        <v>613</v>
      </c>
      <c r="DAA309" s="119" t="s">
        <v>613</v>
      </c>
      <c r="DAB309" s="119" t="s">
        <v>613</v>
      </c>
      <c r="DAC309" s="119" t="s">
        <v>613</v>
      </c>
      <c r="DAD309" s="119" t="s">
        <v>613</v>
      </c>
      <c r="DAE309" s="119" t="s">
        <v>613</v>
      </c>
      <c r="DAF309" s="119" t="s">
        <v>613</v>
      </c>
      <c r="DAG309" s="119" t="s">
        <v>613</v>
      </c>
      <c r="DAH309" s="119" t="s">
        <v>613</v>
      </c>
      <c r="DAI309" s="119" t="s">
        <v>613</v>
      </c>
      <c r="DAJ309" s="119" t="s">
        <v>613</v>
      </c>
      <c r="DAK309" s="119" t="s">
        <v>613</v>
      </c>
      <c r="DAL309" s="119" t="s">
        <v>613</v>
      </c>
      <c r="DAM309" s="119" t="s">
        <v>613</v>
      </c>
      <c r="DAN309" s="119" t="s">
        <v>613</v>
      </c>
      <c r="DAO309" s="119" t="s">
        <v>613</v>
      </c>
      <c r="DAP309" s="119" t="s">
        <v>613</v>
      </c>
      <c r="DAQ309" s="119" t="s">
        <v>613</v>
      </c>
      <c r="DAR309" s="119" t="s">
        <v>613</v>
      </c>
      <c r="DAS309" s="119" t="s">
        <v>613</v>
      </c>
      <c r="DAT309" s="119" t="s">
        <v>613</v>
      </c>
      <c r="DAU309" s="119" t="s">
        <v>613</v>
      </c>
      <c r="DAV309" s="119" t="s">
        <v>613</v>
      </c>
      <c r="DAW309" s="119" t="s">
        <v>613</v>
      </c>
      <c r="DAX309" s="119" t="s">
        <v>613</v>
      </c>
      <c r="DAY309" s="119" t="s">
        <v>613</v>
      </c>
      <c r="DAZ309" s="119" t="s">
        <v>613</v>
      </c>
      <c r="DBA309" s="119" t="s">
        <v>613</v>
      </c>
      <c r="DBB309" s="119" t="s">
        <v>613</v>
      </c>
      <c r="DBC309" s="119" t="s">
        <v>613</v>
      </c>
      <c r="DBD309" s="119" t="s">
        <v>613</v>
      </c>
      <c r="DBE309" s="119" t="s">
        <v>613</v>
      </c>
      <c r="DBF309" s="119" t="s">
        <v>613</v>
      </c>
      <c r="DBG309" s="119" t="s">
        <v>613</v>
      </c>
      <c r="DBH309" s="119" t="s">
        <v>613</v>
      </c>
      <c r="DBI309" s="119" t="s">
        <v>613</v>
      </c>
      <c r="DBJ309" s="119" t="s">
        <v>613</v>
      </c>
      <c r="DBK309" s="119" t="s">
        <v>613</v>
      </c>
      <c r="DBL309" s="119" t="s">
        <v>613</v>
      </c>
      <c r="DBM309" s="119" t="s">
        <v>613</v>
      </c>
      <c r="DBN309" s="119" t="s">
        <v>613</v>
      </c>
      <c r="DBO309" s="119" t="s">
        <v>613</v>
      </c>
      <c r="DBP309" s="119" t="s">
        <v>613</v>
      </c>
      <c r="DBQ309" s="119" t="s">
        <v>613</v>
      </c>
      <c r="DBR309" s="119" t="s">
        <v>613</v>
      </c>
      <c r="DBS309" s="119" t="s">
        <v>613</v>
      </c>
      <c r="DBT309" s="119" t="s">
        <v>613</v>
      </c>
      <c r="DBU309" s="119" t="s">
        <v>613</v>
      </c>
      <c r="DBV309" s="119" t="s">
        <v>613</v>
      </c>
      <c r="DBW309" s="119" t="s">
        <v>613</v>
      </c>
      <c r="DBX309" s="119" t="s">
        <v>613</v>
      </c>
      <c r="DBY309" s="119" t="s">
        <v>613</v>
      </c>
      <c r="DBZ309" s="119" t="s">
        <v>613</v>
      </c>
      <c r="DCA309" s="119" t="s">
        <v>613</v>
      </c>
      <c r="DCB309" s="119" t="s">
        <v>613</v>
      </c>
      <c r="DCC309" s="119" t="s">
        <v>613</v>
      </c>
      <c r="DCD309" s="119" t="s">
        <v>613</v>
      </c>
      <c r="DCE309" s="119" t="s">
        <v>613</v>
      </c>
      <c r="DCF309" s="119" t="s">
        <v>613</v>
      </c>
      <c r="DCG309" s="119" t="s">
        <v>613</v>
      </c>
      <c r="DCH309" s="119" t="s">
        <v>613</v>
      </c>
      <c r="DCI309" s="119" t="s">
        <v>613</v>
      </c>
      <c r="DCJ309" s="119" t="s">
        <v>613</v>
      </c>
      <c r="DCK309" s="119" t="s">
        <v>613</v>
      </c>
      <c r="DCL309" s="119" t="s">
        <v>613</v>
      </c>
      <c r="DCM309" s="119" t="s">
        <v>613</v>
      </c>
      <c r="DCN309" s="119" t="s">
        <v>613</v>
      </c>
      <c r="DCO309" s="119" t="s">
        <v>613</v>
      </c>
      <c r="DCP309" s="119" t="s">
        <v>613</v>
      </c>
      <c r="DCQ309" s="119" t="s">
        <v>613</v>
      </c>
      <c r="DCR309" s="119" t="s">
        <v>613</v>
      </c>
      <c r="DCS309" s="119" t="s">
        <v>613</v>
      </c>
      <c r="DCT309" s="119" t="s">
        <v>613</v>
      </c>
      <c r="DCU309" s="119" t="s">
        <v>613</v>
      </c>
      <c r="DCV309" s="119" t="s">
        <v>613</v>
      </c>
      <c r="DCW309" s="119" t="s">
        <v>613</v>
      </c>
      <c r="DCX309" s="119" t="s">
        <v>613</v>
      </c>
      <c r="DCY309" s="119" t="s">
        <v>613</v>
      </c>
      <c r="DCZ309" s="119" t="s">
        <v>613</v>
      </c>
      <c r="DDA309" s="119" t="s">
        <v>613</v>
      </c>
      <c r="DDB309" s="119" t="s">
        <v>613</v>
      </c>
      <c r="DDC309" s="119" t="s">
        <v>613</v>
      </c>
      <c r="DDD309" s="119" t="s">
        <v>613</v>
      </c>
      <c r="DDE309" s="119" t="s">
        <v>613</v>
      </c>
      <c r="DDF309" s="119" t="s">
        <v>613</v>
      </c>
      <c r="DDG309" s="119" t="s">
        <v>613</v>
      </c>
      <c r="DDH309" s="119" t="s">
        <v>613</v>
      </c>
      <c r="DDI309" s="119" t="s">
        <v>613</v>
      </c>
      <c r="DDJ309" s="119" t="s">
        <v>613</v>
      </c>
      <c r="DDK309" s="119" t="s">
        <v>613</v>
      </c>
      <c r="DDL309" s="119" t="s">
        <v>613</v>
      </c>
      <c r="DDM309" s="119" t="s">
        <v>613</v>
      </c>
      <c r="DDN309" s="119" t="s">
        <v>613</v>
      </c>
      <c r="DDO309" s="119" t="s">
        <v>613</v>
      </c>
      <c r="DDP309" s="119" t="s">
        <v>613</v>
      </c>
      <c r="DDQ309" s="119" t="s">
        <v>613</v>
      </c>
      <c r="DDR309" s="119" t="s">
        <v>613</v>
      </c>
      <c r="DDS309" s="119" t="s">
        <v>613</v>
      </c>
      <c r="DDT309" s="119" t="s">
        <v>613</v>
      </c>
      <c r="DDU309" s="119" t="s">
        <v>613</v>
      </c>
      <c r="DDV309" s="119" t="s">
        <v>613</v>
      </c>
      <c r="DDW309" s="119" t="s">
        <v>613</v>
      </c>
      <c r="DDX309" s="119" t="s">
        <v>613</v>
      </c>
      <c r="DDY309" s="119" t="s">
        <v>613</v>
      </c>
      <c r="DDZ309" s="119" t="s">
        <v>613</v>
      </c>
      <c r="DEA309" s="119" t="s">
        <v>613</v>
      </c>
      <c r="DEB309" s="119" t="s">
        <v>613</v>
      </c>
      <c r="DEC309" s="119" t="s">
        <v>613</v>
      </c>
      <c r="DED309" s="119" t="s">
        <v>613</v>
      </c>
      <c r="DEE309" s="119" t="s">
        <v>613</v>
      </c>
      <c r="DEF309" s="119" t="s">
        <v>613</v>
      </c>
      <c r="DEG309" s="119" t="s">
        <v>613</v>
      </c>
      <c r="DEH309" s="119" t="s">
        <v>613</v>
      </c>
      <c r="DEI309" s="119" t="s">
        <v>613</v>
      </c>
      <c r="DEJ309" s="119" t="s">
        <v>613</v>
      </c>
      <c r="DEK309" s="119" t="s">
        <v>613</v>
      </c>
      <c r="DEL309" s="119" t="s">
        <v>613</v>
      </c>
      <c r="DEM309" s="119" t="s">
        <v>613</v>
      </c>
      <c r="DEN309" s="119" t="s">
        <v>613</v>
      </c>
      <c r="DEO309" s="119" t="s">
        <v>613</v>
      </c>
      <c r="DEP309" s="119" t="s">
        <v>613</v>
      </c>
      <c r="DEQ309" s="119" t="s">
        <v>613</v>
      </c>
      <c r="DER309" s="119" t="s">
        <v>613</v>
      </c>
      <c r="DES309" s="119" t="s">
        <v>613</v>
      </c>
      <c r="DET309" s="119" t="s">
        <v>613</v>
      </c>
      <c r="DEU309" s="119" t="s">
        <v>613</v>
      </c>
      <c r="DEV309" s="119" t="s">
        <v>613</v>
      </c>
      <c r="DEW309" s="119" t="s">
        <v>613</v>
      </c>
      <c r="DEX309" s="119" t="s">
        <v>613</v>
      </c>
      <c r="DEY309" s="119" t="s">
        <v>613</v>
      </c>
      <c r="DEZ309" s="119" t="s">
        <v>613</v>
      </c>
      <c r="DFA309" s="119" t="s">
        <v>613</v>
      </c>
      <c r="DFB309" s="119" t="s">
        <v>613</v>
      </c>
      <c r="DFC309" s="119" t="s">
        <v>613</v>
      </c>
      <c r="DFD309" s="119" t="s">
        <v>613</v>
      </c>
      <c r="DFE309" s="119" t="s">
        <v>613</v>
      </c>
      <c r="DFF309" s="119" t="s">
        <v>613</v>
      </c>
      <c r="DFG309" s="119" t="s">
        <v>613</v>
      </c>
      <c r="DFH309" s="119" t="s">
        <v>613</v>
      </c>
      <c r="DFI309" s="119" t="s">
        <v>613</v>
      </c>
      <c r="DFJ309" s="119" t="s">
        <v>613</v>
      </c>
      <c r="DFK309" s="119" t="s">
        <v>613</v>
      </c>
      <c r="DFL309" s="119" t="s">
        <v>613</v>
      </c>
      <c r="DFM309" s="119" t="s">
        <v>613</v>
      </c>
      <c r="DFN309" s="119" t="s">
        <v>613</v>
      </c>
      <c r="DFO309" s="119" t="s">
        <v>613</v>
      </c>
      <c r="DFP309" s="119" t="s">
        <v>613</v>
      </c>
      <c r="DFQ309" s="119" t="s">
        <v>613</v>
      </c>
      <c r="DFR309" s="119" t="s">
        <v>613</v>
      </c>
      <c r="DFS309" s="119" t="s">
        <v>613</v>
      </c>
      <c r="DFT309" s="119" t="s">
        <v>613</v>
      </c>
      <c r="DFU309" s="119" t="s">
        <v>613</v>
      </c>
      <c r="DFV309" s="119" t="s">
        <v>613</v>
      </c>
      <c r="DFW309" s="119" t="s">
        <v>613</v>
      </c>
      <c r="DFX309" s="119" t="s">
        <v>613</v>
      </c>
      <c r="DFY309" s="119" t="s">
        <v>613</v>
      </c>
      <c r="DFZ309" s="119" t="s">
        <v>613</v>
      </c>
      <c r="DGA309" s="119" t="s">
        <v>613</v>
      </c>
      <c r="DGB309" s="119" t="s">
        <v>613</v>
      </c>
      <c r="DGC309" s="119" t="s">
        <v>613</v>
      </c>
      <c r="DGD309" s="119" t="s">
        <v>613</v>
      </c>
      <c r="DGE309" s="119" t="s">
        <v>613</v>
      </c>
      <c r="DGF309" s="119" t="s">
        <v>613</v>
      </c>
      <c r="DGG309" s="119" t="s">
        <v>613</v>
      </c>
      <c r="DGH309" s="119" t="s">
        <v>613</v>
      </c>
      <c r="DGI309" s="119" t="s">
        <v>613</v>
      </c>
      <c r="DGJ309" s="119" t="s">
        <v>613</v>
      </c>
      <c r="DGK309" s="119" t="s">
        <v>613</v>
      </c>
      <c r="DGL309" s="119" t="s">
        <v>613</v>
      </c>
      <c r="DGM309" s="119" t="s">
        <v>613</v>
      </c>
      <c r="DGN309" s="119" t="s">
        <v>613</v>
      </c>
      <c r="DGO309" s="119" t="s">
        <v>613</v>
      </c>
      <c r="DGP309" s="119" t="s">
        <v>613</v>
      </c>
      <c r="DGQ309" s="119" t="s">
        <v>613</v>
      </c>
      <c r="DGR309" s="119" t="s">
        <v>613</v>
      </c>
      <c r="DGS309" s="119" t="s">
        <v>613</v>
      </c>
      <c r="DGT309" s="119" t="s">
        <v>613</v>
      </c>
      <c r="DGU309" s="119" t="s">
        <v>613</v>
      </c>
      <c r="DGV309" s="119" t="s">
        <v>613</v>
      </c>
      <c r="DGW309" s="119" t="s">
        <v>613</v>
      </c>
      <c r="DGX309" s="119" t="s">
        <v>613</v>
      </c>
      <c r="DGY309" s="119" t="s">
        <v>613</v>
      </c>
      <c r="DGZ309" s="119" t="s">
        <v>613</v>
      </c>
      <c r="DHA309" s="119" t="s">
        <v>613</v>
      </c>
      <c r="DHB309" s="119" t="s">
        <v>613</v>
      </c>
      <c r="DHC309" s="119" t="s">
        <v>613</v>
      </c>
      <c r="DHD309" s="119" t="s">
        <v>613</v>
      </c>
      <c r="DHE309" s="119" t="s">
        <v>613</v>
      </c>
      <c r="DHF309" s="119" t="s">
        <v>613</v>
      </c>
      <c r="DHG309" s="119" t="s">
        <v>613</v>
      </c>
      <c r="DHH309" s="119" t="s">
        <v>613</v>
      </c>
      <c r="DHI309" s="119" t="s">
        <v>613</v>
      </c>
      <c r="DHJ309" s="119" t="s">
        <v>613</v>
      </c>
      <c r="DHK309" s="119" t="s">
        <v>613</v>
      </c>
      <c r="DHL309" s="119" t="s">
        <v>613</v>
      </c>
      <c r="DHM309" s="119" t="s">
        <v>613</v>
      </c>
      <c r="DHN309" s="119" t="s">
        <v>613</v>
      </c>
      <c r="DHO309" s="119" t="s">
        <v>613</v>
      </c>
      <c r="DHP309" s="119" t="s">
        <v>613</v>
      </c>
      <c r="DHQ309" s="119" t="s">
        <v>613</v>
      </c>
      <c r="DHR309" s="119" t="s">
        <v>613</v>
      </c>
      <c r="DHS309" s="119" t="s">
        <v>613</v>
      </c>
      <c r="DHT309" s="119" t="s">
        <v>613</v>
      </c>
      <c r="DHU309" s="119" t="s">
        <v>613</v>
      </c>
      <c r="DHV309" s="119" t="s">
        <v>613</v>
      </c>
      <c r="DHW309" s="119" t="s">
        <v>613</v>
      </c>
      <c r="DHX309" s="119" t="s">
        <v>613</v>
      </c>
      <c r="DHY309" s="119" t="s">
        <v>613</v>
      </c>
      <c r="DHZ309" s="119" t="s">
        <v>613</v>
      </c>
      <c r="DIA309" s="119" t="s">
        <v>613</v>
      </c>
      <c r="DIB309" s="119" t="s">
        <v>613</v>
      </c>
      <c r="DIC309" s="119" t="s">
        <v>613</v>
      </c>
      <c r="DID309" s="119" t="s">
        <v>613</v>
      </c>
      <c r="DIE309" s="119" t="s">
        <v>613</v>
      </c>
      <c r="DIF309" s="119" t="s">
        <v>613</v>
      </c>
      <c r="DIG309" s="119" t="s">
        <v>613</v>
      </c>
      <c r="DIH309" s="119" t="s">
        <v>613</v>
      </c>
      <c r="DII309" s="119" t="s">
        <v>613</v>
      </c>
      <c r="DIJ309" s="119" t="s">
        <v>613</v>
      </c>
      <c r="DIK309" s="119" t="s">
        <v>613</v>
      </c>
      <c r="DIL309" s="119" t="s">
        <v>613</v>
      </c>
      <c r="DIM309" s="119" t="s">
        <v>613</v>
      </c>
      <c r="DIN309" s="119" t="s">
        <v>613</v>
      </c>
      <c r="DIO309" s="119" t="s">
        <v>613</v>
      </c>
      <c r="DIP309" s="119" t="s">
        <v>613</v>
      </c>
      <c r="DIQ309" s="119" t="s">
        <v>613</v>
      </c>
      <c r="DIR309" s="119" t="s">
        <v>613</v>
      </c>
      <c r="DIS309" s="119" t="s">
        <v>613</v>
      </c>
      <c r="DIT309" s="119" t="s">
        <v>613</v>
      </c>
      <c r="DIU309" s="119" t="s">
        <v>613</v>
      </c>
      <c r="DIV309" s="119" t="s">
        <v>613</v>
      </c>
      <c r="DIW309" s="119" t="s">
        <v>613</v>
      </c>
      <c r="DIX309" s="119" t="s">
        <v>613</v>
      </c>
      <c r="DIY309" s="119" t="s">
        <v>613</v>
      </c>
      <c r="DIZ309" s="119" t="s">
        <v>613</v>
      </c>
      <c r="DJA309" s="119" t="s">
        <v>613</v>
      </c>
      <c r="DJB309" s="119" t="s">
        <v>613</v>
      </c>
      <c r="DJC309" s="119" t="s">
        <v>613</v>
      </c>
      <c r="DJD309" s="119" t="s">
        <v>613</v>
      </c>
      <c r="DJE309" s="119" t="s">
        <v>613</v>
      </c>
      <c r="DJF309" s="119" t="s">
        <v>613</v>
      </c>
      <c r="DJG309" s="119" t="s">
        <v>613</v>
      </c>
      <c r="DJH309" s="119" t="s">
        <v>613</v>
      </c>
      <c r="DJI309" s="119" t="s">
        <v>613</v>
      </c>
      <c r="DJJ309" s="119" t="s">
        <v>613</v>
      </c>
      <c r="DJK309" s="119" t="s">
        <v>613</v>
      </c>
      <c r="DJL309" s="119" t="s">
        <v>613</v>
      </c>
      <c r="DJM309" s="119" t="s">
        <v>613</v>
      </c>
      <c r="DJN309" s="119" t="s">
        <v>613</v>
      </c>
      <c r="DJO309" s="119" t="s">
        <v>613</v>
      </c>
      <c r="DJP309" s="119" t="s">
        <v>613</v>
      </c>
      <c r="DJQ309" s="119" t="s">
        <v>613</v>
      </c>
      <c r="DJR309" s="119" t="s">
        <v>613</v>
      </c>
      <c r="DJS309" s="119" t="s">
        <v>613</v>
      </c>
      <c r="DJT309" s="119" t="s">
        <v>613</v>
      </c>
      <c r="DJU309" s="119" t="s">
        <v>613</v>
      </c>
      <c r="DJV309" s="119" t="s">
        <v>613</v>
      </c>
      <c r="DJW309" s="119" t="s">
        <v>613</v>
      </c>
      <c r="DJX309" s="119" t="s">
        <v>613</v>
      </c>
      <c r="DJY309" s="119" t="s">
        <v>613</v>
      </c>
      <c r="DJZ309" s="119" t="s">
        <v>613</v>
      </c>
      <c r="DKA309" s="119" t="s">
        <v>613</v>
      </c>
      <c r="DKB309" s="119" t="s">
        <v>613</v>
      </c>
      <c r="DKC309" s="119" t="s">
        <v>613</v>
      </c>
      <c r="DKD309" s="119" t="s">
        <v>613</v>
      </c>
      <c r="DKE309" s="119" t="s">
        <v>613</v>
      </c>
      <c r="DKF309" s="119" t="s">
        <v>613</v>
      </c>
      <c r="DKG309" s="119" t="s">
        <v>613</v>
      </c>
      <c r="DKH309" s="119" t="s">
        <v>613</v>
      </c>
      <c r="DKI309" s="119" t="s">
        <v>613</v>
      </c>
      <c r="DKJ309" s="119" t="s">
        <v>613</v>
      </c>
      <c r="DKK309" s="119" t="s">
        <v>613</v>
      </c>
      <c r="DKL309" s="119" t="s">
        <v>613</v>
      </c>
      <c r="DKM309" s="119" t="s">
        <v>613</v>
      </c>
      <c r="DKN309" s="119" t="s">
        <v>613</v>
      </c>
      <c r="DKO309" s="119" t="s">
        <v>613</v>
      </c>
      <c r="DKP309" s="119" t="s">
        <v>613</v>
      </c>
      <c r="DKQ309" s="119" t="s">
        <v>613</v>
      </c>
      <c r="DKR309" s="119" t="s">
        <v>613</v>
      </c>
      <c r="DKS309" s="119" t="s">
        <v>613</v>
      </c>
      <c r="DKT309" s="119" t="s">
        <v>613</v>
      </c>
      <c r="DKU309" s="119" t="s">
        <v>613</v>
      </c>
      <c r="DKV309" s="119" t="s">
        <v>613</v>
      </c>
      <c r="DKW309" s="119" t="s">
        <v>613</v>
      </c>
      <c r="DKX309" s="119" t="s">
        <v>613</v>
      </c>
      <c r="DKY309" s="119" t="s">
        <v>613</v>
      </c>
      <c r="DKZ309" s="119" t="s">
        <v>613</v>
      </c>
      <c r="DLA309" s="119" t="s">
        <v>613</v>
      </c>
      <c r="DLB309" s="119" t="s">
        <v>613</v>
      </c>
      <c r="DLC309" s="119" t="s">
        <v>613</v>
      </c>
      <c r="DLD309" s="119" t="s">
        <v>613</v>
      </c>
      <c r="DLE309" s="119" t="s">
        <v>613</v>
      </c>
      <c r="DLF309" s="119" t="s">
        <v>613</v>
      </c>
      <c r="DLG309" s="119" t="s">
        <v>613</v>
      </c>
      <c r="DLH309" s="119" t="s">
        <v>613</v>
      </c>
      <c r="DLI309" s="119" t="s">
        <v>613</v>
      </c>
      <c r="DLJ309" s="119" t="s">
        <v>613</v>
      </c>
      <c r="DLK309" s="119" t="s">
        <v>613</v>
      </c>
      <c r="DLL309" s="119" t="s">
        <v>613</v>
      </c>
      <c r="DLM309" s="119" t="s">
        <v>613</v>
      </c>
      <c r="DLN309" s="119" t="s">
        <v>613</v>
      </c>
      <c r="DLO309" s="119" t="s">
        <v>613</v>
      </c>
      <c r="DLP309" s="119" t="s">
        <v>613</v>
      </c>
      <c r="DLQ309" s="119" t="s">
        <v>613</v>
      </c>
      <c r="DLR309" s="119" t="s">
        <v>613</v>
      </c>
      <c r="DLS309" s="119" t="s">
        <v>613</v>
      </c>
      <c r="DLT309" s="119" t="s">
        <v>613</v>
      </c>
      <c r="DLU309" s="119" t="s">
        <v>613</v>
      </c>
      <c r="DLV309" s="119" t="s">
        <v>613</v>
      </c>
      <c r="DLW309" s="119" t="s">
        <v>613</v>
      </c>
      <c r="DLX309" s="119" t="s">
        <v>613</v>
      </c>
      <c r="DLY309" s="119" t="s">
        <v>613</v>
      </c>
      <c r="DLZ309" s="119" t="s">
        <v>613</v>
      </c>
      <c r="DMA309" s="119" t="s">
        <v>613</v>
      </c>
      <c r="DMB309" s="119" t="s">
        <v>613</v>
      </c>
      <c r="DMC309" s="119" t="s">
        <v>613</v>
      </c>
      <c r="DMD309" s="119" t="s">
        <v>613</v>
      </c>
      <c r="DME309" s="119" t="s">
        <v>613</v>
      </c>
      <c r="DMF309" s="119" t="s">
        <v>613</v>
      </c>
      <c r="DMG309" s="119" t="s">
        <v>613</v>
      </c>
      <c r="DMH309" s="119" t="s">
        <v>613</v>
      </c>
      <c r="DMI309" s="119" t="s">
        <v>613</v>
      </c>
      <c r="DMJ309" s="119" t="s">
        <v>613</v>
      </c>
      <c r="DMK309" s="119" t="s">
        <v>613</v>
      </c>
      <c r="DML309" s="119" t="s">
        <v>613</v>
      </c>
      <c r="DMM309" s="119" t="s">
        <v>613</v>
      </c>
      <c r="DMN309" s="119" t="s">
        <v>613</v>
      </c>
      <c r="DMO309" s="119" t="s">
        <v>613</v>
      </c>
      <c r="DMP309" s="119" t="s">
        <v>613</v>
      </c>
      <c r="DMQ309" s="119" t="s">
        <v>613</v>
      </c>
      <c r="DMR309" s="119" t="s">
        <v>613</v>
      </c>
      <c r="DMS309" s="119" t="s">
        <v>613</v>
      </c>
      <c r="DMT309" s="119" t="s">
        <v>613</v>
      </c>
      <c r="DMU309" s="119" t="s">
        <v>613</v>
      </c>
      <c r="DMV309" s="119" t="s">
        <v>613</v>
      </c>
      <c r="DMW309" s="119" t="s">
        <v>613</v>
      </c>
      <c r="DMX309" s="119" t="s">
        <v>613</v>
      </c>
      <c r="DMY309" s="119" t="s">
        <v>613</v>
      </c>
      <c r="DMZ309" s="119" t="s">
        <v>613</v>
      </c>
      <c r="DNA309" s="119" t="s">
        <v>613</v>
      </c>
      <c r="DNB309" s="119" t="s">
        <v>613</v>
      </c>
      <c r="DNC309" s="119" t="s">
        <v>613</v>
      </c>
      <c r="DND309" s="119" t="s">
        <v>613</v>
      </c>
      <c r="DNE309" s="119" t="s">
        <v>613</v>
      </c>
      <c r="DNF309" s="119" t="s">
        <v>613</v>
      </c>
      <c r="DNG309" s="119" t="s">
        <v>613</v>
      </c>
      <c r="DNH309" s="119" t="s">
        <v>613</v>
      </c>
      <c r="DNI309" s="119" t="s">
        <v>613</v>
      </c>
      <c r="DNJ309" s="119" t="s">
        <v>613</v>
      </c>
      <c r="DNK309" s="119" t="s">
        <v>613</v>
      </c>
      <c r="DNL309" s="119" t="s">
        <v>613</v>
      </c>
      <c r="DNM309" s="119" t="s">
        <v>613</v>
      </c>
      <c r="DNN309" s="119" t="s">
        <v>613</v>
      </c>
      <c r="DNO309" s="119" t="s">
        <v>613</v>
      </c>
      <c r="DNP309" s="119" t="s">
        <v>613</v>
      </c>
      <c r="DNQ309" s="119" t="s">
        <v>613</v>
      </c>
      <c r="DNR309" s="119" t="s">
        <v>613</v>
      </c>
      <c r="DNS309" s="119" t="s">
        <v>613</v>
      </c>
      <c r="DNT309" s="119" t="s">
        <v>613</v>
      </c>
      <c r="DNU309" s="119" t="s">
        <v>613</v>
      </c>
      <c r="DNV309" s="119" t="s">
        <v>613</v>
      </c>
      <c r="DNW309" s="119" t="s">
        <v>613</v>
      </c>
      <c r="DNX309" s="119" t="s">
        <v>613</v>
      </c>
      <c r="DNY309" s="119" t="s">
        <v>613</v>
      </c>
      <c r="DNZ309" s="119" t="s">
        <v>613</v>
      </c>
      <c r="DOA309" s="119" t="s">
        <v>613</v>
      </c>
      <c r="DOB309" s="119" t="s">
        <v>613</v>
      </c>
      <c r="DOC309" s="119" t="s">
        <v>613</v>
      </c>
      <c r="DOD309" s="119" t="s">
        <v>613</v>
      </c>
      <c r="DOE309" s="119" t="s">
        <v>613</v>
      </c>
      <c r="DOF309" s="119" t="s">
        <v>613</v>
      </c>
      <c r="DOG309" s="119" t="s">
        <v>613</v>
      </c>
      <c r="DOH309" s="119" t="s">
        <v>613</v>
      </c>
      <c r="DOI309" s="119" t="s">
        <v>613</v>
      </c>
      <c r="DOJ309" s="119" t="s">
        <v>613</v>
      </c>
      <c r="DOK309" s="119" t="s">
        <v>613</v>
      </c>
      <c r="DOL309" s="119" t="s">
        <v>613</v>
      </c>
      <c r="DOM309" s="119" t="s">
        <v>613</v>
      </c>
      <c r="DON309" s="119" t="s">
        <v>613</v>
      </c>
      <c r="DOO309" s="119" t="s">
        <v>613</v>
      </c>
      <c r="DOP309" s="119" t="s">
        <v>613</v>
      </c>
      <c r="DOQ309" s="119" t="s">
        <v>613</v>
      </c>
      <c r="DOR309" s="119" t="s">
        <v>613</v>
      </c>
      <c r="DOS309" s="119" t="s">
        <v>613</v>
      </c>
      <c r="DOT309" s="119" t="s">
        <v>613</v>
      </c>
      <c r="DOU309" s="119" t="s">
        <v>613</v>
      </c>
      <c r="DOV309" s="119" t="s">
        <v>613</v>
      </c>
      <c r="DOW309" s="119" t="s">
        <v>613</v>
      </c>
      <c r="DOX309" s="119" t="s">
        <v>613</v>
      </c>
      <c r="DOY309" s="119" t="s">
        <v>613</v>
      </c>
      <c r="DOZ309" s="119" t="s">
        <v>613</v>
      </c>
      <c r="DPA309" s="119" t="s">
        <v>613</v>
      </c>
      <c r="DPB309" s="119" t="s">
        <v>613</v>
      </c>
      <c r="DPC309" s="119" t="s">
        <v>613</v>
      </c>
      <c r="DPD309" s="119" t="s">
        <v>613</v>
      </c>
      <c r="DPE309" s="119" t="s">
        <v>613</v>
      </c>
      <c r="DPF309" s="119" t="s">
        <v>613</v>
      </c>
      <c r="DPG309" s="119" t="s">
        <v>613</v>
      </c>
      <c r="DPH309" s="119" t="s">
        <v>613</v>
      </c>
      <c r="DPI309" s="119" t="s">
        <v>613</v>
      </c>
      <c r="DPJ309" s="119" t="s">
        <v>613</v>
      </c>
      <c r="DPK309" s="119" t="s">
        <v>613</v>
      </c>
      <c r="DPL309" s="119" t="s">
        <v>613</v>
      </c>
      <c r="DPM309" s="119" t="s">
        <v>613</v>
      </c>
      <c r="DPN309" s="119" t="s">
        <v>613</v>
      </c>
      <c r="DPO309" s="119" t="s">
        <v>613</v>
      </c>
      <c r="DPP309" s="119" t="s">
        <v>613</v>
      </c>
      <c r="DPQ309" s="119" t="s">
        <v>613</v>
      </c>
      <c r="DPR309" s="119" t="s">
        <v>613</v>
      </c>
      <c r="DPS309" s="119" t="s">
        <v>613</v>
      </c>
      <c r="DPT309" s="119" t="s">
        <v>613</v>
      </c>
      <c r="DPU309" s="119" t="s">
        <v>613</v>
      </c>
      <c r="DPV309" s="119" t="s">
        <v>613</v>
      </c>
      <c r="DPW309" s="119" t="s">
        <v>613</v>
      </c>
      <c r="DPX309" s="119" t="s">
        <v>613</v>
      </c>
      <c r="DPY309" s="119" t="s">
        <v>613</v>
      </c>
      <c r="DPZ309" s="119" t="s">
        <v>613</v>
      </c>
      <c r="DQA309" s="119" t="s">
        <v>613</v>
      </c>
      <c r="DQB309" s="119" t="s">
        <v>613</v>
      </c>
      <c r="DQC309" s="119" t="s">
        <v>613</v>
      </c>
      <c r="DQD309" s="119" t="s">
        <v>613</v>
      </c>
      <c r="DQE309" s="119" t="s">
        <v>613</v>
      </c>
      <c r="DQF309" s="119" t="s">
        <v>613</v>
      </c>
      <c r="DQG309" s="119" t="s">
        <v>613</v>
      </c>
      <c r="DQH309" s="119" t="s">
        <v>613</v>
      </c>
      <c r="DQI309" s="119" t="s">
        <v>613</v>
      </c>
      <c r="DQJ309" s="119" t="s">
        <v>613</v>
      </c>
      <c r="DQK309" s="119" t="s">
        <v>613</v>
      </c>
      <c r="DQL309" s="119" t="s">
        <v>613</v>
      </c>
      <c r="DQM309" s="119" t="s">
        <v>613</v>
      </c>
      <c r="DQN309" s="119" t="s">
        <v>613</v>
      </c>
      <c r="DQO309" s="119" t="s">
        <v>613</v>
      </c>
      <c r="DQP309" s="119" t="s">
        <v>613</v>
      </c>
      <c r="DQQ309" s="119" t="s">
        <v>613</v>
      </c>
      <c r="DQR309" s="119" t="s">
        <v>613</v>
      </c>
      <c r="DQS309" s="119" t="s">
        <v>613</v>
      </c>
      <c r="DQT309" s="119" t="s">
        <v>613</v>
      </c>
      <c r="DQU309" s="119" t="s">
        <v>613</v>
      </c>
      <c r="DQV309" s="119" t="s">
        <v>613</v>
      </c>
      <c r="DQW309" s="119" t="s">
        <v>613</v>
      </c>
      <c r="DQX309" s="119" t="s">
        <v>613</v>
      </c>
      <c r="DQY309" s="119" t="s">
        <v>613</v>
      </c>
      <c r="DQZ309" s="119" t="s">
        <v>613</v>
      </c>
      <c r="DRA309" s="119" t="s">
        <v>613</v>
      </c>
      <c r="DRB309" s="119" t="s">
        <v>613</v>
      </c>
      <c r="DRC309" s="119" t="s">
        <v>613</v>
      </c>
      <c r="DRD309" s="119" t="s">
        <v>613</v>
      </c>
      <c r="DRE309" s="119" t="s">
        <v>613</v>
      </c>
      <c r="DRF309" s="119" t="s">
        <v>613</v>
      </c>
      <c r="DRG309" s="119" t="s">
        <v>613</v>
      </c>
      <c r="DRH309" s="119" t="s">
        <v>613</v>
      </c>
      <c r="DRI309" s="119" t="s">
        <v>613</v>
      </c>
      <c r="DRJ309" s="119" t="s">
        <v>613</v>
      </c>
      <c r="DRK309" s="119" t="s">
        <v>613</v>
      </c>
      <c r="DRL309" s="119" t="s">
        <v>613</v>
      </c>
      <c r="DRM309" s="119" t="s">
        <v>613</v>
      </c>
      <c r="DRN309" s="119" t="s">
        <v>613</v>
      </c>
      <c r="DRO309" s="119" t="s">
        <v>613</v>
      </c>
      <c r="DRP309" s="119" t="s">
        <v>613</v>
      </c>
      <c r="DRQ309" s="119" t="s">
        <v>613</v>
      </c>
      <c r="DRR309" s="119" t="s">
        <v>613</v>
      </c>
      <c r="DRS309" s="119" t="s">
        <v>613</v>
      </c>
      <c r="DRT309" s="119" t="s">
        <v>613</v>
      </c>
      <c r="DRU309" s="119" t="s">
        <v>613</v>
      </c>
      <c r="DRV309" s="119" t="s">
        <v>613</v>
      </c>
      <c r="DRW309" s="119" t="s">
        <v>613</v>
      </c>
      <c r="DRX309" s="119" t="s">
        <v>613</v>
      </c>
      <c r="DRY309" s="119" t="s">
        <v>613</v>
      </c>
      <c r="DRZ309" s="119" t="s">
        <v>613</v>
      </c>
      <c r="DSA309" s="119" t="s">
        <v>613</v>
      </c>
      <c r="DSB309" s="119" t="s">
        <v>613</v>
      </c>
      <c r="DSC309" s="119" t="s">
        <v>613</v>
      </c>
      <c r="DSD309" s="119" t="s">
        <v>613</v>
      </c>
      <c r="DSE309" s="119" t="s">
        <v>613</v>
      </c>
      <c r="DSF309" s="119" t="s">
        <v>613</v>
      </c>
      <c r="DSG309" s="119" t="s">
        <v>613</v>
      </c>
      <c r="DSH309" s="119" t="s">
        <v>613</v>
      </c>
      <c r="DSI309" s="119" t="s">
        <v>613</v>
      </c>
      <c r="DSJ309" s="119" t="s">
        <v>613</v>
      </c>
      <c r="DSK309" s="119" t="s">
        <v>613</v>
      </c>
      <c r="DSL309" s="119" t="s">
        <v>613</v>
      </c>
      <c r="DSM309" s="119" t="s">
        <v>613</v>
      </c>
      <c r="DSN309" s="119" t="s">
        <v>613</v>
      </c>
      <c r="DSO309" s="119" t="s">
        <v>613</v>
      </c>
      <c r="DSP309" s="119" t="s">
        <v>613</v>
      </c>
      <c r="DSQ309" s="119" t="s">
        <v>613</v>
      </c>
      <c r="DSR309" s="119" t="s">
        <v>613</v>
      </c>
      <c r="DSS309" s="119" t="s">
        <v>613</v>
      </c>
      <c r="DST309" s="119" t="s">
        <v>613</v>
      </c>
      <c r="DSU309" s="119" t="s">
        <v>613</v>
      </c>
      <c r="DSV309" s="119" t="s">
        <v>613</v>
      </c>
      <c r="DSW309" s="119" t="s">
        <v>613</v>
      </c>
      <c r="DSX309" s="119" t="s">
        <v>613</v>
      </c>
      <c r="DSY309" s="119" t="s">
        <v>613</v>
      </c>
      <c r="DSZ309" s="119" t="s">
        <v>613</v>
      </c>
      <c r="DTA309" s="119" t="s">
        <v>613</v>
      </c>
      <c r="DTB309" s="119" t="s">
        <v>613</v>
      </c>
      <c r="DTC309" s="119" t="s">
        <v>613</v>
      </c>
      <c r="DTD309" s="119" t="s">
        <v>613</v>
      </c>
      <c r="DTE309" s="119" t="s">
        <v>613</v>
      </c>
      <c r="DTF309" s="119" t="s">
        <v>613</v>
      </c>
      <c r="DTG309" s="119" t="s">
        <v>613</v>
      </c>
      <c r="DTH309" s="119" t="s">
        <v>613</v>
      </c>
      <c r="DTI309" s="119" t="s">
        <v>613</v>
      </c>
      <c r="DTJ309" s="119" t="s">
        <v>613</v>
      </c>
      <c r="DTK309" s="119" t="s">
        <v>613</v>
      </c>
      <c r="DTL309" s="119" t="s">
        <v>613</v>
      </c>
      <c r="DTM309" s="119" t="s">
        <v>613</v>
      </c>
      <c r="DTN309" s="119" t="s">
        <v>613</v>
      </c>
      <c r="DTO309" s="119" t="s">
        <v>613</v>
      </c>
      <c r="DTP309" s="119" t="s">
        <v>613</v>
      </c>
      <c r="DTQ309" s="119" t="s">
        <v>613</v>
      </c>
      <c r="DTR309" s="119" t="s">
        <v>613</v>
      </c>
      <c r="DTS309" s="119" t="s">
        <v>613</v>
      </c>
      <c r="DTT309" s="119" t="s">
        <v>613</v>
      </c>
      <c r="DTU309" s="119" t="s">
        <v>613</v>
      </c>
      <c r="DTV309" s="119" t="s">
        <v>613</v>
      </c>
      <c r="DTW309" s="119" t="s">
        <v>613</v>
      </c>
      <c r="DTX309" s="119" t="s">
        <v>613</v>
      </c>
      <c r="DTY309" s="119" t="s">
        <v>613</v>
      </c>
      <c r="DTZ309" s="119" t="s">
        <v>613</v>
      </c>
      <c r="DUA309" s="119" t="s">
        <v>613</v>
      </c>
      <c r="DUB309" s="119" t="s">
        <v>613</v>
      </c>
      <c r="DUC309" s="119" t="s">
        <v>613</v>
      </c>
      <c r="DUD309" s="119" t="s">
        <v>613</v>
      </c>
      <c r="DUE309" s="119" t="s">
        <v>613</v>
      </c>
      <c r="DUF309" s="119" t="s">
        <v>613</v>
      </c>
      <c r="DUG309" s="119" t="s">
        <v>613</v>
      </c>
      <c r="DUH309" s="119" t="s">
        <v>613</v>
      </c>
      <c r="DUI309" s="119" t="s">
        <v>613</v>
      </c>
      <c r="DUJ309" s="119" t="s">
        <v>613</v>
      </c>
      <c r="DUK309" s="119" t="s">
        <v>613</v>
      </c>
      <c r="DUL309" s="119" t="s">
        <v>613</v>
      </c>
      <c r="DUM309" s="119" t="s">
        <v>613</v>
      </c>
      <c r="DUN309" s="119" t="s">
        <v>613</v>
      </c>
      <c r="DUO309" s="119" t="s">
        <v>613</v>
      </c>
      <c r="DUP309" s="119" t="s">
        <v>613</v>
      </c>
      <c r="DUQ309" s="119" t="s">
        <v>613</v>
      </c>
      <c r="DUR309" s="119" t="s">
        <v>613</v>
      </c>
      <c r="DUS309" s="119" t="s">
        <v>613</v>
      </c>
      <c r="DUT309" s="119" t="s">
        <v>613</v>
      </c>
      <c r="DUU309" s="119" t="s">
        <v>613</v>
      </c>
      <c r="DUV309" s="119" t="s">
        <v>613</v>
      </c>
      <c r="DUW309" s="119" t="s">
        <v>613</v>
      </c>
      <c r="DUX309" s="119" t="s">
        <v>613</v>
      </c>
      <c r="DUY309" s="119" t="s">
        <v>613</v>
      </c>
      <c r="DUZ309" s="119" t="s">
        <v>613</v>
      </c>
      <c r="DVA309" s="119" t="s">
        <v>613</v>
      </c>
      <c r="DVB309" s="119" t="s">
        <v>613</v>
      </c>
      <c r="DVC309" s="119" t="s">
        <v>613</v>
      </c>
      <c r="DVD309" s="119" t="s">
        <v>613</v>
      </c>
      <c r="DVE309" s="119" t="s">
        <v>613</v>
      </c>
      <c r="DVF309" s="119" t="s">
        <v>613</v>
      </c>
      <c r="DVG309" s="119" t="s">
        <v>613</v>
      </c>
      <c r="DVH309" s="119" t="s">
        <v>613</v>
      </c>
      <c r="DVI309" s="119" t="s">
        <v>613</v>
      </c>
      <c r="DVJ309" s="119" t="s">
        <v>613</v>
      </c>
      <c r="DVK309" s="119" t="s">
        <v>613</v>
      </c>
      <c r="DVL309" s="119" t="s">
        <v>613</v>
      </c>
      <c r="DVM309" s="119" t="s">
        <v>613</v>
      </c>
      <c r="DVN309" s="119" t="s">
        <v>613</v>
      </c>
      <c r="DVO309" s="119" t="s">
        <v>613</v>
      </c>
      <c r="DVP309" s="119" t="s">
        <v>613</v>
      </c>
      <c r="DVQ309" s="119" t="s">
        <v>613</v>
      </c>
      <c r="DVR309" s="119" t="s">
        <v>613</v>
      </c>
      <c r="DVS309" s="119" t="s">
        <v>613</v>
      </c>
      <c r="DVT309" s="119" t="s">
        <v>613</v>
      </c>
      <c r="DVU309" s="119" t="s">
        <v>613</v>
      </c>
      <c r="DVV309" s="119" t="s">
        <v>613</v>
      </c>
      <c r="DVW309" s="119" t="s">
        <v>613</v>
      </c>
      <c r="DVX309" s="119" t="s">
        <v>613</v>
      </c>
      <c r="DVY309" s="119" t="s">
        <v>613</v>
      </c>
      <c r="DVZ309" s="119" t="s">
        <v>613</v>
      </c>
      <c r="DWA309" s="119" t="s">
        <v>613</v>
      </c>
      <c r="DWB309" s="119" t="s">
        <v>613</v>
      </c>
      <c r="DWC309" s="119" t="s">
        <v>613</v>
      </c>
      <c r="DWD309" s="119" t="s">
        <v>613</v>
      </c>
      <c r="DWE309" s="119" t="s">
        <v>613</v>
      </c>
      <c r="DWF309" s="119" t="s">
        <v>613</v>
      </c>
      <c r="DWG309" s="119" t="s">
        <v>613</v>
      </c>
      <c r="DWH309" s="119" t="s">
        <v>613</v>
      </c>
      <c r="DWI309" s="119" t="s">
        <v>613</v>
      </c>
      <c r="DWJ309" s="119" t="s">
        <v>613</v>
      </c>
      <c r="DWK309" s="119" t="s">
        <v>613</v>
      </c>
      <c r="DWL309" s="119" t="s">
        <v>613</v>
      </c>
      <c r="DWM309" s="119" t="s">
        <v>613</v>
      </c>
      <c r="DWN309" s="119" t="s">
        <v>613</v>
      </c>
      <c r="DWO309" s="119" t="s">
        <v>613</v>
      </c>
      <c r="DWP309" s="119" t="s">
        <v>613</v>
      </c>
      <c r="DWQ309" s="119" t="s">
        <v>613</v>
      </c>
      <c r="DWR309" s="119" t="s">
        <v>613</v>
      </c>
      <c r="DWS309" s="119" t="s">
        <v>613</v>
      </c>
      <c r="DWT309" s="119" t="s">
        <v>613</v>
      </c>
      <c r="DWU309" s="119" t="s">
        <v>613</v>
      </c>
      <c r="DWV309" s="119" t="s">
        <v>613</v>
      </c>
      <c r="DWW309" s="119" t="s">
        <v>613</v>
      </c>
      <c r="DWX309" s="119" t="s">
        <v>613</v>
      </c>
      <c r="DWY309" s="119" t="s">
        <v>613</v>
      </c>
      <c r="DWZ309" s="119" t="s">
        <v>613</v>
      </c>
      <c r="DXA309" s="119" t="s">
        <v>613</v>
      </c>
      <c r="DXB309" s="119" t="s">
        <v>613</v>
      </c>
      <c r="DXC309" s="119" t="s">
        <v>613</v>
      </c>
      <c r="DXD309" s="119" t="s">
        <v>613</v>
      </c>
      <c r="DXE309" s="119" t="s">
        <v>613</v>
      </c>
      <c r="DXF309" s="119" t="s">
        <v>613</v>
      </c>
      <c r="DXG309" s="119" t="s">
        <v>613</v>
      </c>
      <c r="DXH309" s="119" t="s">
        <v>613</v>
      </c>
      <c r="DXI309" s="119" t="s">
        <v>613</v>
      </c>
      <c r="DXJ309" s="119" t="s">
        <v>613</v>
      </c>
      <c r="DXK309" s="119" t="s">
        <v>613</v>
      </c>
      <c r="DXL309" s="119" t="s">
        <v>613</v>
      </c>
      <c r="DXM309" s="119" t="s">
        <v>613</v>
      </c>
      <c r="DXN309" s="119" t="s">
        <v>613</v>
      </c>
      <c r="DXO309" s="119" t="s">
        <v>613</v>
      </c>
      <c r="DXP309" s="119" t="s">
        <v>613</v>
      </c>
      <c r="DXQ309" s="119" t="s">
        <v>613</v>
      </c>
      <c r="DXR309" s="119" t="s">
        <v>613</v>
      </c>
      <c r="DXS309" s="119" t="s">
        <v>613</v>
      </c>
      <c r="DXT309" s="119" t="s">
        <v>613</v>
      </c>
      <c r="DXU309" s="119" t="s">
        <v>613</v>
      </c>
      <c r="DXV309" s="119" t="s">
        <v>613</v>
      </c>
      <c r="DXW309" s="119" t="s">
        <v>613</v>
      </c>
      <c r="DXX309" s="119" t="s">
        <v>613</v>
      </c>
      <c r="DXY309" s="119" t="s">
        <v>613</v>
      </c>
      <c r="DXZ309" s="119" t="s">
        <v>613</v>
      </c>
      <c r="DYA309" s="119" t="s">
        <v>613</v>
      </c>
      <c r="DYB309" s="119" t="s">
        <v>613</v>
      </c>
      <c r="DYC309" s="119" t="s">
        <v>613</v>
      </c>
      <c r="DYD309" s="119" t="s">
        <v>613</v>
      </c>
      <c r="DYE309" s="119" t="s">
        <v>613</v>
      </c>
      <c r="DYF309" s="119" t="s">
        <v>613</v>
      </c>
      <c r="DYG309" s="119" t="s">
        <v>613</v>
      </c>
      <c r="DYH309" s="119" t="s">
        <v>613</v>
      </c>
      <c r="DYI309" s="119" t="s">
        <v>613</v>
      </c>
      <c r="DYJ309" s="119" t="s">
        <v>613</v>
      </c>
      <c r="DYK309" s="119" t="s">
        <v>613</v>
      </c>
      <c r="DYL309" s="119" t="s">
        <v>613</v>
      </c>
      <c r="DYM309" s="119" t="s">
        <v>613</v>
      </c>
      <c r="DYN309" s="119" t="s">
        <v>613</v>
      </c>
      <c r="DYO309" s="119" t="s">
        <v>613</v>
      </c>
      <c r="DYP309" s="119" t="s">
        <v>613</v>
      </c>
      <c r="DYQ309" s="119" t="s">
        <v>613</v>
      </c>
      <c r="DYR309" s="119" t="s">
        <v>613</v>
      </c>
      <c r="DYS309" s="119" t="s">
        <v>613</v>
      </c>
      <c r="DYT309" s="119" t="s">
        <v>613</v>
      </c>
      <c r="DYU309" s="119" t="s">
        <v>613</v>
      </c>
      <c r="DYV309" s="119" t="s">
        <v>613</v>
      </c>
      <c r="DYW309" s="119" t="s">
        <v>613</v>
      </c>
      <c r="DYX309" s="119" t="s">
        <v>613</v>
      </c>
      <c r="DYY309" s="119" t="s">
        <v>613</v>
      </c>
      <c r="DYZ309" s="119" t="s">
        <v>613</v>
      </c>
      <c r="DZA309" s="119" t="s">
        <v>613</v>
      </c>
      <c r="DZB309" s="119" t="s">
        <v>613</v>
      </c>
      <c r="DZC309" s="119" t="s">
        <v>613</v>
      </c>
      <c r="DZD309" s="119" t="s">
        <v>613</v>
      </c>
      <c r="DZE309" s="119" t="s">
        <v>613</v>
      </c>
      <c r="DZF309" s="119" t="s">
        <v>613</v>
      </c>
      <c r="DZG309" s="119" t="s">
        <v>613</v>
      </c>
      <c r="DZH309" s="119" t="s">
        <v>613</v>
      </c>
      <c r="DZI309" s="119" t="s">
        <v>613</v>
      </c>
      <c r="DZJ309" s="119" t="s">
        <v>613</v>
      </c>
      <c r="DZK309" s="119" t="s">
        <v>613</v>
      </c>
      <c r="DZL309" s="119" t="s">
        <v>613</v>
      </c>
      <c r="DZM309" s="119" t="s">
        <v>613</v>
      </c>
      <c r="DZN309" s="119" t="s">
        <v>613</v>
      </c>
      <c r="DZO309" s="119" t="s">
        <v>613</v>
      </c>
      <c r="DZP309" s="119" t="s">
        <v>613</v>
      </c>
      <c r="DZQ309" s="119" t="s">
        <v>613</v>
      </c>
      <c r="DZR309" s="119" t="s">
        <v>613</v>
      </c>
      <c r="DZS309" s="119" t="s">
        <v>613</v>
      </c>
      <c r="DZT309" s="119" t="s">
        <v>613</v>
      </c>
      <c r="DZU309" s="119" t="s">
        <v>613</v>
      </c>
      <c r="DZV309" s="119" t="s">
        <v>613</v>
      </c>
      <c r="DZW309" s="119" t="s">
        <v>613</v>
      </c>
      <c r="DZX309" s="119" t="s">
        <v>613</v>
      </c>
      <c r="DZY309" s="119" t="s">
        <v>613</v>
      </c>
      <c r="DZZ309" s="119" t="s">
        <v>613</v>
      </c>
      <c r="EAA309" s="119" t="s">
        <v>613</v>
      </c>
      <c r="EAB309" s="119" t="s">
        <v>613</v>
      </c>
      <c r="EAC309" s="119" t="s">
        <v>613</v>
      </c>
      <c r="EAD309" s="119" t="s">
        <v>613</v>
      </c>
      <c r="EAE309" s="119" t="s">
        <v>613</v>
      </c>
      <c r="EAF309" s="119" t="s">
        <v>613</v>
      </c>
      <c r="EAG309" s="119" t="s">
        <v>613</v>
      </c>
      <c r="EAH309" s="119" t="s">
        <v>613</v>
      </c>
      <c r="EAI309" s="119" t="s">
        <v>613</v>
      </c>
      <c r="EAJ309" s="119" t="s">
        <v>613</v>
      </c>
      <c r="EAK309" s="119" t="s">
        <v>613</v>
      </c>
      <c r="EAL309" s="119" t="s">
        <v>613</v>
      </c>
      <c r="EAM309" s="119" t="s">
        <v>613</v>
      </c>
      <c r="EAN309" s="119" t="s">
        <v>613</v>
      </c>
      <c r="EAO309" s="119" t="s">
        <v>613</v>
      </c>
      <c r="EAP309" s="119" t="s">
        <v>613</v>
      </c>
      <c r="EAQ309" s="119" t="s">
        <v>613</v>
      </c>
      <c r="EAR309" s="119" t="s">
        <v>613</v>
      </c>
      <c r="EAS309" s="119" t="s">
        <v>613</v>
      </c>
      <c r="EAT309" s="119" t="s">
        <v>613</v>
      </c>
      <c r="EAU309" s="119" t="s">
        <v>613</v>
      </c>
      <c r="EAV309" s="119" t="s">
        <v>613</v>
      </c>
      <c r="EAW309" s="119" t="s">
        <v>613</v>
      </c>
      <c r="EAX309" s="119" t="s">
        <v>613</v>
      </c>
      <c r="EAY309" s="119" t="s">
        <v>613</v>
      </c>
      <c r="EAZ309" s="119" t="s">
        <v>613</v>
      </c>
      <c r="EBA309" s="119" t="s">
        <v>613</v>
      </c>
      <c r="EBB309" s="119" t="s">
        <v>613</v>
      </c>
      <c r="EBC309" s="119" t="s">
        <v>613</v>
      </c>
      <c r="EBD309" s="119" t="s">
        <v>613</v>
      </c>
      <c r="EBE309" s="119" t="s">
        <v>613</v>
      </c>
      <c r="EBF309" s="119" t="s">
        <v>613</v>
      </c>
      <c r="EBG309" s="119" t="s">
        <v>613</v>
      </c>
      <c r="EBH309" s="119" t="s">
        <v>613</v>
      </c>
      <c r="EBI309" s="119" t="s">
        <v>613</v>
      </c>
      <c r="EBJ309" s="119" t="s">
        <v>613</v>
      </c>
      <c r="EBK309" s="119" t="s">
        <v>613</v>
      </c>
      <c r="EBL309" s="119" t="s">
        <v>613</v>
      </c>
      <c r="EBM309" s="119" t="s">
        <v>613</v>
      </c>
      <c r="EBN309" s="119" t="s">
        <v>613</v>
      </c>
      <c r="EBO309" s="119" t="s">
        <v>613</v>
      </c>
      <c r="EBP309" s="119" t="s">
        <v>613</v>
      </c>
      <c r="EBQ309" s="119" t="s">
        <v>613</v>
      </c>
      <c r="EBR309" s="119" t="s">
        <v>613</v>
      </c>
      <c r="EBS309" s="119" t="s">
        <v>613</v>
      </c>
      <c r="EBT309" s="119" t="s">
        <v>613</v>
      </c>
      <c r="EBU309" s="119" t="s">
        <v>613</v>
      </c>
      <c r="EBV309" s="119" t="s">
        <v>613</v>
      </c>
      <c r="EBW309" s="119" t="s">
        <v>613</v>
      </c>
      <c r="EBX309" s="119" t="s">
        <v>613</v>
      </c>
      <c r="EBY309" s="119" t="s">
        <v>613</v>
      </c>
      <c r="EBZ309" s="119" t="s">
        <v>613</v>
      </c>
      <c r="ECA309" s="119" t="s">
        <v>613</v>
      </c>
      <c r="ECB309" s="119" t="s">
        <v>613</v>
      </c>
      <c r="ECC309" s="119" t="s">
        <v>613</v>
      </c>
      <c r="ECD309" s="119" t="s">
        <v>613</v>
      </c>
      <c r="ECE309" s="119" t="s">
        <v>613</v>
      </c>
      <c r="ECF309" s="119" t="s">
        <v>613</v>
      </c>
      <c r="ECG309" s="119" t="s">
        <v>613</v>
      </c>
      <c r="ECH309" s="119" t="s">
        <v>613</v>
      </c>
      <c r="ECI309" s="119" t="s">
        <v>613</v>
      </c>
      <c r="ECJ309" s="119" t="s">
        <v>613</v>
      </c>
      <c r="ECK309" s="119" t="s">
        <v>613</v>
      </c>
      <c r="ECL309" s="119" t="s">
        <v>613</v>
      </c>
      <c r="ECM309" s="119" t="s">
        <v>613</v>
      </c>
      <c r="ECN309" s="119" t="s">
        <v>613</v>
      </c>
      <c r="ECO309" s="119" t="s">
        <v>613</v>
      </c>
      <c r="ECP309" s="119" t="s">
        <v>613</v>
      </c>
      <c r="ECQ309" s="119" t="s">
        <v>613</v>
      </c>
      <c r="ECR309" s="119" t="s">
        <v>613</v>
      </c>
      <c r="ECS309" s="119" t="s">
        <v>613</v>
      </c>
      <c r="ECT309" s="119" t="s">
        <v>613</v>
      </c>
      <c r="ECU309" s="119" t="s">
        <v>613</v>
      </c>
      <c r="ECV309" s="119" t="s">
        <v>613</v>
      </c>
      <c r="ECW309" s="119" t="s">
        <v>613</v>
      </c>
      <c r="ECX309" s="119" t="s">
        <v>613</v>
      </c>
      <c r="ECY309" s="119" t="s">
        <v>613</v>
      </c>
      <c r="ECZ309" s="119" t="s">
        <v>613</v>
      </c>
      <c r="EDA309" s="119" t="s">
        <v>613</v>
      </c>
      <c r="EDB309" s="119" t="s">
        <v>613</v>
      </c>
      <c r="EDC309" s="119" t="s">
        <v>613</v>
      </c>
      <c r="EDD309" s="119" t="s">
        <v>613</v>
      </c>
      <c r="EDE309" s="119" t="s">
        <v>613</v>
      </c>
      <c r="EDF309" s="119" t="s">
        <v>613</v>
      </c>
      <c r="EDG309" s="119" t="s">
        <v>613</v>
      </c>
      <c r="EDH309" s="119" t="s">
        <v>613</v>
      </c>
      <c r="EDI309" s="119" t="s">
        <v>613</v>
      </c>
      <c r="EDJ309" s="119" t="s">
        <v>613</v>
      </c>
      <c r="EDK309" s="119" t="s">
        <v>613</v>
      </c>
      <c r="EDL309" s="119" t="s">
        <v>613</v>
      </c>
      <c r="EDM309" s="119" t="s">
        <v>613</v>
      </c>
      <c r="EDN309" s="119" t="s">
        <v>613</v>
      </c>
      <c r="EDO309" s="119" t="s">
        <v>613</v>
      </c>
      <c r="EDP309" s="119" t="s">
        <v>613</v>
      </c>
      <c r="EDQ309" s="119" t="s">
        <v>613</v>
      </c>
      <c r="EDR309" s="119" t="s">
        <v>613</v>
      </c>
      <c r="EDS309" s="119" t="s">
        <v>613</v>
      </c>
      <c r="EDT309" s="119" t="s">
        <v>613</v>
      </c>
      <c r="EDU309" s="119" t="s">
        <v>613</v>
      </c>
      <c r="EDV309" s="119" t="s">
        <v>613</v>
      </c>
      <c r="EDW309" s="119" t="s">
        <v>613</v>
      </c>
      <c r="EDX309" s="119" t="s">
        <v>613</v>
      </c>
      <c r="EDY309" s="119" t="s">
        <v>613</v>
      </c>
      <c r="EDZ309" s="119" t="s">
        <v>613</v>
      </c>
      <c r="EEA309" s="119" t="s">
        <v>613</v>
      </c>
      <c r="EEB309" s="119" t="s">
        <v>613</v>
      </c>
      <c r="EEC309" s="119" t="s">
        <v>613</v>
      </c>
      <c r="EED309" s="119" t="s">
        <v>613</v>
      </c>
      <c r="EEE309" s="119" t="s">
        <v>613</v>
      </c>
      <c r="EEF309" s="119" t="s">
        <v>613</v>
      </c>
      <c r="EEG309" s="119" t="s">
        <v>613</v>
      </c>
      <c r="EEH309" s="119" t="s">
        <v>613</v>
      </c>
      <c r="EEI309" s="119" t="s">
        <v>613</v>
      </c>
      <c r="EEJ309" s="119" t="s">
        <v>613</v>
      </c>
      <c r="EEK309" s="119" t="s">
        <v>613</v>
      </c>
      <c r="EEL309" s="119" t="s">
        <v>613</v>
      </c>
      <c r="EEM309" s="119" t="s">
        <v>613</v>
      </c>
      <c r="EEN309" s="119" t="s">
        <v>613</v>
      </c>
      <c r="EEO309" s="119" t="s">
        <v>613</v>
      </c>
      <c r="EEP309" s="119" t="s">
        <v>613</v>
      </c>
      <c r="EEQ309" s="119" t="s">
        <v>613</v>
      </c>
      <c r="EER309" s="119" t="s">
        <v>613</v>
      </c>
      <c r="EES309" s="119" t="s">
        <v>613</v>
      </c>
      <c r="EET309" s="119" t="s">
        <v>613</v>
      </c>
      <c r="EEU309" s="119" t="s">
        <v>613</v>
      </c>
      <c r="EEV309" s="119" t="s">
        <v>613</v>
      </c>
      <c r="EEW309" s="119" t="s">
        <v>613</v>
      </c>
      <c r="EEX309" s="119" t="s">
        <v>613</v>
      </c>
      <c r="EEY309" s="119" t="s">
        <v>613</v>
      </c>
      <c r="EEZ309" s="119" t="s">
        <v>613</v>
      </c>
      <c r="EFA309" s="119" t="s">
        <v>613</v>
      </c>
      <c r="EFB309" s="119" t="s">
        <v>613</v>
      </c>
      <c r="EFC309" s="119" t="s">
        <v>613</v>
      </c>
      <c r="EFD309" s="119" t="s">
        <v>613</v>
      </c>
      <c r="EFE309" s="119" t="s">
        <v>613</v>
      </c>
      <c r="EFF309" s="119" t="s">
        <v>613</v>
      </c>
      <c r="EFG309" s="119" t="s">
        <v>613</v>
      </c>
      <c r="EFH309" s="119" t="s">
        <v>613</v>
      </c>
      <c r="EFI309" s="119" t="s">
        <v>613</v>
      </c>
      <c r="EFJ309" s="119" t="s">
        <v>613</v>
      </c>
      <c r="EFK309" s="119" t="s">
        <v>613</v>
      </c>
      <c r="EFL309" s="119" t="s">
        <v>613</v>
      </c>
      <c r="EFM309" s="119" t="s">
        <v>613</v>
      </c>
      <c r="EFN309" s="119" t="s">
        <v>613</v>
      </c>
      <c r="EFO309" s="119" t="s">
        <v>613</v>
      </c>
      <c r="EFP309" s="119" t="s">
        <v>613</v>
      </c>
      <c r="EFQ309" s="119" t="s">
        <v>613</v>
      </c>
      <c r="EFR309" s="119" t="s">
        <v>613</v>
      </c>
      <c r="EFS309" s="119" t="s">
        <v>613</v>
      </c>
      <c r="EFT309" s="119" t="s">
        <v>613</v>
      </c>
      <c r="EFU309" s="119" t="s">
        <v>613</v>
      </c>
      <c r="EFV309" s="119" t="s">
        <v>613</v>
      </c>
      <c r="EFW309" s="119" t="s">
        <v>613</v>
      </c>
      <c r="EFX309" s="119" t="s">
        <v>613</v>
      </c>
      <c r="EFY309" s="119" t="s">
        <v>613</v>
      </c>
      <c r="EFZ309" s="119" t="s">
        <v>613</v>
      </c>
      <c r="EGA309" s="119" t="s">
        <v>613</v>
      </c>
      <c r="EGB309" s="119" t="s">
        <v>613</v>
      </c>
      <c r="EGC309" s="119" t="s">
        <v>613</v>
      </c>
      <c r="EGD309" s="119" t="s">
        <v>613</v>
      </c>
      <c r="EGE309" s="119" t="s">
        <v>613</v>
      </c>
      <c r="EGF309" s="119" t="s">
        <v>613</v>
      </c>
      <c r="EGG309" s="119" t="s">
        <v>613</v>
      </c>
      <c r="EGH309" s="119" t="s">
        <v>613</v>
      </c>
      <c r="EGI309" s="119" t="s">
        <v>613</v>
      </c>
      <c r="EGJ309" s="119" t="s">
        <v>613</v>
      </c>
      <c r="EGK309" s="119" t="s">
        <v>613</v>
      </c>
      <c r="EGL309" s="119" t="s">
        <v>613</v>
      </c>
      <c r="EGM309" s="119" t="s">
        <v>613</v>
      </c>
      <c r="EGN309" s="119" t="s">
        <v>613</v>
      </c>
      <c r="EGO309" s="119" t="s">
        <v>613</v>
      </c>
      <c r="EGP309" s="119" t="s">
        <v>613</v>
      </c>
      <c r="EGQ309" s="119" t="s">
        <v>613</v>
      </c>
      <c r="EGR309" s="119" t="s">
        <v>613</v>
      </c>
      <c r="EGS309" s="119" t="s">
        <v>613</v>
      </c>
      <c r="EGT309" s="119" t="s">
        <v>613</v>
      </c>
      <c r="EGU309" s="119" t="s">
        <v>613</v>
      </c>
      <c r="EGV309" s="119" t="s">
        <v>613</v>
      </c>
      <c r="EGW309" s="119" t="s">
        <v>613</v>
      </c>
      <c r="EGX309" s="119" t="s">
        <v>613</v>
      </c>
      <c r="EGY309" s="119" t="s">
        <v>613</v>
      </c>
      <c r="EGZ309" s="119" t="s">
        <v>613</v>
      </c>
      <c r="EHA309" s="119" t="s">
        <v>613</v>
      </c>
      <c r="EHB309" s="119" t="s">
        <v>613</v>
      </c>
      <c r="EHC309" s="119" t="s">
        <v>613</v>
      </c>
      <c r="EHD309" s="119" t="s">
        <v>613</v>
      </c>
      <c r="EHE309" s="119" t="s">
        <v>613</v>
      </c>
      <c r="EHF309" s="119" t="s">
        <v>613</v>
      </c>
      <c r="EHG309" s="119" t="s">
        <v>613</v>
      </c>
      <c r="EHH309" s="119" t="s">
        <v>613</v>
      </c>
      <c r="EHI309" s="119" t="s">
        <v>613</v>
      </c>
      <c r="EHJ309" s="119" t="s">
        <v>613</v>
      </c>
      <c r="EHK309" s="119" t="s">
        <v>613</v>
      </c>
      <c r="EHL309" s="119" t="s">
        <v>613</v>
      </c>
      <c r="EHM309" s="119" t="s">
        <v>613</v>
      </c>
      <c r="EHN309" s="119" t="s">
        <v>613</v>
      </c>
      <c r="EHO309" s="119" t="s">
        <v>613</v>
      </c>
      <c r="EHP309" s="119" t="s">
        <v>613</v>
      </c>
      <c r="EHQ309" s="119" t="s">
        <v>613</v>
      </c>
      <c r="EHR309" s="119" t="s">
        <v>613</v>
      </c>
      <c r="EHS309" s="119" t="s">
        <v>613</v>
      </c>
      <c r="EHT309" s="119" t="s">
        <v>613</v>
      </c>
      <c r="EHU309" s="119" t="s">
        <v>613</v>
      </c>
      <c r="EHV309" s="119" t="s">
        <v>613</v>
      </c>
      <c r="EHW309" s="119" t="s">
        <v>613</v>
      </c>
      <c r="EHX309" s="119" t="s">
        <v>613</v>
      </c>
      <c r="EHY309" s="119" t="s">
        <v>613</v>
      </c>
      <c r="EHZ309" s="119" t="s">
        <v>613</v>
      </c>
      <c r="EIA309" s="119" t="s">
        <v>613</v>
      </c>
      <c r="EIB309" s="119" t="s">
        <v>613</v>
      </c>
      <c r="EIC309" s="119" t="s">
        <v>613</v>
      </c>
      <c r="EID309" s="119" t="s">
        <v>613</v>
      </c>
      <c r="EIE309" s="119" t="s">
        <v>613</v>
      </c>
      <c r="EIF309" s="119" t="s">
        <v>613</v>
      </c>
      <c r="EIG309" s="119" t="s">
        <v>613</v>
      </c>
      <c r="EIH309" s="119" t="s">
        <v>613</v>
      </c>
      <c r="EII309" s="119" t="s">
        <v>613</v>
      </c>
      <c r="EIJ309" s="119" t="s">
        <v>613</v>
      </c>
      <c r="EIK309" s="119" t="s">
        <v>613</v>
      </c>
      <c r="EIL309" s="119" t="s">
        <v>613</v>
      </c>
      <c r="EIM309" s="119" t="s">
        <v>613</v>
      </c>
      <c r="EIN309" s="119" t="s">
        <v>613</v>
      </c>
      <c r="EIO309" s="119" t="s">
        <v>613</v>
      </c>
      <c r="EIP309" s="119" t="s">
        <v>613</v>
      </c>
      <c r="EIQ309" s="119" t="s">
        <v>613</v>
      </c>
      <c r="EIR309" s="119" t="s">
        <v>613</v>
      </c>
      <c r="EIS309" s="119" t="s">
        <v>613</v>
      </c>
      <c r="EIT309" s="119" t="s">
        <v>613</v>
      </c>
      <c r="EIU309" s="119" t="s">
        <v>613</v>
      </c>
      <c r="EIV309" s="119" t="s">
        <v>613</v>
      </c>
      <c r="EIW309" s="119" t="s">
        <v>613</v>
      </c>
      <c r="EIX309" s="119" t="s">
        <v>613</v>
      </c>
      <c r="EIY309" s="119" t="s">
        <v>613</v>
      </c>
      <c r="EIZ309" s="119" t="s">
        <v>613</v>
      </c>
      <c r="EJA309" s="119" t="s">
        <v>613</v>
      </c>
      <c r="EJB309" s="119" t="s">
        <v>613</v>
      </c>
      <c r="EJC309" s="119" t="s">
        <v>613</v>
      </c>
      <c r="EJD309" s="119" t="s">
        <v>613</v>
      </c>
      <c r="EJE309" s="119" t="s">
        <v>613</v>
      </c>
      <c r="EJF309" s="119" t="s">
        <v>613</v>
      </c>
      <c r="EJG309" s="119" t="s">
        <v>613</v>
      </c>
      <c r="EJH309" s="119" t="s">
        <v>613</v>
      </c>
      <c r="EJI309" s="119" t="s">
        <v>613</v>
      </c>
      <c r="EJJ309" s="119" t="s">
        <v>613</v>
      </c>
      <c r="EJK309" s="119" t="s">
        <v>613</v>
      </c>
      <c r="EJL309" s="119" t="s">
        <v>613</v>
      </c>
      <c r="EJM309" s="119" t="s">
        <v>613</v>
      </c>
      <c r="EJN309" s="119" t="s">
        <v>613</v>
      </c>
      <c r="EJO309" s="119" t="s">
        <v>613</v>
      </c>
      <c r="EJP309" s="119" t="s">
        <v>613</v>
      </c>
      <c r="EJQ309" s="119" t="s">
        <v>613</v>
      </c>
      <c r="EJR309" s="119" t="s">
        <v>613</v>
      </c>
      <c r="EJS309" s="119" t="s">
        <v>613</v>
      </c>
      <c r="EJT309" s="119" t="s">
        <v>613</v>
      </c>
      <c r="EJU309" s="119" t="s">
        <v>613</v>
      </c>
      <c r="EJV309" s="119" t="s">
        <v>613</v>
      </c>
      <c r="EJW309" s="119" t="s">
        <v>613</v>
      </c>
      <c r="EJX309" s="119" t="s">
        <v>613</v>
      </c>
      <c r="EJY309" s="119" t="s">
        <v>613</v>
      </c>
      <c r="EJZ309" s="119" t="s">
        <v>613</v>
      </c>
      <c r="EKA309" s="119" t="s">
        <v>613</v>
      </c>
      <c r="EKB309" s="119" t="s">
        <v>613</v>
      </c>
      <c r="EKC309" s="119" t="s">
        <v>613</v>
      </c>
      <c r="EKD309" s="119" t="s">
        <v>613</v>
      </c>
      <c r="EKE309" s="119" t="s">
        <v>613</v>
      </c>
      <c r="EKF309" s="119" t="s">
        <v>613</v>
      </c>
      <c r="EKG309" s="119" t="s">
        <v>613</v>
      </c>
      <c r="EKH309" s="119" t="s">
        <v>613</v>
      </c>
      <c r="EKI309" s="119" t="s">
        <v>613</v>
      </c>
      <c r="EKJ309" s="119" t="s">
        <v>613</v>
      </c>
      <c r="EKK309" s="119" t="s">
        <v>613</v>
      </c>
      <c r="EKL309" s="119" t="s">
        <v>613</v>
      </c>
      <c r="EKM309" s="119" t="s">
        <v>613</v>
      </c>
      <c r="EKN309" s="119" t="s">
        <v>613</v>
      </c>
      <c r="EKO309" s="119" t="s">
        <v>613</v>
      </c>
      <c r="EKP309" s="119" t="s">
        <v>613</v>
      </c>
      <c r="EKQ309" s="119" t="s">
        <v>613</v>
      </c>
      <c r="EKR309" s="119" t="s">
        <v>613</v>
      </c>
      <c r="EKS309" s="119" t="s">
        <v>613</v>
      </c>
      <c r="EKT309" s="119" t="s">
        <v>613</v>
      </c>
      <c r="EKU309" s="119" t="s">
        <v>613</v>
      </c>
      <c r="EKV309" s="119" t="s">
        <v>613</v>
      </c>
      <c r="EKW309" s="119" t="s">
        <v>613</v>
      </c>
      <c r="EKX309" s="119" t="s">
        <v>613</v>
      </c>
      <c r="EKY309" s="119" t="s">
        <v>613</v>
      </c>
      <c r="EKZ309" s="119" t="s">
        <v>613</v>
      </c>
      <c r="ELA309" s="119" t="s">
        <v>613</v>
      </c>
      <c r="ELB309" s="119" t="s">
        <v>613</v>
      </c>
      <c r="ELC309" s="119" t="s">
        <v>613</v>
      </c>
      <c r="ELD309" s="119" t="s">
        <v>613</v>
      </c>
      <c r="ELE309" s="119" t="s">
        <v>613</v>
      </c>
      <c r="ELF309" s="119" t="s">
        <v>613</v>
      </c>
      <c r="ELG309" s="119" t="s">
        <v>613</v>
      </c>
      <c r="ELH309" s="119" t="s">
        <v>613</v>
      </c>
      <c r="ELI309" s="119" t="s">
        <v>613</v>
      </c>
      <c r="ELJ309" s="119" t="s">
        <v>613</v>
      </c>
      <c r="ELK309" s="119" t="s">
        <v>613</v>
      </c>
      <c r="ELL309" s="119" t="s">
        <v>613</v>
      </c>
      <c r="ELM309" s="119" t="s">
        <v>613</v>
      </c>
      <c r="ELN309" s="119" t="s">
        <v>613</v>
      </c>
      <c r="ELO309" s="119" t="s">
        <v>613</v>
      </c>
      <c r="ELP309" s="119" t="s">
        <v>613</v>
      </c>
      <c r="ELQ309" s="119" t="s">
        <v>613</v>
      </c>
      <c r="ELR309" s="119" t="s">
        <v>613</v>
      </c>
      <c r="ELS309" s="119" t="s">
        <v>613</v>
      </c>
      <c r="ELT309" s="119" t="s">
        <v>613</v>
      </c>
      <c r="ELU309" s="119" t="s">
        <v>613</v>
      </c>
      <c r="ELV309" s="119" t="s">
        <v>613</v>
      </c>
      <c r="ELW309" s="119" t="s">
        <v>613</v>
      </c>
      <c r="ELX309" s="119" t="s">
        <v>613</v>
      </c>
      <c r="ELY309" s="119" t="s">
        <v>613</v>
      </c>
      <c r="ELZ309" s="119" t="s">
        <v>613</v>
      </c>
      <c r="EMA309" s="119" t="s">
        <v>613</v>
      </c>
      <c r="EMB309" s="119" t="s">
        <v>613</v>
      </c>
      <c r="EMC309" s="119" t="s">
        <v>613</v>
      </c>
      <c r="EMD309" s="119" t="s">
        <v>613</v>
      </c>
      <c r="EME309" s="119" t="s">
        <v>613</v>
      </c>
      <c r="EMF309" s="119" t="s">
        <v>613</v>
      </c>
      <c r="EMG309" s="119" t="s">
        <v>613</v>
      </c>
      <c r="EMH309" s="119" t="s">
        <v>613</v>
      </c>
      <c r="EMI309" s="119" t="s">
        <v>613</v>
      </c>
      <c r="EMJ309" s="119" t="s">
        <v>613</v>
      </c>
      <c r="EMK309" s="119" t="s">
        <v>613</v>
      </c>
      <c r="EML309" s="119" t="s">
        <v>613</v>
      </c>
      <c r="EMM309" s="119" t="s">
        <v>613</v>
      </c>
      <c r="EMN309" s="119" t="s">
        <v>613</v>
      </c>
      <c r="EMO309" s="119" t="s">
        <v>613</v>
      </c>
      <c r="EMP309" s="119" t="s">
        <v>613</v>
      </c>
      <c r="EMQ309" s="119" t="s">
        <v>613</v>
      </c>
      <c r="EMR309" s="119" t="s">
        <v>613</v>
      </c>
      <c r="EMS309" s="119" t="s">
        <v>613</v>
      </c>
      <c r="EMT309" s="119" t="s">
        <v>613</v>
      </c>
      <c r="EMU309" s="119" t="s">
        <v>613</v>
      </c>
      <c r="EMV309" s="119" t="s">
        <v>613</v>
      </c>
      <c r="EMW309" s="119" t="s">
        <v>613</v>
      </c>
      <c r="EMX309" s="119" t="s">
        <v>613</v>
      </c>
      <c r="EMY309" s="119" t="s">
        <v>613</v>
      </c>
      <c r="EMZ309" s="119" t="s">
        <v>613</v>
      </c>
      <c r="ENA309" s="119" t="s">
        <v>613</v>
      </c>
      <c r="ENB309" s="119" t="s">
        <v>613</v>
      </c>
      <c r="ENC309" s="119" t="s">
        <v>613</v>
      </c>
      <c r="END309" s="119" t="s">
        <v>613</v>
      </c>
      <c r="ENE309" s="119" t="s">
        <v>613</v>
      </c>
      <c r="ENF309" s="119" t="s">
        <v>613</v>
      </c>
      <c r="ENG309" s="119" t="s">
        <v>613</v>
      </c>
      <c r="ENH309" s="119" t="s">
        <v>613</v>
      </c>
      <c r="ENI309" s="119" t="s">
        <v>613</v>
      </c>
      <c r="ENJ309" s="119" t="s">
        <v>613</v>
      </c>
      <c r="ENK309" s="119" t="s">
        <v>613</v>
      </c>
      <c r="ENL309" s="119" t="s">
        <v>613</v>
      </c>
      <c r="ENM309" s="119" t="s">
        <v>613</v>
      </c>
      <c r="ENN309" s="119" t="s">
        <v>613</v>
      </c>
      <c r="ENO309" s="119" t="s">
        <v>613</v>
      </c>
      <c r="ENP309" s="119" t="s">
        <v>613</v>
      </c>
      <c r="ENQ309" s="119" t="s">
        <v>613</v>
      </c>
      <c r="ENR309" s="119" t="s">
        <v>613</v>
      </c>
      <c r="ENS309" s="119" t="s">
        <v>613</v>
      </c>
      <c r="ENT309" s="119" t="s">
        <v>613</v>
      </c>
      <c r="ENU309" s="119" t="s">
        <v>613</v>
      </c>
      <c r="ENV309" s="119" t="s">
        <v>613</v>
      </c>
      <c r="ENW309" s="119" t="s">
        <v>613</v>
      </c>
      <c r="ENX309" s="119" t="s">
        <v>613</v>
      </c>
      <c r="ENY309" s="119" t="s">
        <v>613</v>
      </c>
      <c r="ENZ309" s="119" t="s">
        <v>613</v>
      </c>
      <c r="EOA309" s="119" t="s">
        <v>613</v>
      </c>
      <c r="EOB309" s="119" t="s">
        <v>613</v>
      </c>
      <c r="EOC309" s="119" t="s">
        <v>613</v>
      </c>
      <c r="EOD309" s="119" t="s">
        <v>613</v>
      </c>
      <c r="EOE309" s="119" t="s">
        <v>613</v>
      </c>
      <c r="EOF309" s="119" t="s">
        <v>613</v>
      </c>
      <c r="EOG309" s="119" t="s">
        <v>613</v>
      </c>
      <c r="EOH309" s="119" t="s">
        <v>613</v>
      </c>
      <c r="EOI309" s="119" t="s">
        <v>613</v>
      </c>
      <c r="EOJ309" s="119" t="s">
        <v>613</v>
      </c>
      <c r="EOK309" s="119" t="s">
        <v>613</v>
      </c>
      <c r="EOL309" s="119" t="s">
        <v>613</v>
      </c>
      <c r="EOM309" s="119" t="s">
        <v>613</v>
      </c>
      <c r="EON309" s="119" t="s">
        <v>613</v>
      </c>
      <c r="EOO309" s="119" t="s">
        <v>613</v>
      </c>
      <c r="EOP309" s="119" t="s">
        <v>613</v>
      </c>
      <c r="EOQ309" s="119" t="s">
        <v>613</v>
      </c>
      <c r="EOR309" s="119" t="s">
        <v>613</v>
      </c>
      <c r="EOS309" s="119" t="s">
        <v>613</v>
      </c>
      <c r="EOT309" s="119" t="s">
        <v>613</v>
      </c>
      <c r="EOU309" s="119" t="s">
        <v>613</v>
      </c>
      <c r="EOV309" s="119" t="s">
        <v>613</v>
      </c>
      <c r="EOW309" s="119" t="s">
        <v>613</v>
      </c>
      <c r="EOX309" s="119" t="s">
        <v>613</v>
      </c>
      <c r="EOY309" s="119" t="s">
        <v>613</v>
      </c>
      <c r="EOZ309" s="119" t="s">
        <v>613</v>
      </c>
      <c r="EPA309" s="119" t="s">
        <v>613</v>
      </c>
      <c r="EPB309" s="119" t="s">
        <v>613</v>
      </c>
      <c r="EPC309" s="119" t="s">
        <v>613</v>
      </c>
      <c r="EPD309" s="119" t="s">
        <v>613</v>
      </c>
      <c r="EPE309" s="119" t="s">
        <v>613</v>
      </c>
      <c r="EPF309" s="119" t="s">
        <v>613</v>
      </c>
      <c r="EPG309" s="119" t="s">
        <v>613</v>
      </c>
      <c r="EPH309" s="119" t="s">
        <v>613</v>
      </c>
      <c r="EPI309" s="119" t="s">
        <v>613</v>
      </c>
      <c r="EPJ309" s="119" t="s">
        <v>613</v>
      </c>
      <c r="EPK309" s="119" t="s">
        <v>613</v>
      </c>
      <c r="EPL309" s="119" t="s">
        <v>613</v>
      </c>
      <c r="EPM309" s="119" t="s">
        <v>613</v>
      </c>
      <c r="EPN309" s="119" t="s">
        <v>613</v>
      </c>
      <c r="EPO309" s="119" t="s">
        <v>613</v>
      </c>
      <c r="EPP309" s="119" t="s">
        <v>613</v>
      </c>
      <c r="EPQ309" s="119" t="s">
        <v>613</v>
      </c>
      <c r="EPR309" s="119" t="s">
        <v>613</v>
      </c>
      <c r="EPS309" s="119" t="s">
        <v>613</v>
      </c>
      <c r="EPT309" s="119" t="s">
        <v>613</v>
      </c>
      <c r="EPU309" s="119" t="s">
        <v>613</v>
      </c>
      <c r="EPV309" s="119" t="s">
        <v>613</v>
      </c>
      <c r="EPW309" s="119" t="s">
        <v>613</v>
      </c>
      <c r="EPX309" s="119" t="s">
        <v>613</v>
      </c>
      <c r="EPY309" s="119" t="s">
        <v>613</v>
      </c>
      <c r="EPZ309" s="119" t="s">
        <v>613</v>
      </c>
      <c r="EQA309" s="119" t="s">
        <v>613</v>
      </c>
      <c r="EQB309" s="119" t="s">
        <v>613</v>
      </c>
      <c r="EQC309" s="119" t="s">
        <v>613</v>
      </c>
      <c r="EQD309" s="119" t="s">
        <v>613</v>
      </c>
      <c r="EQE309" s="119" t="s">
        <v>613</v>
      </c>
      <c r="EQF309" s="119" t="s">
        <v>613</v>
      </c>
      <c r="EQG309" s="119" t="s">
        <v>613</v>
      </c>
      <c r="EQH309" s="119" t="s">
        <v>613</v>
      </c>
      <c r="EQI309" s="119" t="s">
        <v>613</v>
      </c>
      <c r="EQJ309" s="119" t="s">
        <v>613</v>
      </c>
      <c r="EQK309" s="119" t="s">
        <v>613</v>
      </c>
      <c r="EQL309" s="119" t="s">
        <v>613</v>
      </c>
      <c r="EQM309" s="119" t="s">
        <v>613</v>
      </c>
      <c r="EQN309" s="119" t="s">
        <v>613</v>
      </c>
      <c r="EQO309" s="119" t="s">
        <v>613</v>
      </c>
      <c r="EQP309" s="119" t="s">
        <v>613</v>
      </c>
      <c r="EQQ309" s="119" t="s">
        <v>613</v>
      </c>
      <c r="EQR309" s="119" t="s">
        <v>613</v>
      </c>
      <c r="EQS309" s="119" t="s">
        <v>613</v>
      </c>
      <c r="EQT309" s="119" t="s">
        <v>613</v>
      </c>
      <c r="EQU309" s="119" t="s">
        <v>613</v>
      </c>
      <c r="EQV309" s="119" t="s">
        <v>613</v>
      </c>
      <c r="EQW309" s="119" t="s">
        <v>613</v>
      </c>
      <c r="EQX309" s="119" t="s">
        <v>613</v>
      </c>
      <c r="EQY309" s="119" t="s">
        <v>613</v>
      </c>
      <c r="EQZ309" s="119" t="s">
        <v>613</v>
      </c>
      <c r="ERA309" s="119" t="s">
        <v>613</v>
      </c>
      <c r="ERB309" s="119" t="s">
        <v>613</v>
      </c>
      <c r="ERC309" s="119" t="s">
        <v>613</v>
      </c>
      <c r="ERD309" s="119" t="s">
        <v>613</v>
      </c>
      <c r="ERE309" s="119" t="s">
        <v>613</v>
      </c>
      <c r="ERF309" s="119" t="s">
        <v>613</v>
      </c>
      <c r="ERG309" s="119" t="s">
        <v>613</v>
      </c>
      <c r="ERH309" s="119" t="s">
        <v>613</v>
      </c>
      <c r="ERI309" s="119" t="s">
        <v>613</v>
      </c>
      <c r="ERJ309" s="119" t="s">
        <v>613</v>
      </c>
      <c r="ERK309" s="119" t="s">
        <v>613</v>
      </c>
      <c r="ERL309" s="119" t="s">
        <v>613</v>
      </c>
      <c r="ERM309" s="119" t="s">
        <v>613</v>
      </c>
      <c r="ERN309" s="119" t="s">
        <v>613</v>
      </c>
      <c r="ERO309" s="119" t="s">
        <v>613</v>
      </c>
      <c r="ERP309" s="119" t="s">
        <v>613</v>
      </c>
      <c r="ERQ309" s="119" t="s">
        <v>613</v>
      </c>
      <c r="ERR309" s="119" t="s">
        <v>613</v>
      </c>
      <c r="ERS309" s="119" t="s">
        <v>613</v>
      </c>
      <c r="ERT309" s="119" t="s">
        <v>613</v>
      </c>
      <c r="ERU309" s="119" t="s">
        <v>613</v>
      </c>
      <c r="ERV309" s="119" t="s">
        <v>613</v>
      </c>
      <c r="ERW309" s="119" t="s">
        <v>613</v>
      </c>
      <c r="ERX309" s="119" t="s">
        <v>613</v>
      </c>
      <c r="ERY309" s="119" t="s">
        <v>613</v>
      </c>
      <c r="ERZ309" s="119" t="s">
        <v>613</v>
      </c>
      <c r="ESA309" s="119" t="s">
        <v>613</v>
      </c>
      <c r="ESB309" s="119" t="s">
        <v>613</v>
      </c>
      <c r="ESC309" s="119" t="s">
        <v>613</v>
      </c>
      <c r="ESD309" s="119" t="s">
        <v>613</v>
      </c>
      <c r="ESE309" s="119" t="s">
        <v>613</v>
      </c>
      <c r="ESF309" s="119" t="s">
        <v>613</v>
      </c>
      <c r="ESG309" s="119" t="s">
        <v>613</v>
      </c>
      <c r="ESH309" s="119" t="s">
        <v>613</v>
      </c>
      <c r="ESI309" s="119" t="s">
        <v>613</v>
      </c>
      <c r="ESJ309" s="119" t="s">
        <v>613</v>
      </c>
      <c r="ESK309" s="119" t="s">
        <v>613</v>
      </c>
      <c r="ESL309" s="119" t="s">
        <v>613</v>
      </c>
      <c r="ESM309" s="119" t="s">
        <v>613</v>
      </c>
      <c r="ESN309" s="119" t="s">
        <v>613</v>
      </c>
      <c r="ESO309" s="119" t="s">
        <v>613</v>
      </c>
      <c r="ESP309" s="119" t="s">
        <v>613</v>
      </c>
      <c r="ESQ309" s="119" t="s">
        <v>613</v>
      </c>
      <c r="ESR309" s="119" t="s">
        <v>613</v>
      </c>
      <c r="ESS309" s="119" t="s">
        <v>613</v>
      </c>
      <c r="EST309" s="119" t="s">
        <v>613</v>
      </c>
      <c r="ESU309" s="119" t="s">
        <v>613</v>
      </c>
      <c r="ESV309" s="119" t="s">
        <v>613</v>
      </c>
      <c r="ESW309" s="119" t="s">
        <v>613</v>
      </c>
      <c r="ESX309" s="119" t="s">
        <v>613</v>
      </c>
      <c r="ESY309" s="119" t="s">
        <v>613</v>
      </c>
      <c r="ESZ309" s="119" t="s">
        <v>613</v>
      </c>
      <c r="ETA309" s="119" t="s">
        <v>613</v>
      </c>
      <c r="ETB309" s="119" t="s">
        <v>613</v>
      </c>
      <c r="ETC309" s="119" t="s">
        <v>613</v>
      </c>
      <c r="ETD309" s="119" t="s">
        <v>613</v>
      </c>
      <c r="ETE309" s="119" t="s">
        <v>613</v>
      </c>
      <c r="ETF309" s="119" t="s">
        <v>613</v>
      </c>
      <c r="ETG309" s="119" t="s">
        <v>613</v>
      </c>
      <c r="ETH309" s="119" t="s">
        <v>613</v>
      </c>
      <c r="ETI309" s="119" t="s">
        <v>613</v>
      </c>
      <c r="ETJ309" s="119" t="s">
        <v>613</v>
      </c>
      <c r="ETK309" s="119" t="s">
        <v>613</v>
      </c>
      <c r="ETL309" s="119" t="s">
        <v>613</v>
      </c>
      <c r="ETM309" s="119" t="s">
        <v>613</v>
      </c>
      <c r="ETN309" s="119" t="s">
        <v>613</v>
      </c>
      <c r="ETO309" s="119" t="s">
        <v>613</v>
      </c>
      <c r="ETP309" s="119" t="s">
        <v>613</v>
      </c>
      <c r="ETQ309" s="119" t="s">
        <v>613</v>
      </c>
      <c r="ETR309" s="119" t="s">
        <v>613</v>
      </c>
      <c r="ETS309" s="119" t="s">
        <v>613</v>
      </c>
      <c r="ETT309" s="119" t="s">
        <v>613</v>
      </c>
      <c r="ETU309" s="119" t="s">
        <v>613</v>
      </c>
      <c r="ETV309" s="119" t="s">
        <v>613</v>
      </c>
      <c r="ETW309" s="119" t="s">
        <v>613</v>
      </c>
      <c r="ETX309" s="119" t="s">
        <v>613</v>
      </c>
      <c r="ETY309" s="119" t="s">
        <v>613</v>
      </c>
      <c r="ETZ309" s="119" t="s">
        <v>613</v>
      </c>
      <c r="EUA309" s="119" t="s">
        <v>613</v>
      </c>
      <c r="EUB309" s="119" t="s">
        <v>613</v>
      </c>
      <c r="EUC309" s="119" t="s">
        <v>613</v>
      </c>
      <c r="EUD309" s="119" t="s">
        <v>613</v>
      </c>
      <c r="EUE309" s="119" t="s">
        <v>613</v>
      </c>
      <c r="EUF309" s="119" t="s">
        <v>613</v>
      </c>
      <c r="EUG309" s="119" t="s">
        <v>613</v>
      </c>
      <c r="EUH309" s="119" t="s">
        <v>613</v>
      </c>
      <c r="EUI309" s="119" t="s">
        <v>613</v>
      </c>
      <c r="EUJ309" s="119" t="s">
        <v>613</v>
      </c>
      <c r="EUK309" s="119" t="s">
        <v>613</v>
      </c>
      <c r="EUL309" s="119" t="s">
        <v>613</v>
      </c>
      <c r="EUM309" s="119" t="s">
        <v>613</v>
      </c>
      <c r="EUN309" s="119" t="s">
        <v>613</v>
      </c>
      <c r="EUO309" s="119" t="s">
        <v>613</v>
      </c>
      <c r="EUP309" s="119" t="s">
        <v>613</v>
      </c>
      <c r="EUQ309" s="119" t="s">
        <v>613</v>
      </c>
      <c r="EUR309" s="119" t="s">
        <v>613</v>
      </c>
      <c r="EUS309" s="119" t="s">
        <v>613</v>
      </c>
      <c r="EUT309" s="119" t="s">
        <v>613</v>
      </c>
      <c r="EUU309" s="119" t="s">
        <v>613</v>
      </c>
      <c r="EUV309" s="119" t="s">
        <v>613</v>
      </c>
      <c r="EUW309" s="119" t="s">
        <v>613</v>
      </c>
      <c r="EUX309" s="119" t="s">
        <v>613</v>
      </c>
      <c r="EUY309" s="119" t="s">
        <v>613</v>
      </c>
      <c r="EUZ309" s="119" t="s">
        <v>613</v>
      </c>
      <c r="EVA309" s="119" t="s">
        <v>613</v>
      </c>
      <c r="EVB309" s="119" t="s">
        <v>613</v>
      </c>
      <c r="EVC309" s="119" t="s">
        <v>613</v>
      </c>
      <c r="EVD309" s="119" t="s">
        <v>613</v>
      </c>
      <c r="EVE309" s="119" t="s">
        <v>613</v>
      </c>
      <c r="EVF309" s="119" t="s">
        <v>613</v>
      </c>
      <c r="EVG309" s="119" t="s">
        <v>613</v>
      </c>
      <c r="EVH309" s="119" t="s">
        <v>613</v>
      </c>
      <c r="EVI309" s="119" t="s">
        <v>613</v>
      </c>
      <c r="EVJ309" s="119" t="s">
        <v>613</v>
      </c>
      <c r="EVK309" s="119" t="s">
        <v>613</v>
      </c>
      <c r="EVL309" s="119" t="s">
        <v>613</v>
      </c>
      <c r="EVM309" s="119" t="s">
        <v>613</v>
      </c>
      <c r="EVN309" s="119" t="s">
        <v>613</v>
      </c>
      <c r="EVO309" s="119" t="s">
        <v>613</v>
      </c>
      <c r="EVP309" s="119" t="s">
        <v>613</v>
      </c>
      <c r="EVQ309" s="119" t="s">
        <v>613</v>
      </c>
      <c r="EVR309" s="119" t="s">
        <v>613</v>
      </c>
      <c r="EVS309" s="119" t="s">
        <v>613</v>
      </c>
      <c r="EVT309" s="119" t="s">
        <v>613</v>
      </c>
      <c r="EVU309" s="119" t="s">
        <v>613</v>
      </c>
      <c r="EVV309" s="119" t="s">
        <v>613</v>
      </c>
      <c r="EVW309" s="119" t="s">
        <v>613</v>
      </c>
      <c r="EVX309" s="119" t="s">
        <v>613</v>
      </c>
      <c r="EVY309" s="119" t="s">
        <v>613</v>
      </c>
      <c r="EVZ309" s="119" t="s">
        <v>613</v>
      </c>
      <c r="EWA309" s="119" t="s">
        <v>613</v>
      </c>
      <c r="EWB309" s="119" t="s">
        <v>613</v>
      </c>
      <c r="EWC309" s="119" t="s">
        <v>613</v>
      </c>
      <c r="EWD309" s="119" t="s">
        <v>613</v>
      </c>
      <c r="EWE309" s="119" t="s">
        <v>613</v>
      </c>
      <c r="EWF309" s="119" t="s">
        <v>613</v>
      </c>
      <c r="EWG309" s="119" t="s">
        <v>613</v>
      </c>
      <c r="EWH309" s="119" t="s">
        <v>613</v>
      </c>
      <c r="EWI309" s="119" t="s">
        <v>613</v>
      </c>
      <c r="EWJ309" s="119" t="s">
        <v>613</v>
      </c>
      <c r="EWK309" s="119" t="s">
        <v>613</v>
      </c>
      <c r="EWL309" s="119" t="s">
        <v>613</v>
      </c>
      <c r="EWM309" s="119" t="s">
        <v>613</v>
      </c>
      <c r="EWN309" s="119" t="s">
        <v>613</v>
      </c>
      <c r="EWO309" s="119" t="s">
        <v>613</v>
      </c>
      <c r="EWP309" s="119" t="s">
        <v>613</v>
      </c>
      <c r="EWQ309" s="119" t="s">
        <v>613</v>
      </c>
      <c r="EWR309" s="119" t="s">
        <v>613</v>
      </c>
      <c r="EWS309" s="119" t="s">
        <v>613</v>
      </c>
      <c r="EWT309" s="119" t="s">
        <v>613</v>
      </c>
      <c r="EWU309" s="119" t="s">
        <v>613</v>
      </c>
      <c r="EWV309" s="119" t="s">
        <v>613</v>
      </c>
      <c r="EWW309" s="119" t="s">
        <v>613</v>
      </c>
      <c r="EWX309" s="119" t="s">
        <v>613</v>
      </c>
      <c r="EWY309" s="119" t="s">
        <v>613</v>
      </c>
      <c r="EWZ309" s="119" t="s">
        <v>613</v>
      </c>
      <c r="EXA309" s="119" t="s">
        <v>613</v>
      </c>
      <c r="EXB309" s="119" t="s">
        <v>613</v>
      </c>
      <c r="EXC309" s="119" t="s">
        <v>613</v>
      </c>
      <c r="EXD309" s="119" t="s">
        <v>613</v>
      </c>
      <c r="EXE309" s="119" t="s">
        <v>613</v>
      </c>
      <c r="EXF309" s="119" t="s">
        <v>613</v>
      </c>
      <c r="EXG309" s="119" t="s">
        <v>613</v>
      </c>
      <c r="EXH309" s="119" t="s">
        <v>613</v>
      </c>
      <c r="EXI309" s="119" t="s">
        <v>613</v>
      </c>
      <c r="EXJ309" s="119" t="s">
        <v>613</v>
      </c>
      <c r="EXK309" s="119" t="s">
        <v>613</v>
      </c>
      <c r="EXL309" s="119" t="s">
        <v>613</v>
      </c>
      <c r="EXM309" s="119" t="s">
        <v>613</v>
      </c>
      <c r="EXN309" s="119" t="s">
        <v>613</v>
      </c>
      <c r="EXO309" s="119" t="s">
        <v>613</v>
      </c>
      <c r="EXP309" s="119" t="s">
        <v>613</v>
      </c>
      <c r="EXQ309" s="119" t="s">
        <v>613</v>
      </c>
      <c r="EXR309" s="119" t="s">
        <v>613</v>
      </c>
      <c r="EXS309" s="119" t="s">
        <v>613</v>
      </c>
      <c r="EXT309" s="119" t="s">
        <v>613</v>
      </c>
      <c r="EXU309" s="119" t="s">
        <v>613</v>
      </c>
      <c r="EXV309" s="119" t="s">
        <v>613</v>
      </c>
      <c r="EXW309" s="119" t="s">
        <v>613</v>
      </c>
      <c r="EXX309" s="119" t="s">
        <v>613</v>
      </c>
      <c r="EXY309" s="119" t="s">
        <v>613</v>
      </c>
      <c r="EXZ309" s="119" t="s">
        <v>613</v>
      </c>
      <c r="EYA309" s="119" t="s">
        <v>613</v>
      </c>
      <c r="EYB309" s="119" t="s">
        <v>613</v>
      </c>
      <c r="EYC309" s="119" t="s">
        <v>613</v>
      </c>
      <c r="EYD309" s="119" t="s">
        <v>613</v>
      </c>
      <c r="EYE309" s="119" t="s">
        <v>613</v>
      </c>
      <c r="EYF309" s="119" t="s">
        <v>613</v>
      </c>
      <c r="EYG309" s="119" t="s">
        <v>613</v>
      </c>
      <c r="EYH309" s="119" t="s">
        <v>613</v>
      </c>
      <c r="EYI309" s="119" t="s">
        <v>613</v>
      </c>
      <c r="EYJ309" s="119" t="s">
        <v>613</v>
      </c>
      <c r="EYK309" s="119" t="s">
        <v>613</v>
      </c>
      <c r="EYL309" s="119" t="s">
        <v>613</v>
      </c>
      <c r="EYM309" s="119" t="s">
        <v>613</v>
      </c>
      <c r="EYN309" s="119" t="s">
        <v>613</v>
      </c>
      <c r="EYO309" s="119" t="s">
        <v>613</v>
      </c>
      <c r="EYP309" s="119" t="s">
        <v>613</v>
      </c>
      <c r="EYQ309" s="119" t="s">
        <v>613</v>
      </c>
      <c r="EYR309" s="119" t="s">
        <v>613</v>
      </c>
      <c r="EYS309" s="119" t="s">
        <v>613</v>
      </c>
      <c r="EYT309" s="119" t="s">
        <v>613</v>
      </c>
      <c r="EYU309" s="119" t="s">
        <v>613</v>
      </c>
      <c r="EYV309" s="119" t="s">
        <v>613</v>
      </c>
      <c r="EYW309" s="119" t="s">
        <v>613</v>
      </c>
      <c r="EYX309" s="119" t="s">
        <v>613</v>
      </c>
      <c r="EYY309" s="119" t="s">
        <v>613</v>
      </c>
      <c r="EYZ309" s="119" t="s">
        <v>613</v>
      </c>
      <c r="EZA309" s="119" t="s">
        <v>613</v>
      </c>
      <c r="EZB309" s="119" t="s">
        <v>613</v>
      </c>
      <c r="EZC309" s="119" t="s">
        <v>613</v>
      </c>
      <c r="EZD309" s="119" t="s">
        <v>613</v>
      </c>
      <c r="EZE309" s="119" t="s">
        <v>613</v>
      </c>
      <c r="EZF309" s="119" t="s">
        <v>613</v>
      </c>
      <c r="EZG309" s="119" t="s">
        <v>613</v>
      </c>
      <c r="EZH309" s="119" t="s">
        <v>613</v>
      </c>
      <c r="EZI309" s="119" t="s">
        <v>613</v>
      </c>
      <c r="EZJ309" s="119" t="s">
        <v>613</v>
      </c>
      <c r="EZK309" s="119" t="s">
        <v>613</v>
      </c>
      <c r="EZL309" s="119" t="s">
        <v>613</v>
      </c>
      <c r="EZM309" s="119" t="s">
        <v>613</v>
      </c>
      <c r="EZN309" s="119" t="s">
        <v>613</v>
      </c>
      <c r="EZO309" s="119" t="s">
        <v>613</v>
      </c>
      <c r="EZP309" s="119" t="s">
        <v>613</v>
      </c>
      <c r="EZQ309" s="119" t="s">
        <v>613</v>
      </c>
      <c r="EZR309" s="119" t="s">
        <v>613</v>
      </c>
      <c r="EZS309" s="119" t="s">
        <v>613</v>
      </c>
      <c r="EZT309" s="119" t="s">
        <v>613</v>
      </c>
      <c r="EZU309" s="119" t="s">
        <v>613</v>
      </c>
      <c r="EZV309" s="119" t="s">
        <v>613</v>
      </c>
      <c r="EZW309" s="119" t="s">
        <v>613</v>
      </c>
      <c r="EZX309" s="119" t="s">
        <v>613</v>
      </c>
      <c r="EZY309" s="119" t="s">
        <v>613</v>
      </c>
      <c r="EZZ309" s="119" t="s">
        <v>613</v>
      </c>
      <c r="FAA309" s="119" t="s">
        <v>613</v>
      </c>
      <c r="FAB309" s="119" t="s">
        <v>613</v>
      </c>
      <c r="FAC309" s="119" t="s">
        <v>613</v>
      </c>
      <c r="FAD309" s="119" t="s">
        <v>613</v>
      </c>
      <c r="FAE309" s="119" t="s">
        <v>613</v>
      </c>
      <c r="FAF309" s="119" t="s">
        <v>613</v>
      </c>
      <c r="FAG309" s="119" t="s">
        <v>613</v>
      </c>
      <c r="FAH309" s="119" t="s">
        <v>613</v>
      </c>
      <c r="FAI309" s="119" t="s">
        <v>613</v>
      </c>
      <c r="FAJ309" s="119" t="s">
        <v>613</v>
      </c>
      <c r="FAK309" s="119" t="s">
        <v>613</v>
      </c>
      <c r="FAL309" s="119" t="s">
        <v>613</v>
      </c>
      <c r="FAM309" s="119" t="s">
        <v>613</v>
      </c>
      <c r="FAN309" s="119" t="s">
        <v>613</v>
      </c>
      <c r="FAO309" s="119" t="s">
        <v>613</v>
      </c>
      <c r="FAP309" s="119" t="s">
        <v>613</v>
      </c>
      <c r="FAQ309" s="119" t="s">
        <v>613</v>
      </c>
      <c r="FAR309" s="119" t="s">
        <v>613</v>
      </c>
      <c r="FAS309" s="119" t="s">
        <v>613</v>
      </c>
      <c r="FAT309" s="119" t="s">
        <v>613</v>
      </c>
      <c r="FAU309" s="119" t="s">
        <v>613</v>
      </c>
      <c r="FAV309" s="119" t="s">
        <v>613</v>
      </c>
      <c r="FAW309" s="119" t="s">
        <v>613</v>
      </c>
      <c r="FAX309" s="119" t="s">
        <v>613</v>
      </c>
      <c r="FAY309" s="119" t="s">
        <v>613</v>
      </c>
      <c r="FAZ309" s="119" t="s">
        <v>613</v>
      </c>
      <c r="FBA309" s="119" t="s">
        <v>613</v>
      </c>
      <c r="FBB309" s="119" t="s">
        <v>613</v>
      </c>
      <c r="FBC309" s="119" t="s">
        <v>613</v>
      </c>
      <c r="FBD309" s="119" t="s">
        <v>613</v>
      </c>
      <c r="FBE309" s="119" t="s">
        <v>613</v>
      </c>
      <c r="FBF309" s="119" t="s">
        <v>613</v>
      </c>
      <c r="FBG309" s="119" t="s">
        <v>613</v>
      </c>
      <c r="FBH309" s="119" t="s">
        <v>613</v>
      </c>
      <c r="FBI309" s="119" t="s">
        <v>613</v>
      </c>
      <c r="FBJ309" s="119" t="s">
        <v>613</v>
      </c>
      <c r="FBK309" s="119" t="s">
        <v>613</v>
      </c>
      <c r="FBL309" s="119" t="s">
        <v>613</v>
      </c>
      <c r="FBM309" s="119" t="s">
        <v>613</v>
      </c>
      <c r="FBN309" s="119" t="s">
        <v>613</v>
      </c>
      <c r="FBO309" s="119" t="s">
        <v>613</v>
      </c>
      <c r="FBP309" s="119" t="s">
        <v>613</v>
      </c>
      <c r="FBQ309" s="119" t="s">
        <v>613</v>
      </c>
      <c r="FBR309" s="119" t="s">
        <v>613</v>
      </c>
      <c r="FBS309" s="119" t="s">
        <v>613</v>
      </c>
      <c r="FBT309" s="119" t="s">
        <v>613</v>
      </c>
      <c r="FBU309" s="119" t="s">
        <v>613</v>
      </c>
      <c r="FBV309" s="119" t="s">
        <v>613</v>
      </c>
      <c r="FBW309" s="119" t="s">
        <v>613</v>
      </c>
      <c r="FBX309" s="119" t="s">
        <v>613</v>
      </c>
      <c r="FBY309" s="119" t="s">
        <v>613</v>
      </c>
      <c r="FBZ309" s="119" t="s">
        <v>613</v>
      </c>
      <c r="FCA309" s="119" t="s">
        <v>613</v>
      </c>
      <c r="FCB309" s="119" t="s">
        <v>613</v>
      </c>
      <c r="FCC309" s="119" t="s">
        <v>613</v>
      </c>
      <c r="FCD309" s="119" t="s">
        <v>613</v>
      </c>
      <c r="FCE309" s="119" t="s">
        <v>613</v>
      </c>
      <c r="FCF309" s="119" t="s">
        <v>613</v>
      </c>
      <c r="FCG309" s="119" t="s">
        <v>613</v>
      </c>
      <c r="FCH309" s="119" t="s">
        <v>613</v>
      </c>
      <c r="FCI309" s="119" t="s">
        <v>613</v>
      </c>
      <c r="FCJ309" s="119" t="s">
        <v>613</v>
      </c>
      <c r="FCK309" s="119" t="s">
        <v>613</v>
      </c>
      <c r="FCL309" s="119" t="s">
        <v>613</v>
      </c>
      <c r="FCM309" s="119" t="s">
        <v>613</v>
      </c>
      <c r="FCN309" s="119" t="s">
        <v>613</v>
      </c>
      <c r="FCO309" s="119" t="s">
        <v>613</v>
      </c>
      <c r="FCP309" s="119" t="s">
        <v>613</v>
      </c>
      <c r="FCQ309" s="119" t="s">
        <v>613</v>
      </c>
      <c r="FCR309" s="119" t="s">
        <v>613</v>
      </c>
      <c r="FCS309" s="119" t="s">
        <v>613</v>
      </c>
      <c r="FCT309" s="119" t="s">
        <v>613</v>
      </c>
      <c r="FCU309" s="119" t="s">
        <v>613</v>
      </c>
      <c r="FCV309" s="119" t="s">
        <v>613</v>
      </c>
      <c r="FCW309" s="119" t="s">
        <v>613</v>
      </c>
      <c r="FCX309" s="119" t="s">
        <v>613</v>
      </c>
      <c r="FCY309" s="119" t="s">
        <v>613</v>
      </c>
      <c r="FCZ309" s="119" t="s">
        <v>613</v>
      </c>
      <c r="FDA309" s="119" t="s">
        <v>613</v>
      </c>
      <c r="FDB309" s="119" t="s">
        <v>613</v>
      </c>
      <c r="FDC309" s="119" t="s">
        <v>613</v>
      </c>
      <c r="FDD309" s="119" t="s">
        <v>613</v>
      </c>
      <c r="FDE309" s="119" t="s">
        <v>613</v>
      </c>
      <c r="FDF309" s="119" t="s">
        <v>613</v>
      </c>
      <c r="FDG309" s="119" t="s">
        <v>613</v>
      </c>
      <c r="FDH309" s="119" t="s">
        <v>613</v>
      </c>
      <c r="FDI309" s="119" t="s">
        <v>613</v>
      </c>
      <c r="FDJ309" s="119" t="s">
        <v>613</v>
      </c>
      <c r="FDK309" s="119" t="s">
        <v>613</v>
      </c>
      <c r="FDL309" s="119" t="s">
        <v>613</v>
      </c>
      <c r="FDM309" s="119" t="s">
        <v>613</v>
      </c>
      <c r="FDN309" s="119" t="s">
        <v>613</v>
      </c>
      <c r="FDO309" s="119" t="s">
        <v>613</v>
      </c>
      <c r="FDP309" s="119" t="s">
        <v>613</v>
      </c>
      <c r="FDQ309" s="119" t="s">
        <v>613</v>
      </c>
      <c r="FDR309" s="119" t="s">
        <v>613</v>
      </c>
      <c r="FDS309" s="119" t="s">
        <v>613</v>
      </c>
      <c r="FDT309" s="119" t="s">
        <v>613</v>
      </c>
      <c r="FDU309" s="119" t="s">
        <v>613</v>
      </c>
      <c r="FDV309" s="119" t="s">
        <v>613</v>
      </c>
      <c r="FDW309" s="119" t="s">
        <v>613</v>
      </c>
      <c r="FDX309" s="119" t="s">
        <v>613</v>
      </c>
      <c r="FDY309" s="119" t="s">
        <v>613</v>
      </c>
      <c r="FDZ309" s="119" t="s">
        <v>613</v>
      </c>
      <c r="FEA309" s="119" t="s">
        <v>613</v>
      </c>
      <c r="FEB309" s="119" t="s">
        <v>613</v>
      </c>
      <c r="FEC309" s="119" t="s">
        <v>613</v>
      </c>
      <c r="FED309" s="119" t="s">
        <v>613</v>
      </c>
      <c r="FEE309" s="119" t="s">
        <v>613</v>
      </c>
      <c r="FEF309" s="119" t="s">
        <v>613</v>
      </c>
      <c r="FEG309" s="119" t="s">
        <v>613</v>
      </c>
      <c r="FEH309" s="119" t="s">
        <v>613</v>
      </c>
      <c r="FEI309" s="119" t="s">
        <v>613</v>
      </c>
      <c r="FEJ309" s="119" t="s">
        <v>613</v>
      </c>
      <c r="FEK309" s="119" t="s">
        <v>613</v>
      </c>
      <c r="FEL309" s="119" t="s">
        <v>613</v>
      </c>
      <c r="FEM309" s="119" t="s">
        <v>613</v>
      </c>
      <c r="FEN309" s="119" t="s">
        <v>613</v>
      </c>
      <c r="FEO309" s="119" t="s">
        <v>613</v>
      </c>
      <c r="FEP309" s="119" t="s">
        <v>613</v>
      </c>
      <c r="FEQ309" s="119" t="s">
        <v>613</v>
      </c>
      <c r="FER309" s="119" t="s">
        <v>613</v>
      </c>
      <c r="FES309" s="119" t="s">
        <v>613</v>
      </c>
      <c r="FET309" s="119" t="s">
        <v>613</v>
      </c>
      <c r="FEU309" s="119" t="s">
        <v>613</v>
      </c>
      <c r="FEV309" s="119" t="s">
        <v>613</v>
      </c>
      <c r="FEW309" s="119" t="s">
        <v>613</v>
      </c>
      <c r="FEX309" s="119" t="s">
        <v>613</v>
      </c>
      <c r="FEY309" s="119" t="s">
        <v>613</v>
      </c>
      <c r="FEZ309" s="119" t="s">
        <v>613</v>
      </c>
      <c r="FFA309" s="119" t="s">
        <v>613</v>
      </c>
      <c r="FFB309" s="119" t="s">
        <v>613</v>
      </c>
      <c r="FFC309" s="119" t="s">
        <v>613</v>
      </c>
      <c r="FFD309" s="119" t="s">
        <v>613</v>
      </c>
      <c r="FFE309" s="119" t="s">
        <v>613</v>
      </c>
      <c r="FFF309" s="119" t="s">
        <v>613</v>
      </c>
      <c r="FFG309" s="119" t="s">
        <v>613</v>
      </c>
      <c r="FFH309" s="119" t="s">
        <v>613</v>
      </c>
      <c r="FFI309" s="119" t="s">
        <v>613</v>
      </c>
      <c r="FFJ309" s="119" t="s">
        <v>613</v>
      </c>
      <c r="FFK309" s="119" t="s">
        <v>613</v>
      </c>
      <c r="FFL309" s="119" t="s">
        <v>613</v>
      </c>
      <c r="FFM309" s="119" t="s">
        <v>613</v>
      </c>
      <c r="FFN309" s="119" t="s">
        <v>613</v>
      </c>
      <c r="FFO309" s="119" t="s">
        <v>613</v>
      </c>
      <c r="FFP309" s="119" t="s">
        <v>613</v>
      </c>
      <c r="FFQ309" s="119" t="s">
        <v>613</v>
      </c>
      <c r="FFR309" s="119" t="s">
        <v>613</v>
      </c>
      <c r="FFS309" s="119" t="s">
        <v>613</v>
      </c>
      <c r="FFT309" s="119" t="s">
        <v>613</v>
      </c>
      <c r="FFU309" s="119" t="s">
        <v>613</v>
      </c>
      <c r="FFV309" s="119" t="s">
        <v>613</v>
      </c>
      <c r="FFW309" s="119" t="s">
        <v>613</v>
      </c>
      <c r="FFX309" s="119" t="s">
        <v>613</v>
      </c>
      <c r="FFY309" s="119" t="s">
        <v>613</v>
      </c>
      <c r="FFZ309" s="119" t="s">
        <v>613</v>
      </c>
      <c r="FGA309" s="119" t="s">
        <v>613</v>
      </c>
      <c r="FGB309" s="119" t="s">
        <v>613</v>
      </c>
      <c r="FGC309" s="119" t="s">
        <v>613</v>
      </c>
      <c r="FGD309" s="119" t="s">
        <v>613</v>
      </c>
      <c r="FGE309" s="119" t="s">
        <v>613</v>
      </c>
      <c r="FGF309" s="119" t="s">
        <v>613</v>
      </c>
      <c r="FGG309" s="119" t="s">
        <v>613</v>
      </c>
      <c r="FGH309" s="119" t="s">
        <v>613</v>
      </c>
      <c r="FGI309" s="119" t="s">
        <v>613</v>
      </c>
      <c r="FGJ309" s="119" t="s">
        <v>613</v>
      </c>
      <c r="FGK309" s="119" t="s">
        <v>613</v>
      </c>
      <c r="FGL309" s="119" t="s">
        <v>613</v>
      </c>
      <c r="FGM309" s="119" t="s">
        <v>613</v>
      </c>
      <c r="FGN309" s="119" t="s">
        <v>613</v>
      </c>
      <c r="FGO309" s="119" t="s">
        <v>613</v>
      </c>
      <c r="FGP309" s="119" t="s">
        <v>613</v>
      </c>
      <c r="FGQ309" s="119" t="s">
        <v>613</v>
      </c>
      <c r="FGR309" s="119" t="s">
        <v>613</v>
      </c>
      <c r="FGS309" s="119" t="s">
        <v>613</v>
      </c>
      <c r="FGT309" s="119" t="s">
        <v>613</v>
      </c>
      <c r="FGU309" s="119" t="s">
        <v>613</v>
      </c>
      <c r="FGV309" s="119" t="s">
        <v>613</v>
      </c>
      <c r="FGW309" s="119" t="s">
        <v>613</v>
      </c>
      <c r="FGX309" s="119" t="s">
        <v>613</v>
      </c>
      <c r="FGY309" s="119" t="s">
        <v>613</v>
      </c>
      <c r="FGZ309" s="119" t="s">
        <v>613</v>
      </c>
      <c r="FHA309" s="119" t="s">
        <v>613</v>
      </c>
      <c r="FHB309" s="119" t="s">
        <v>613</v>
      </c>
      <c r="FHC309" s="119" t="s">
        <v>613</v>
      </c>
      <c r="FHD309" s="119" t="s">
        <v>613</v>
      </c>
      <c r="FHE309" s="119" t="s">
        <v>613</v>
      </c>
      <c r="FHF309" s="119" t="s">
        <v>613</v>
      </c>
      <c r="FHG309" s="119" t="s">
        <v>613</v>
      </c>
      <c r="FHH309" s="119" t="s">
        <v>613</v>
      </c>
      <c r="FHI309" s="119" t="s">
        <v>613</v>
      </c>
      <c r="FHJ309" s="119" t="s">
        <v>613</v>
      </c>
      <c r="FHK309" s="119" t="s">
        <v>613</v>
      </c>
      <c r="FHL309" s="119" t="s">
        <v>613</v>
      </c>
      <c r="FHM309" s="119" t="s">
        <v>613</v>
      </c>
      <c r="FHN309" s="119" t="s">
        <v>613</v>
      </c>
      <c r="FHO309" s="119" t="s">
        <v>613</v>
      </c>
      <c r="FHP309" s="119" t="s">
        <v>613</v>
      </c>
      <c r="FHQ309" s="119" t="s">
        <v>613</v>
      </c>
      <c r="FHR309" s="119" t="s">
        <v>613</v>
      </c>
      <c r="FHS309" s="119" t="s">
        <v>613</v>
      </c>
      <c r="FHT309" s="119" t="s">
        <v>613</v>
      </c>
      <c r="FHU309" s="119" t="s">
        <v>613</v>
      </c>
      <c r="FHV309" s="119" t="s">
        <v>613</v>
      </c>
      <c r="FHW309" s="119" t="s">
        <v>613</v>
      </c>
      <c r="FHX309" s="119" t="s">
        <v>613</v>
      </c>
      <c r="FHY309" s="119" t="s">
        <v>613</v>
      </c>
      <c r="FHZ309" s="119" t="s">
        <v>613</v>
      </c>
      <c r="FIA309" s="119" t="s">
        <v>613</v>
      </c>
      <c r="FIB309" s="119" t="s">
        <v>613</v>
      </c>
      <c r="FIC309" s="119" t="s">
        <v>613</v>
      </c>
      <c r="FID309" s="119" t="s">
        <v>613</v>
      </c>
      <c r="FIE309" s="119" t="s">
        <v>613</v>
      </c>
      <c r="FIF309" s="119" t="s">
        <v>613</v>
      </c>
      <c r="FIG309" s="119" t="s">
        <v>613</v>
      </c>
      <c r="FIH309" s="119" t="s">
        <v>613</v>
      </c>
      <c r="FII309" s="119" t="s">
        <v>613</v>
      </c>
      <c r="FIJ309" s="119" t="s">
        <v>613</v>
      </c>
      <c r="FIK309" s="119" t="s">
        <v>613</v>
      </c>
      <c r="FIL309" s="119" t="s">
        <v>613</v>
      </c>
      <c r="FIM309" s="119" t="s">
        <v>613</v>
      </c>
      <c r="FIN309" s="119" t="s">
        <v>613</v>
      </c>
      <c r="FIO309" s="119" t="s">
        <v>613</v>
      </c>
      <c r="FIP309" s="119" t="s">
        <v>613</v>
      </c>
      <c r="FIQ309" s="119" t="s">
        <v>613</v>
      </c>
      <c r="FIR309" s="119" t="s">
        <v>613</v>
      </c>
      <c r="FIS309" s="119" t="s">
        <v>613</v>
      </c>
      <c r="FIT309" s="119" t="s">
        <v>613</v>
      </c>
      <c r="FIU309" s="119" t="s">
        <v>613</v>
      </c>
      <c r="FIV309" s="119" t="s">
        <v>613</v>
      </c>
      <c r="FIW309" s="119" t="s">
        <v>613</v>
      </c>
      <c r="FIX309" s="119" t="s">
        <v>613</v>
      </c>
      <c r="FIY309" s="119" t="s">
        <v>613</v>
      </c>
      <c r="FIZ309" s="119" t="s">
        <v>613</v>
      </c>
      <c r="FJA309" s="119" t="s">
        <v>613</v>
      </c>
      <c r="FJB309" s="119" t="s">
        <v>613</v>
      </c>
      <c r="FJC309" s="119" t="s">
        <v>613</v>
      </c>
      <c r="FJD309" s="119" t="s">
        <v>613</v>
      </c>
      <c r="FJE309" s="119" t="s">
        <v>613</v>
      </c>
      <c r="FJF309" s="119" t="s">
        <v>613</v>
      </c>
      <c r="FJG309" s="119" t="s">
        <v>613</v>
      </c>
      <c r="FJH309" s="119" t="s">
        <v>613</v>
      </c>
      <c r="FJI309" s="119" t="s">
        <v>613</v>
      </c>
      <c r="FJJ309" s="119" t="s">
        <v>613</v>
      </c>
      <c r="FJK309" s="119" t="s">
        <v>613</v>
      </c>
      <c r="FJL309" s="119" t="s">
        <v>613</v>
      </c>
      <c r="FJM309" s="119" t="s">
        <v>613</v>
      </c>
      <c r="FJN309" s="119" t="s">
        <v>613</v>
      </c>
      <c r="FJO309" s="119" t="s">
        <v>613</v>
      </c>
      <c r="FJP309" s="119" t="s">
        <v>613</v>
      </c>
      <c r="FJQ309" s="119" t="s">
        <v>613</v>
      </c>
      <c r="FJR309" s="119" t="s">
        <v>613</v>
      </c>
      <c r="FJS309" s="119" t="s">
        <v>613</v>
      </c>
      <c r="FJT309" s="119" t="s">
        <v>613</v>
      </c>
      <c r="FJU309" s="119" t="s">
        <v>613</v>
      </c>
      <c r="FJV309" s="119" t="s">
        <v>613</v>
      </c>
      <c r="FJW309" s="119" t="s">
        <v>613</v>
      </c>
      <c r="FJX309" s="119" t="s">
        <v>613</v>
      </c>
      <c r="FJY309" s="119" t="s">
        <v>613</v>
      </c>
      <c r="FJZ309" s="119" t="s">
        <v>613</v>
      </c>
      <c r="FKA309" s="119" t="s">
        <v>613</v>
      </c>
      <c r="FKB309" s="119" t="s">
        <v>613</v>
      </c>
      <c r="FKC309" s="119" t="s">
        <v>613</v>
      </c>
      <c r="FKD309" s="119" t="s">
        <v>613</v>
      </c>
      <c r="FKE309" s="119" t="s">
        <v>613</v>
      </c>
      <c r="FKF309" s="119" t="s">
        <v>613</v>
      </c>
      <c r="FKG309" s="119" t="s">
        <v>613</v>
      </c>
      <c r="FKH309" s="119" t="s">
        <v>613</v>
      </c>
      <c r="FKI309" s="119" t="s">
        <v>613</v>
      </c>
      <c r="FKJ309" s="119" t="s">
        <v>613</v>
      </c>
      <c r="FKK309" s="119" t="s">
        <v>613</v>
      </c>
      <c r="FKL309" s="119" t="s">
        <v>613</v>
      </c>
      <c r="FKM309" s="119" t="s">
        <v>613</v>
      </c>
      <c r="FKN309" s="119" t="s">
        <v>613</v>
      </c>
      <c r="FKO309" s="119" t="s">
        <v>613</v>
      </c>
      <c r="FKP309" s="119" t="s">
        <v>613</v>
      </c>
      <c r="FKQ309" s="119" t="s">
        <v>613</v>
      </c>
      <c r="FKR309" s="119" t="s">
        <v>613</v>
      </c>
      <c r="FKS309" s="119" t="s">
        <v>613</v>
      </c>
      <c r="FKT309" s="119" t="s">
        <v>613</v>
      </c>
      <c r="FKU309" s="119" t="s">
        <v>613</v>
      </c>
      <c r="FKV309" s="119" t="s">
        <v>613</v>
      </c>
      <c r="FKW309" s="119" t="s">
        <v>613</v>
      </c>
      <c r="FKX309" s="119" t="s">
        <v>613</v>
      </c>
      <c r="FKY309" s="119" t="s">
        <v>613</v>
      </c>
      <c r="FKZ309" s="119" t="s">
        <v>613</v>
      </c>
      <c r="FLA309" s="119" t="s">
        <v>613</v>
      </c>
      <c r="FLB309" s="119" t="s">
        <v>613</v>
      </c>
      <c r="FLC309" s="119" t="s">
        <v>613</v>
      </c>
      <c r="FLD309" s="119" t="s">
        <v>613</v>
      </c>
      <c r="FLE309" s="119" t="s">
        <v>613</v>
      </c>
      <c r="FLF309" s="119" t="s">
        <v>613</v>
      </c>
      <c r="FLG309" s="119" t="s">
        <v>613</v>
      </c>
      <c r="FLH309" s="119" t="s">
        <v>613</v>
      </c>
      <c r="FLI309" s="119" t="s">
        <v>613</v>
      </c>
      <c r="FLJ309" s="119" t="s">
        <v>613</v>
      </c>
      <c r="FLK309" s="119" t="s">
        <v>613</v>
      </c>
      <c r="FLL309" s="119" t="s">
        <v>613</v>
      </c>
      <c r="FLM309" s="119" t="s">
        <v>613</v>
      </c>
      <c r="FLN309" s="119" t="s">
        <v>613</v>
      </c>
      <c r="FLO309" s="119" t="s">
        <v>613</v>
      </c>
      <c r="FLP309" s="119" t="s">
        <v>613</v>
      </c>
      <c r="FLQ309" s="119" t="s">
        <v>613</v>
      </c>
      <c r="FLR309" s="119" t="s">
        <v>613</v>
      </c>
      <c r="FLS309" s="119" t="s">
        <v>613</v>
      </c>
      <c r="FLT309" s="119" t="s">
        <v>613</v>
      </c>
      <c r="FLU309" s="119" t="s">
        <v>613</v>
      </c>
      <c r="FLV309" s="119" t="s">
        <v>613</v>
      </c>
      <c r="FLW309" s="119" t="s">
        <v>613</v>
      </c>
      <c r="FLX309" s="119" t="s">
        <v>613</v>
      </c>
      <c r="FLY309" s="119" t="s">
        <v>613</v>
      </c>
      <c r="FLZ309" s="119" t="s">
        <v>613</v>
      </c>
      <c r="FMA309" s="119" t="s">
        <v>613</v>
      </c>
      <c r="FMB309" s="119" t="s">
        <v>613</v>
      </c>
      <c r="FMC309" s="119" t="s">
        <v>613</v>
      </c>
      <c r="FMD309" s="119" t="s">
        <v>613</v>
      </c>
      <c r="FME309" s="119" t="s">
        <v>613</v>
      </c>
      <c r="FMF309" s="119" t="s">
        <v>613</v>
      </c>
      <c r="FMG309" s="119" t="s">
        <v>613</v>
      </c>
      <c r="FMH309" s="119" t="s">
        <v>613</v>
      </c>
      <c r="FMI309" s="119" t="s">
        <v>613</v>
      </c>
      <c r="FMJ309" s="119" t="s">
        <v>613</v>
      </c>
      <c r="FMK309" s="119" t="s">
        <v>613</v>
      </c>
      <c r="FML309" s="119" t="s">
        <v>613</v>
      </c>
      <c r="FMM309" s="119" t="s">
        <v>613</v>
      </c>
      <c r="FMN309" s="119" t="s">
        <v>613</v>
      </c>
      <c r="FMO309" s="119" t="s">
        <v>613</v>
      </c>
      <c r="FMP309" s="119" t="s">
        <v>613</v>
      </c>
      <c r="FMQ309" s="119" t="s">
        <v>613</v>
      </c>
      <c r="FMR309" s="119" t="s">
        <v>613</v>
      </c>
      <c r="FMS309" s="119" t="s">
        <v>613</v>
      </c>
      <c r="FMT309" s="119" t="s">
        <v>613</v>
      </c>
      <c r="FMU309" s="119" t="s">
        <v>613</v>
      </c>
      <c r="FMV309" s="119" t="s">
        <v>613</v>
      </c>
      <c r="FMW309" s="119" t="s">
        <v>613</v>
      </c>
      <c r="FMX309" s="119" t="s">
        <v>613</v>
      </c>
      <c r="FMY309" s="119" t="s">
        <v>613</v>
      </c>
      <c r="FMZ309" s="119" t="s">
        <v>613</v>
      </c>
      <c r="FNA309" s="119" t="s">
        <v>613</v>
      </c>
      <c r="FNB309" s="119" t="s">
        <v>613</v>
      </c>
      <c r="FNC309" s="119" t="s">
        <v>613</v>
      </c>
      <c r="FND309" s="119" t="s">
        <v>613</v>
      </c>
      <c r="FNE309" s="119" t="s">
        <v>613</v>
      </c>
      <c r="FNF309" s="119" t="s">
        <v>613</v>
      </c>
      <c r="FNG309" s="119" t="s">
        <v>613</v>
      </c>
      <c r="FNH309" s="119" t="s">
        <v>613</v>
      </c>
      <c r="FNI309" s="119" t="s">
        <v>613</v>
      </c>
      <c r="FNJ309" s="119" t="s">
        <v>613</v>
      </c>
      <c r="FNK309" s="119" t="s">
        <v>613</v>
      </c>
      <c r="FNL309" s="119" t="s">
        <v>613</v>
      </c>
      <c r="FNM309" s="119" t="s">
        <v>613</v>
      </c>
      <c r="FNN309" s="119" t="s">
        <v>613</v>
      </c>
      <c r="FNO309" s="119" t="s">
        <v>613</v>
      </c>
      <c r="FNP309" s="119" t="s">
        <v>613</v>
      </c>
      <c r="FNQ309" s="119" t="s">
        <v>613</v>
      </c>
      <c r="FNR309" s="119" t="s">
        <v>613</v>
      </c>
      <c r="FNS309" s="119" t="s">
        <v>613</v>
      </c>
      <c r="FNT309" s="119" t="s">
        <v>613</v>
      </c>
      <c r="FNU309" s="119" t="s">
        <v>613</v>
      </c>
      <c r="FNV309" s="119" t="s">
        <v>613</v>
      </c>
      <c r="FNW309" s="119" t="s">
        <v>613</v>
      </c>
      <c r="FNX309" s="119" t="s">
        <v>613</v>
      </c>
      <c r="FNY309" s="119" t="s">
        <v>613</v>
      </c>
      <c r="FNZ309" s="119" t="s">
        <v>613</v>
      </c>
      <c r="FOA309" s="119" t="s">
        <v>613</v>
      </c>
      <c r="FOB309" s="119" t="s">
        <v>613</v>
      </c>
      <c r="FOC309" s="119" t="s">
        <v>613</v>
      </c>
      <c r="FOD309" s="119" t="s">
        <v>613</v>
      </c>
      <c r="FOE309" s="119" t="s">
        <v>613</v>
      </c>
      <c r="FOF309" s="119" t="s">
        <v>613</v>
      </c>
      <c r="FOG309" s="119" t="s">
        <v>613</v>
      </c>
      <c r="FOH309" s="119" t="s">
        <v>613</v>
      </c>
      <c r="FOI309" s="119" t="s">
        <v>613</v>
      </c>
      <c r="FOJ309" s="119" t="s">
        <v>613</v>
      </c>
      <c r="FOK309" s="119" t="s">
        <v>613</v>
      </c>
      <c r="FOL309" s="119" t="s">
        <v>613</v>
      </c>
      <c r="FOM309" s="119" t="s">
        <v>613</v>
      </c>
      <c r="FON309" s="119" t="s">
        <v>613</v>
      </c>
      <c r="FOO309" s="119" t="s">
        <v>613</v>
      </c>
      <c r="FOP309" s="119" t="s">
        <v>613</v>
      </c>
      <c r="FOQ309" s="119" t="s">
        <v>613</v>
      </c>
      <c r="FOR309" s="119" t="s">
        <v>613</v>
      </c>
      <c r="FOS309" s="119" t="s">
        <v>613</v>
      </c>
      <c r="FOT309" s="119" t="s">
        <v>613</v>
      </c>
      <c r="FOU309" s="119" t="s">
        <v>613</v>
      </c>
      <c r="FOV309" s="119" t="s">
        <v>613</v>
      </c>
      <c r="FOW309" s="119" t="s">
        <v>613</v>
      </c>
      <c r="FOX309" s="119" t="s">
        <v>613</v>
      </c>
      <c r="FOY309" s="119" t="s">
        <v>613</v>
      </c>
      <c r="FOZ309" s="119" t="s">
        <v>613</v>
      </c>
      <c r="FPA309" s="119" t="s">
        <v>613</v>
      </c>
      <c r="FPB309" s="119" t="s">
        <v>613</v>
      </c>
      <c r="FPC309" s="119" t="s">
        <v>613</v>
      </c>
      <c r="FPD309" s="119" t="s">
        <v>613</v>
      </c>
      <c r="FPE309" s="119" t="s">
        <v>613</v>
      </c>
      <c r="FPF309" s="119" t="s">
        <v>613</v>
      </c>
      <c r="FPG309" s="119" t="s">
        <v>613</v>
      </c>
      <c r="FPH309" s="119" t="s">
        <v>613</v>
      </c>
      <c r="FPI309" s="119" t="s">
        <v>613</v>
      </c>
      <c r="FPJ309" s="119" t="s">
        <v>613</v>
      </c>
      <c r="FPK309" s="119" t="s">
        <v>613</v>
      </c>
      <c r="FPL309" s="119" t="s">
        <v>613</v>
      </c>
      <c r="FPM309" s="119" t="s">
        <v>613</v>
      </c>
      <c r="FPN309" s="119" t="s">
        <v>613</v>
      </c>
      <c r="FPO309" s="119" t="s">
        <v>613</v>
      </c>
      <c r="FPP309" s="119" t="s">
        <v>613</v>
      </c>
      <c r="FPQ309" s="119" t="s">
        <v>613</v>
      </c>
      <c r="FPR309" s="119" t="s">
        <v>613</v>
      </c>
      <c r="FPS309" s="119" t="s">
        <v>613</v>
      </c>
      <c r="FPT309" s="119" t="s">
        <v>613</v>
      </c>
      <c r="FPU309" s="119" t="s">
        <v>613</v>
      </c>
      <c r="FPV309" s="119" t="s">
        <v>613</v>
      </c>
      <c r="FPW309" s="119" t="s">
        <v>613</v>
      </c>
      <c r="FPX309" s="119" t="s">
        <v>613</v>
      </c>
      <c r="FPY309" s="119" t="s">
        <v>613</v>
      </c>
      <c r="FPZ309" s="119" t="s">
        <v>613</v>
      </c>
      <c r="FQA309" s="119" t="s">
        <v>613</v>
      </c>
      <c r="FQB309" s="119" t="s">
        <v>613</v>
      </c>
      <c r="FQC309" s="119" t="s">
        <v>613</v>
      </c>
      <c r="FQD309" s="119" t="s">
        <v>613</v>
      </c>
      <c r="FQE309" s="119" t="s">
        <v>613</v>
      </c>
      <c r="FQF309" s="119" t="s">
        <v>613</v>
      </c>
      <c r="FQG309" s="119" t="s">
        <v>613</v>
      </c>
      <c r="FQH309" s="119" t="s">
        <v>613</v>
      </c>
      <c r="FQI309" s="119" t="s">
        <v>613</v>
      </c>
      <c r="FQJ309" s="119" t="s">
        <v>613</v>
      </c>
      <c r="FQK309" s="119" t="s">
        <v>613</v>
      </c>
      <c r="FQL309" s="119" t="s">
        <v>613</v>
      </c>
      <c r="FQM309" s="119" t="s">
        <v>613</v>
      </c>
      <c r="FQN309" s="119" t="s">
        <v>613</v>
      </c>
      <c r="FQO309" s="119" t="s">
        <v>613</v>
      </c>
      <c r="FQP309" s="119" t="s">
        <v>613</v>
      </c>
      <c r="FQQ309" s="119" t="s">
        <v>613</v>
      </c>
      <c r="FQR309" s="119" t="s">
        <v>613</v>
      </c>
      <c r="FQS309" s="119" t="s">
        <v>613</v>
      </c>
      <c r="FQT309" s="119" t="s">
        <v>613</v>
      </c>
      <c r="FQU309" s="119" t="s">
        <v>613</v>
      </c>
      <c r="FQV309" s="119" t="s">
        <v>613</v>
      </c>
      <c r="FQW309" s="119" t="s">
        <v>613</v>
      </c>
      <c r="FQX309" s="119" t="s">
        <v>613</v>
      </c>
      <c r="FQY309" s="119" t="s">
        <v>613</v>
      </c>
      <c r="FQZ309" s="119" t="s">
        <v>613</v>
      </c>
      <c r="FRA309" s="119" t="s">
        <v>613</v>
      </c>
      <c r="FRB309" s="119" t="s">
        <v>613</v>
      </c>
      <c r="FRC309" s="119" t="s">
        <v>613</v>
      </c>
      <c r="FRD309" s="119" t="s">
        <v>613</v>
      </c>
      <c r="FRE309" s="119" t="s">
        <v>613</v>
      </c>
      <c r="FRF309" s="119" t="s">
        <v>613</v>
      </c>
      <c r="FRG309" s="119" t="s">
        <v>613</v>
      </c>
      <c r="FRH309" s="119" t="s">
        <v>613</v>
      </c>
      <c r="FRI309" s="119" t="s">
        <v>613</v>
      </c>
      <c r="FRJ309" s="119" t="s">
        <v>613</v>
      </c>
      <c r="FRK309" s="119" t="s">
        <v>613</v>
      </c>
      <c r="FRL309" s="119" t="s">
        <v>613</v>
      </c>
      <c r="FRM309" s="119" t="s">
        <v>613</v>
      </c>
      <c r="FRN309" s="119" t="s">
        <v>613</v>
      </c>
      <c r="FRO309" s="119" t="s">
        <v>613</v>
      </c>
      <c r="FRP309" s="119" t="s">
        <v>613</v>
      </c>
      <c r="FRQ309" s="119" t="s">
        <v>613</v>
      </c>
      <c r="FRR309" s="119" t="s">
        <v>613</v>
      </c>
      <c r="FRS309" s="119" t="s">
        <v>613</v>
      </c>
      <c r="FRT309" s="119" t="s">
        <v>613</v>
      </c>
      <c r="FRU309" s="119" t="s">
        <v>613</v>
      </c>
      <c r="FRV309" s="119" t="s">
        <v>613</v>
      </c>
      <c r="FRW309" s="119" t="s">
        <v>613</v>
      </c>
      <c r="FRX309" s="119" t="s">
        <v>613</v>
      </c>
      <c r="FRY309" s="119" t="s">
        <v>613</v>
      </c>
      <c r="FRZ309" s="119" t="s">
        <v>613</v>
      </c>
      <c r="FSA309" s="119" t="s">
        <v>613</v>
      </c>
      <c r="FSB309" s="119" t="s">
        <v>613</v>
      </c>
      <c r="FSC309" s="119" t="s">
        <v>613</v>
      </c>
      <c r="FSD309" s="119" t="s">
        <v>613</v>
      </c>
      <c r="FSE309" s="119" t="s">
        <v>613</v>
      </c>
      <c r="FSF309" s="119" t="s">
        <v>613</v>
      </c>
      <c r="FSG309" s="119" t="s">
        <v>613</v>
      </c>
      <c r="FSH309" s="119" t="s">
        <v>613</v>
      </c>
      <c r="FSI309" s="119" t="s">
        <v>613</v>
      </c>
      <c r="FSJ309" s="119" t="s">
        <v>613</v>
      </c>
      <c r="FSK309" s="119" t="s">
        <v>613</v>
      </c>
      <c r="FSL309" s="119" t="s">
        <v>613</v>
      </c>
      <c r="FSM309" s="119" t="s">
        <v>613</v>
      </c>
      <c r="FSN309" s="119" t="s">
        <v>613</v>
      </c>
      <c r="FSO309" s="119" t="s">
        <v>613</v>
      </c>
      <c r="FSP309" s="119" t="s">
        <v>613</v>
      </c>
      <c r="FSQ309" s="119" t="s">
        <v>613</v>
      </c>
      <c r="FSR309" s="119" t="s">
        <v>613</v>
      </c>
      <c r="FSS309" s="119" t="s">
        <v>613</v>
      </c>
      <c r="FST309" s="119" t="s">
        <v>613</v>
      </c>
      <c r="FSU309" s="119" t="s">
        <v>613</v>
      </c>
      <c r="FSV309" s="119" t="s">
        <v>613</v>
      </c>
      <c r="FSW309" s="119" t="s">
        <v>613</v>
      </c>
      <c r="FSX309" s="119" t="s">
        <v>613</v>
      </c>
      <c r="FSY309" s="119" t="s">
        <v>613</v>
      </c>
      <c r="FSZ309" s="119" t="s">
        <v>613</v>
      </c>
      <c r="FTA309" s="119" t="s">
        <v>613</v>
      </c>
      <c r="FTB309" s="119" t="s">
        <v>613</v>
      </c>
      <c r="FTC309" s="119" t="s">
        <v>613</v>
      </c>
      <c r="FTD309" s="119" t="s">
        <v>613</v>
      </c>
      <c r="FTE309" s="119" t="s">
        <v>613</v>
      </c>
      <c r="FTF309" s="119" t="s">
        <v>613</v>
      </c>
      <c r="FTG309" s="119" t="s">
        <v>613</v>
      </c>
      <c r="FTH309" s="119" t="s">
        <v>613</v>
      </c>
      <c r="FTI309" s="119" t="s">
        <v>613</v>
      </c>
      <c r="FTJ309" s="119" t="s">
        <v>613</v>
      </c>
      <c r="FTK309" s="119" t="s">
        <v>613</v>
      </c>
      <c r="FTL309" s="119" t="s">
        <v>613</v>
      </c>
      <c r="FTM309" s="119" t="s">
        <v>613</v>
      </c>
      <c r="FTN309" s="119" t="s">
        <v>613</v>
      </c>
      <c r="FTO309" s="119" t="s">
        <v>613</v>
      </c>
      <c r="FTP309" s="119" t="s">
        <v>613</v>
      </c>
      <c r="FTQ309" s="119" t="s">
        <v>613</v>
      </c>
      <c r="FTR309" s="119" t="s">
        <v>613</v>
      </c>
      <c r="FTS309" s="119" t="s">
        <v>613</v>
      </c>
      <c r="FTT309" s="119" t="s">
        <v>613</v>
      </c>
      <c r="FTU309" s="119" t="s">
        <v>613</v>
      </c>
      <c r="FTV309" s="119" t="s">
        <v>613</v>
      </c>
      <c r="FTW309" s="119" t="s">
        <v>613</v>
      </c>
      <c r="FTX309" s="119" t="s">
        <v>613</v>
      </c>
      <c r="FTY309" s="119" t="s">
        <v>613</v>
      </c>
      <c r="FTZ309" s="119" t="s">
        <v>613</v>
      </c>
      <c r="FUA309" s="119" t="s">
        <v>613</v>
      </c>
      <c r="FUB309" s="119" t="s">
        <v>613</v>
      </c>
      <c r="FUC309" s="119" t="s">
        <v>613</v>
      </c>
      <c r="FUD309" s="119" t="s">
        <v>613</v>
      </c>
      <c r="FUE309" s="119" t="s">
        <v>613</v>
      </c>
      <c r="FUF309" s="119" t="s">
        <v>613</v>
      </c>
      <c r="FUG309" s="119" t="s">
        <v>613</v>
      </c>
      <c r="FUH309" s="119" t="s">
        <v>613</v>
      </c>
      <c r="FUI309" s="119" t="s">
        <v>613</v>
      </c>
      <c r="FUJ309" s="119" t="s">
        <v>613</v>
      </c>
      <c r="FUK309" s="119" t="s">
        <v>613</v>
      </c>
      <c r="FUL309" s="119" t="s">
        <v>613</v>
      </c>
      <c r="FUM309" s="119" t="s">
        <v>613</v>
      </c>
      <c r="FUN309" s="119" t="s">
        <v>613</v>
      </c>
      <c r="FUO309" s="119" t="s">
        <v>613</v>
      </c>
      <c r="FUP309" s="119" t="s">
        <v>613</v>
      </c>
      <c r="FUQ309" s="119" t="s">
        <v>613</v>
      </c>
      <c r="FUR309" s="119" t="s">
        <v>613</v>
      </c>
      <c r="FUS309" s="119" t="s">
        <v>613</v>
      </c>
      <c r="FUT309" s="119" t="s">
        <v>613</v>
      </c>
      <c r="FUU309" s="119" t="s">
        <v>613</v>
      </c>
      <c r="FUV309" s="119" t="s">
        <v>613</v>
      </c>
      <c r="FUW309" s="119" t="s">
        <v>613</v>
      </c>
      <c r="FUX309" s="119" t="s">
        <v>613</v>
      </c>
      <c r="FUY309" s="119" t="s">
        <v>613</v>
      </c>
      <c r="FUZ309" s="119" t="s">
        <v>613</v>
      </c>
      <c r="FVA309" s="119" t="s">
        <v>613</v>
      </c>
      <c r="FVB309" s="119" t="s">
        <v>613</v>
      </c>
      <c r="FVC309" s="119" t="s">
        <v>613</v>
      </c>
      <c r="FVD309" s="119" t="s">
        <v>613</v>
      </c>
      <c r="FVE309" s="119" t="s">
        <v>613</v>
      </c>
      <c r="FVF309" s="119" t="s">
        <v>613</v>
      </c>
      <c r="FVG309" s="119" t="s">
        <v>613</v>
      </c>
      <c r="FVH309" s="119" t="s">
        <v>613</v>
      </c>
      <c r="FVI309" s="119" t="s">
        <v>613</v>
      </c>
      <c r="FVJ309" s="119" t="s">
        <v>613</v>
      </c>
      <c r="FVK309" s="119" t="s">
        <v>613</v>
      </c>
      <c r="FVL309" s="119" t="s">
        <v>613</v>
      </c>
      <c r="FVM309" s="119" t="s">
        <v>613</v>
      </c>
      <c r="FVN309" s="119" t="s">
        <v>613</v>
      </c>
      <c r="FVO309" s="119" t="s">
        <v>613</v>
      </c>
      <c r="FVP309" s="119" t="s">
        <v>613</v>
      </c>
      <c r="FVQ309" s="119" t="s">
        <v>613</v>
      </c>
      <c r="FVR309" s="119" t="s">
        <v>613</v>
      </c>
      <c r="FVS309" s="119" t="s">
        <v>613</v>
      </c>
      <c r="FVT309" s="119" t="s">
        <v>613</v>
      </c>
      <c r="FVU309" s="119" t="s">
        <v>613</v>
      </c>
      <c r="FVV309" s="119" t="s">
        <v>613</v>
      </c>
      <c r="FVW309" s="119" t="s">
        <v>613</v>
      </c>
      <c r="FVX309" s="119" t="s">
        <v>613</v>
      </c>
      <c r="FVY309" s="119" t="s">
        <v>613</v>
      </c>
      <c r="FVZ309" s="119" t="s">
        <v>613</v>
      </c>
      <c r="FWA309" s="119" t="s">
        <v>613</v>
      </c>
      <c r="FWB309" s="119" t="s">
        <v>613</v>
      </c>
      <c r="FWC309" s="119" t="s">
        <v>613</v>
      </c>
      <c r="FWD309" s="119" t="s">
        <v>613</v>
      </c>
      <c r="FWE309" s="119" t="s">
        <v>613</v>
      </c>
      <c r="FWF309" s="119" t="s">
        <v>613</v>
      </c>
      <c r="FWG309" s="119" t="s">
        <v>613</v>
      </c>
      <c r="FWH309" s="119" t="s">
        <v>613</v>
      </c>
      <c r="FWI309" s="119" t="s">
        <v>613</v>
      </c>
      <c r="FWJ309" s="119" t="s">
        <v>613</v>
      </c>
      <c r="FWK309" s="119" t="s">
        <v>613</v>
      </c>
      <c r="FWL309" s="119" t="s">
        <v>613</v>
      </c>
      <c r="FWM309" s="119" t="s">
        <v>613</v>
      </c>
      <c r="FWN309" s="119" t="s">
        <v>613</v>
      </c>
      <c r="FWO309" s="119" t="s">
        <v>613</v>
      </c>
      <c r="FWP309" s="119" t="s">
        <v>613</v>
      </c>
      <c r="FWQ309" s="119" t="s">
        <v>613</v>
      </c>
      <c r="FWR309" s="119" t="s">
        <v>613</v>
      </c>
      <c r="FWS309" s="119" t="s">
        <v>613</v>
      </c>
      <c r="FWT309" s="119" t="s">
        <v>613</v>
      </c>
      <c r="FWU309" s="119" t="s">
        <v>613</v>
      </c>
      <c r="FWV309" s="119" t="s">
        <v>613</v>
      </c>
      <c r="FWW309" s="119" t="s">
        <v>613</v>
      </c>
      <c r="FWX309" s="119" t="s">
        <v>613</v>
      </c>
      <c r="FWY309" s="119" t="s">
        <v>613</v>
      </c>
      <c r="FWZ309" s="119" t="s">
        <v>613</v>
      </c>
      <c r="FXA309" s="119" t="s">
        <v>613</v>
      </c>
      <c r="FXB309" s="119" t="s">
        <v>613</v>
      </c>
      <c r="FXC309" s="119" t="s">
        <v>613</v>
      </c>
      <c r="FXD309" s="119" t="s">
        <v>613</v>
      </c>
      <c r="FXE309" s="119" t="s">
        <v>613</v>
      </c>
      <c r="FXF309" s="119" t="s">
        <v>613</v>
      </c>
      <c r="FXG309" s="119" t="s">
        <v>613</v>
      </c>
      <c r="FXH309" s="119" t="s">
        <v>613</v>
      </c>
      <c r="FXI309" s="119" t="s">
        <v>613</v>
      </c>
      <c r="FXJ309" s="119" t="s">
        <v>613</v>
      </c>
      <c r="FXK309" s="119" t="s">
        <v>613</v>
      </c>
      <c r="FXL309" s="119" t="s">
        <v>613</v>
      </c>
      <c r="FXM309" s="119" t="s">
        <v>613</v>
      </c>
      <c r="FXN309" s="119" t="s">
        <v>613</v>
      </c>
      <c r="FXO309" s="119" t="s">
        <v>613</v>
      </c>
      <c r="FXP309" s="119" t="s">
        <v>613</v>
      </c>
      <c r="FXQ309" s="119" t="s">
        <v>613</v>
      </c>
      <c r="FXR309" s="119" t="s">
        <v>613</v>
      </c>
      <c r="FXS309" s="119" t="s">
        <v>613</v>
      </c>
      <c r="FXT309" s="119" t="s">
        <v>613</v>
      </c>
      <c r="FXU309" s="119" t="s">
        <v>613</v>
      </c>
      <c r="FXV309" s="119" t="s">
        <v>613</v>
      </c>
      <c r="FXW309" s="119" t="s">
        <v>613</v>
      </c>
      <c r="FXX309" s="119" t="s">
        <v>613</v>
      </c>
      <c r="FXY309" s="119" t="s">
        <v>613</v>
      </c>
      <c r="FXZ309" s="119" t="s">
        <v>613</v>
      </c>
      <c r="FYA309" s="119" t="s">
        <v>613</v>
      </c>
      <c r="FYB309" s="119" t="s">
        <v>613</v>
      </c>
      <c r="FYC309" s="119" t="s">
        <v>613</v>
      </c>
      <c r="FYD309" s="119" t="s">
        <v>613</v>
      </c>
      <c r="FYE309" s="119" t="s">
        <v>613</v>
      </c>
      <c r="FYF309" s="119" t="s">
        <v>613</v>
      </c>
      <c r="FYG309" s="119" t="s">
        <v>613</v>
      </c>
      <c r="FYH309" s="119" t="s">
        <v>613</v>
      </c>
      <c r="FYI309" s="119" t="s">
        <v>613</v>
      </c>
      <c r="FYJ309" s="119" t="s">
        <v>613</v>
      </c>
      <c r="FYK309" s="119" t="s">
        <v>613</v>
      </c>
      <c r="FYL309" s="119" t="s">
        <v>613</v>
      </c>
      <c r="FYM309" s="119" t="s">
        <v>613</v>
      </c>
      <c r="FYN309" s="119" t="s">
        <v>613</v>
      </c>
      <c r="FYO309" s="119" t="s">
        <v>613</v>
      </c>
      <c r="FYP309" s="119" t="s">
        <v>613</v>
      </c>
      <c r="FYQ309" s="119" t="s">
        <v>613</v>
      </c>
      <c r="FYR309" s="119" t="s">
        <v>613</v>
      </c>
      <c r="FYS309" s="119" t="s">
        <v>613</v>
      </c>
      <c r="FYT309" s="119" t="s">
        <v>613</v>
      </c>
      <c r="FYU309" s="119" t="s">
        <v>613</v>
      </c>
      <c r="FYV309" s="119" t="s">
        <v>613</v>
      </c>
      <c r="FYW309" s="119" t="s">
        <v>613</v>
      </c>
      <c r="FYX309" s="119" t="s">
        <v>613</v>
      </c>
      <c r="FYY309" s="119" t="s">
        <v>613</v>
      </c>
      <c r="FYZ309" s="119" t="s">
        <v>613</v>
      </c>
      <c r="FZA309" s="119" t="s">
        <v>613</v>
      </c>
      <c r="FZB309" s="119" t="s">
        <v>613</v>
      </c>
      <c r="FZC309" s="119" t="s">
        <v>613</v>
      </c>
      <c r="FZD309" s="119" t="s">
        <v>613</v>
      </c>
      <c r="FZE309" s="119" t="s">
        <v>613</v>
      </c>
      <c r="FZF309" s="119" t="s">
        <v>613</v>
      </c>
      <c r="FZG309" s="119" t="s">
        <v>613</v>
      </c>
      <c r="FZH309" s="119" t="s">
        <v>613</v>
      </c>
      <c r="FZI309" s="119" t="s">
        <v>613</v>
      </c>
      <c r="FZJ309" s="119" t="s">
        <v>613</v>
      </c>
      <c r="FZK309" s="119" t="s">
        <v>613</v>
      </c>
      <c r="FZL309" s="119" t="s">
        <v>613</v>
      </c>
      <c r="FZM309" s="119" t="s">
        <v>613</v>
      </c>
      <c r="FZN309" s="119" t="s">
        <v>613</v>
      </c>
      <c r="FZO309" s="119" t="s">
        <v>613</v>
      </c>
      <c r="FZP309" s="119" t="s">
        <v>613</v>
      </c>
      <c r="FZQ309" s="119" t="s">
        <v>613</v>
      </c>
      <c r="FZR309" s="119" t="s">
        <v>613</v>
      </c>
      <c r="FZS309" s="119" t="s">
        <v>613</v>
      </c>
      <c r="FZT309" s="119" t="s">
        <v>613</v>
      </c>
      <c r="FZU309" s="119" t="s">
        <v>613</v>
      </c>
      <c r="FZV309" s="119" t="s">
        <v>613</v>
      </c>
      <c r="FZW309" s="119" t="s">
        <v>613</v>
      </c>
      <c r="FZX309" s="119" t="s">
        <v>613</v>
      </c>
      <c r="FZY309" s="119" t="s">
        <v>613</v>
      </c>
      <c r="FZZ309" s="119" t="s">
        <v>613</v>
      </c>
      <c r="GAA309" s="119" t="s">
        <v>613</v>
      </c>
      <c r="GAB309" s="119" t="s">
        <v>613</v>
      </c>
      <c r="GAC309" s="119" t="s">
        <v>613</v>
      </c>
      <c r="GAD309" s="119" t="s">
        <v>613</v>
      </c>
      <c r="GAE309" s="119" t="s">
        <v>613</v>
      </c>
      <c r="GAF309" s="119" t="s">
        <v>613</v>
      </c>
      <c r="GAG309" s="119" t="s">
        <v>613</v>
      </c>
      <c r="GAH309" s="119" t="s">
        <v>613</v>
      </c>
      <c r="GAI309" s="119" t="s">
        <v>613</v>
      </c>
      <c r="GAJ309" s="119" t="s">
        <v>613</v>
      </c>
      <c r="GAK309" s="119" t="s">
        <v>613</v>
      </c>
      <c r="GAL309" s="119" t="s">
        <v>613</v>
      </c>
      <c r="GAM309" s="119" t="s">
        <v>613</v>
      </c>
      <c r="GAN309" s="119" t="s">
        <v>613</v>
      </c>
      <c r="GAO309" s="119" t="s">
        <v>613</v>
      </c>
      <c r="GAP309" s="119" t="s">
        <v>613</v>
      </c>
      <c r="GAQ309" s="119" t="s">
        <v>613</v>
      </c>
      <c r="GAR309" s="119" t="s">
        <v>613</v>
      </c>
      <c r="GAS309" s="119" t="s">
        <v>613</v>
      </c>
      <c r="GAT309" s="119" t="s">
        <v>613</v>
      </c>
      <c r="GAU309" s="119" t="s">
        <v>613</v>
      </c>
      <c r="GAV309" s="119" t="s">
        <v>613</v>
      </c>
      <c r="GAW309" s="119" t="s">
        <v>613</v>
      </c>
      <c r="GAX309" s="119" t="s">
        <v>613</v>
      </c>
      <c r="GAY309" s="119" t="s">
        <v>613</v>
      </c>
      <c r="GAZ309" s="119" t="s">
        <v>613</v>
      </c>
      <c r="GBA309" s="119" t="s">
        <v>613</v>
      </c>
      <c r="GBB309" s="119" t="s">
        <v>613</v>
      </c>
      <c r="GBC309" s="119" t="s">
        <v>613</v>
      </c>
      <c r="GBD309" s="119" t="s">
        <v>613</v>
      </c>
      <c r="GBE309" s="119" t="s">
        <v>613</v>
      </c>
      <c r="GBF309" s="119" t="s">
        <v>613</v>
      </c>
      <c r="GBG309" s="119" t="s">
        <v>613</v>
      </c>
      <c r="GBH309" s="119" t="s">
        <v>613</v>
      </c>
      <c r="GBI309" s="119" t="s">
        <v>613</v>
      </c>
      <c r="GBJ309" s="119" t="s">
        <v>613</v>
      </c>
      <c r="GBK309" s="119" t="s">
        <v>613</v>
      </c>
      <c r="GBL309" s="119" t="s">
        <v>613</v>
      </c>
      <c r="GBM309" s="119" t="s">
        <v>613</v>
      </c>
      <c r="GBN309" s="119" t="s">
        <v>613</v>
      </c>
      <c r="GBO309" s="119" t="s">
        <v>613</v>
      </c>
      <c r="GBP309" s="119" t="s">
        <v>613</v>
      </c>
      <c r="GBQ309" s="119" t="s">
        <v>613</v>
      </c>
      <c r="GBR309" s="119" t="s">
        <v>613</v>
      </c>
      <c r="GBS309" s="119" t="s">
        <v>613</v>
      </c>
      <c r="GBT309" s="119" t="s">
        <v>613</v>
      </c>
      <c r="GBU309" s="119" t="s">
        <v>613</v>
      </c>
      <c r="GBV309" s="119" t="s">
        <v>613</v>
      </c>
      <c r="GBW309" s="119" t="s">
        <v>613</v>
      </c>
      <c r="GBX309" s="119" t="s">
        <v>613</v>
      </c>
      <c r="GBY309" s="119" t="s">
        <v>613</v>
      </c>
      <c r="GBZ309" s="119" t="s">
        <v>613</v>
      </c>
      <c r="GCA309" s="119" t="s">
        <v>613</v>
      </c>
      <c r="GCB309" s="119" t="s">
        <v>613</v>
      </c>
      <c r="GCC309" s="119" t="s">
        <v>613</v>
      </c>
      <c r="GCD309" s="119" t="s">
        <v>613</v>
      </c>
      <c r="GCE309" s="119" t="s">
        <v>613</v>
      </c>
      <c r="GCF309" s="119" t="s">
        <v>613</v>
      </c>
      <c r="GCG309" s="119" t="s">
        <v>613</v>
      </c>
      <c r="GCH309" s="119" t="s">
        <v>613</v>
      </c>
      <c r="GCI309" s="119" t="s">
        <v>613</v>
      </c>
      <c r="GCJ309" s="119" t="s">
        <v>613</v>
      </c>
      <c r="GCK309" s="119" t="s">
        <v>613</v>
      </c>
      <c r="GCL309" s="119" t="s">
        <v>613</v>
      </c>
      <c r="GCM309" s="119" t="s">
        <v>613</v>
      </c>
      <c r="GCN309" s="119" t="s">
        <v>613</v>
      </c>
      <c r="GCO309" s="119" t="s">
        <v>613</v>
      </c>
      <c r="GCP309" s="119" t="s">
        <v>613</v>
      </c>
      <c r="GCQ309" s="119" t="s">
        <v>613</v>
      </c>
      <c r="GCR309" s="119" t="s">
        <v>613</v>
      </c>
      <c r="GCS309" s="119" t="s">
        <v>613</v>
      </c>
      <c r="GCT309" s="119" t="s">
        <v>613</v>
      </c>
      <c r="GCU309" s="119" t="s">
        <v>613</v>
      </c>
      <c r="GCV309" s="119" t="s">
        <v>613</v>
      </c>
      <c r="GCW309" s="119" t="s">
        <v>613</v>
      </c>
      <c r="GCX309" s="119" t="s">
        <v>613</v>
      </c>
      <c r="GCY309" s="119" t="s">
        <v>613</v>
      </c>
      <c r="GCZ309" s="119" t="s">
        <v>613</v>
      </c>
      <c r="GDA309" s="119" t="s">
        <v>613</v>
      </c>
      <c r="GDB309" s="119" t="s">
        <v>613</v>
      </c>
      <c r="GDC309" s="119" t="s">
        <v>613</v>
      </c>
      <c r="GDD309" s="119" t="s">
        <v>613</v>
      </c>
      <c r="GDE309" s="119" t="s">
        <v>613</v>
      </c>
      <c r="GDF309" s="119" t="s">
        <v>613</v>
      </c>
      <c r="GDG309" s="119" t="s">
        <v>613</v>
      </c>
      <c r="GDH309" s="119" t="s">
        <v>613</v>
      </c>
      <c r="GDI309" s="119" t="s">
        <v>613</v>
      </c>
      <c r="GDJ309" s="119" t="s">
        <v>613</v>
      </c>
      <c r="GDK309" s="119" t="s">
        <v>613</v>
      </c>
      <c r="GDL309" s="119" t="s">
        <v>613</v>
      </c>
      <c r="GDM309" s="119" t="s">
        <v>613</v>
      </c>
      <c r="GDN309" s="119" t="s">
        <v>613</v>
      </c>
      <c r="GDO309" s="119" t="s">
        <v>613</v>
      </c>
      <c r="GDP309" s="119" t="s">
        <v>613</v>
      </c>
      <c r="GDQ309" s="119" t="s">
        <v>613</v>
      </c>
      <c r="GDR309" s="119" t="s">
        <v>613</v>
      </c>
      <c r="GDS309" s="119" t="s">
        <v>613</v>
      </c>
      <c r="GDT309" s="119" t="s">
        <v>613</v>
      </c>
      <c r="GDU309" s="119" t="s">
        <v>613</v>
      </c>
      <c r="GDV309" s="119" t="s">
        <v>613</v>
      </c>
      <c r="GDW309" s="119" t="s">
        <v>613</v>
      </c>
      <c r="GDX309" s="119" t="s">
        <v>613</v>
      </c>
      <c r="GDY309" s="119" t="s">
        <v>613</v>
      </c>
      <c r="GDZ309" s="119" t="s">
        <v>613</v>
      </c>
      <c r="GEA309" s="119" t="s">
        <v>613</v>
      </c>
      <c r="GEB309" s="119" t="s">
        <v>613</v>
      </c>
      <c r="GEC309" s="119" t="s">
        <v>613</v>
      </c>
      <c r="GED309" s="119" t="s">
        <v>613</v>
      </c>
      <c r="GEE309" s="119" t="s">
        <v>613</v>
      </c>
      <c r="GEF309" s="119" t="s">
        <v>613</v>
      </c>
      <c r="GEG309" s="119" t="s">
        <v>613</v>
      </c>
      <c r="GEH309" s="119" t="s">
        <v>613</v>
      </c>
      <c r="GEI309" s="119" t="s">
        <v>613</v>
      </c>
      <c r="GEJ309" s="119" t="s">
        <v>613</v>
      </c>
      <c r="GEK309" s="119" t="s">
        <v>613</v>
      </c>
      <c r="GEL309" s="119" t="s">
        <v>613</v>
      </c>
      <c r="GEM309" s="119" t="s">
        <v>613</v>
      </c>
      <c r="GEN309" s="119" t="s">
        <v>613</v>
      </c>
      <c r="GEO309" s="119" t="s">
        <v>613</v>
      </c>
      <c r="GEP309" s="119" t="s">
        <v>613</v>
      </c>
      <c r="GEQ309" s="119" t="s">
        <v>613</v>
      </c>
      <c r="GER309" s="119" t="s">
        <v>613</v>
      </c>
      <c r="GES309" s="119" t="s">
        <v>613</v>
      </c>
      <c r="GET309" s="119" t="s">
        <v>613</v>
      </c>
      <c r="GEU309" s="119" t="s">
        <v>613</v>
      </c>
      <c r="GEV309" s="119" t="s">
        <v>613</v>
      </c>
      <c r="GEW309" s="119" t="s">
        <v>613</v>
      </c>
      <c r="GEX309" s="119" t="s">
        <v>613</v>
      </c>
      <c r="GEY309" s="119" t="s">
        <v>613</v>
      </c>
      <c r="GEZ309" s="119" t="s">
        <v>613</v>
      </c>
      <c r="GFA309" s="119" t="s">
        <v>613</v>
      </c>
      <c r="GFB309" s="119" t="s">
        <v>613</v>
      </c>
      <c r="GFC309" s="119" t="s">
        <v>613</v>
      </c>
      <c r="GFD309" s="119" t="s">
        <v>613</v>
      </c>
      <c r="GFE309" s="119" t="s">
        <v>613</v>
      </c>
      <c r="GFF309" s="119" t="s">
        <v>613</v>
      </c>
      <c r="GFG309" s="119" t="s">
        <v>613</v>
      </c>
      <c r="GFH309" s="119" t="s">
        <v>613</v>
      </c>
      <c r="GFI309" s="119" t="s">
        <v>613</v>
      </c>
      <c r="GFJ309" s="119" t="s">
        <v>613</v>
      </c>
      <c r="GFK309" s="119" t="s">
        <v>613</v>
      </c>
      <c r="GFL309" s="119" t="s">
        <v>613</v>
      </c>
      <c r="GFM309" s="119" t="s">
        <v>613</v>
      </c>
      <c r="GFN309" s="119" t="s">
        <v>613</v>
      </c>
      <c r="GFO309" s="119" t="s">
        <v>613</v>
      </c>
      <c r="GFP309" s="119" t="s">
        <v>613</v>
      </c>
      <c r="GFQ309" s="119" t="s">
        <v>613</v>
      </c>
      <c r="GFR309" s="119" t="s">
        <v>613</v>
      </c>
      <c r="GFS309" s="119" t="s">
        <v>613</v>
      </c>
      <c r="GFT309" s="119" t="s">
        <v>613</v>
      </c>
      <c r="GFU309" s="119" t="s">
        <v>613</v>
      </c>
      <c r="GFV309" s="119" t="s">
        <v>613</v>
      </c>
      <c r="GFW309" s="119" t="s">
        <v>613</v>
      </c>
      <c r="GFX309" s="119" t="s">
        <v>613</v>
      </c>
      <c r="GFY309" s="119" t="s">
        <v>613</v>
      </c>
      <c r="GFZ309" s="119" t="s">
        <v>613</v>
      </c>
      <c r="GGA309" s="119" t="s">
        <v>613</v>
      </c>
      <c r="GGB309" s="119" t="s">
        <v>613</v>
      </c>
      <c r="GGC309" s="119" t="s">
        <v>613</v>
      </c>
      <c r="GGD309" s="119" t="s">
        <v>613</v>
      </c>
      <c r="GGE309" s="119" t="s">
        <v>613</v>
      </c>
      <c r="GGF309" s="119" t="s">
        <v>613</v>
      </c>
      <c r="GGG309" s="119" t="s">
        <v>613</v>
      </c>
      <c r="GGH309" s="119" t="s">
        <v>613</v>
      </c>
      <c r="GGI309" s="119" t="s">
        <v>613</v>
      </c>
      <c r="GGJ309" s="119" t="s">
        <v>613</v>
      </c>
      <c r="GGK309" s="119" t="s">
        <v>613</v>
      </c>
      <c r="GGL309" s="119" t="s">
        <v>613</v>
      </c>
      <c r="GGM309" s="119" t="s">
        <v>613</v>
      </c>
      <c r="GGN309" s="119" t="s">
        <v>613</v>
      </c>
      <c r="GGO309" s="119" t="s">
        <v>613</v>
      </c>
      <c r="GGP309" s="119" t="s">
        <v>613</v>
      </c>
      <c r="GGQ309" s="119" t="s">
        <v>613</v>
      </c>
      <c r="GGR309" s="119" t="s">
        <v>613</v>
      </c>
      <c r="GGS309" s="119" t="s">
        <v>613</v>
      </c>
      <c r="GGT309" s="119" t="s">
        <v>613</v>
      </c>
      <c r="GGU309" s="119" t="s">
        <v>613</v>
      </c>
      <c r="GGV309" s="119" t="s">
        <v>613</v>
      </c>
      <c r="GGW309" s="119" t="s">
        <v>613</v>
      </c>
      <c r="GGX309" s="119" t="s">
        <v>613</v>
      </c>
      <c r="GGY309" s="119" t="s">
        <v>613</v>
      </c>
      <c r="GGZ309" s="119" t="s">
        <v>613</v>
      </c>
      <c r="GHA309" s="119" t="s">
        <v>613</v>
      </c>
      <c r="GHB309" s="119" t="s">
        <v>613</v>
      </c>
      <c r="GHC309" s="119" t="s">
        <v>613</v>
      </c>
      <c r="GHD309" s="119" t="s">
        <v>613</v>
      </c>
      <c r="GHE309" s="119" t="s">
        <v>613</v>
      </c>
      <c r="GHF309" s="119" t="s">
        <v>613</v>
      </c>
      <c r="GHG309" s="119" t="s">
        <v>613</v>
      </c>
      <c r="GHH309" s="119" t="s">
        <v>613</v>
      </c>
      <c r="GHI309" s="119" t="s">
        <v>613</v>
      </c>
      <c r="GHJ309" s="119" t="s">
        <v>613</v>
      </c>
      <c r="GHK309" s="119" t="s">
        <v>613</v>
      </c>
      <c r="GHL309" s="119" t="s">
        <v>613</v>
      </c>
      <c r="GHM309" s="119" t="s">
        <v>613</v>
      </c>
      <c r="GHN309" s="119" t="s">
        <v>613</v>
      </c>
      <c r="GHO309" s="119" t="s">
        <v>613</v>
      </c>
      <c r="GHP309" s="119" t="s">
        <v>613</v>
      </c>
      <c r="GHQ309" s="119" t="s">
        <v>613</v>
      </c>
      <c r="GHR309" s="119" t="s">
        <v>613</v>
      </c>
      <c r="GHS309" s="119" t="s">
        <v>613</v>
      </c>
      <c r="GHT309" s="119" t="s">
        <v>613</v>
      </c>
      <c r="GHU309" s="119" t="s">
        <v>613</v>
      </c>
      <c r="GHV309" s="119" t="s">
        <v>613</v>
      </c>
      <c r="GHW309" s="119" t="s">
        <v>613</v>
      </c>
      <c r="GHX309" s="119" t="s">
        <v>613</v>
      </c>
      <c r="GHY309" s="119" t="s">
        <v>613</v>
      </c>
      <c r="GHZ309" s="119" t="s">
        <v>613</v>
      </c>
      <c r="GIA309" s="119" t="s">
        <v>613</v>
      </c>
      <c r="GIB309" s="119" t="s">
        <v>613</v>
      </c>
      <c r="GIC309" s="119" t="s">
        <v>613</v>
      </c>
      <c r="GID309" s="119" t="s">
        <v>613</v>
      </c>
      <c r="GIE309" s="119" t="s">
        <v>613</v>
      </c>
      <c r="GIF309" s="119" t="s">
        <v>613</v>
      </c>
      <c r="GIG309" s="119" t="s">
        <v>613</v>
      </c>
      <c r="GIH309" s="119" t="s">
        <v>613</v>
      </c>
      <c r="GII309" s="119" t="s">
        <v>613</v>
      </c>
      <c r="GIJ309" s="119" t="s">
        <v>613</v>
      </c>
      <c r="GIK309" s="119" t="s">
        <v>613</v>
      </c>
      <c r="GIL309" s="119" t="s">
        <v>613</v>
      </c>
      <c r="GIM309" s="119" t="s">
        <v>613</v>
      </c>
      <c r="GIN309" s="119" t="s">
        <v>613</v>
      </c>
      <c r="GIO309" s="119" t="s">
        <v>613</v>
      </c>
      <c r="GIP309" s="119" t="s">
        <v>613</v>
      </c>
      <c r="GIQ309" s="119" t="s">
        <v>613</v>
      </c>
      <c r="GIR309" s="119" t="s">
        <v>613</v>
      </c>
      <c r="GIS309" s="119" t="s">
        <v>613</v>
      </c>
      <c r="GIT309" s="119" t="s">
        <v>613</v>
      </c>
      <c r="GIU309" s="119" t="s">
        <v>613</v>
      </c>
      <c r="GIV309" s="119" t="s">
        <v>613</v>
      </c>
      <c r="GIW309" s="119" t="s">
        <v>613</v>
      </c>
      <c r="GIX309" s="119" t="s">
        <v>613</v>
      </c>
      <c r="GIY309" s="119" t="s">
        <v>613</v>
      </c>
      <c r="GIZ309" s="119" t="s">
        <v>613</v>
      </c>
      <c r="GJA309" s="119" t="s">
        <v>613</v>
      </c>
      <c r="GJB309" s="119" t="s">
        <v>613</v>
      </c>
      <c r="GJC309" s="119" t="s">
        <v>613</v>
      </c>
      <c r="GJD309" s="119" t="s">
        <v>613</v>
      </c>
      <c r="GJE309" s="119" t="s">
        <v>613</v>
      </c>
      <c r="GJF309" s="119" t="s">
        <v>613</v>
      </c>
      <c r="GJG309" s="119" t="s">
        <v>613</v>
      </c>
      <c r="GJH309" s="119" t="s">
        <v>613</v>
      </c>
      <c r="GJI309" s="119" t="s">
        <v>613</v>
      </c>
      <c r="GJJ309" s="119" t="s">
        <v>613</v>
      </c>
      <c r="GJK309" s="119" t="s">
        <v>613</v>
      </c>
      <c r="GJL309" s="119" t="s">
        <v>613</v>
      </c>
      <c r="GJM309" s="119" t="s">
        <v>613</v>
      </c>
      <c r="GJN309" s="119" t="s">
        <v>613</v>
      </c>
      <c r="GJO309" s="119" t="s">
        <v>613</v>
      </c>
      <c r="GJP309" s="119" t="s">
        <v>613</v>
      </c>
      <c r="GJQ309" s="119" t="s">
        <v>613</v>
      </c>
      <c r="GJR309" s="119" t="s">
        <v>613</v>
      </c>
      <c r="GJS309" s="119" t="s">
        <v>613</v>
      </c>
      <c r="GJT309" s="119" t="s">
        <v>613</v>
      </c>
      <c r="GJU309" s="119" t="s">
        <v>613</v>
      </c>
      <c r="GJV309" s="119" t="s">
        <v>613</v>
      </c>
      <c r="GJW309" s="119" t="s">
        <v>613</v>
      </c>
      <c r="GJX309" s="119" t="s">
        <v>613</v>
      </c>
      <c r="GJY309" s="119" t="s">
        <v>613</v>
      </c>
      <c r="GJZ309" s="119" t="s">
        <v>613</v>
      </c>
      <c r="GKA309" s="119" t="s">
        <v>613</v>
      </c>
      <c r="GKB309" s="119" t="s">
        <v>613</v>
      </c>
      <c r="GKC309" s="119" t="s">
        <v>613</v>
      </c>
      <c r="GKD309" s="119" t="s">
        <v>613</v>
      </c>
      <c r="GKE309" s="119" t="s">
        <v>613</v>
      </c>
      <c r="GKF309" s="119" t="s">
        <v>613</v>
      </c>
      <c r="GKG309" s="119" t="s">
        <v>613</v>
      </c>
      <c r="GKH309" s="119" t="s">
        <v>613</v>
      </c>
      <c r="GKI309" s="119" t="s">
        <v>613</v>
      </c>
      <c r="GKJ309" s="119" t="s">
        <v>613</v>
      </c>
      <c r="GKK309" s="119" t="s">
        <v>613</v>
      </c>
      <c r="GKL309" s="119" t="s">
        <v>613</v>
      </c>
      <c r="GKM309" s="119" t="s">
        <v>613</v>
      </c>
      <c r="GKN309" s="119" t="s">
        <v>613</v>
      </c>
      <c r="GKO309" s="119" t="s">
        <v>613</v>
      </c>
      <c r="GKP309" s="119" t="s">
        <v>613</v>
      </c>
      <c r="GKQ309" s="119" t="s">
        <v>613</v>
      </c>
      <c r="GKR309" s="119" t="s">
        <v>613</v>
      </c>
      <c r="GKS309" s="119" t="s">
        <v>613</v>
      </c>
      <c r="GKT309" s="119" t="s">
        <v>613</v>
      </c>
      <c r="GKU309" s="119" t="s">
        <v>613</v>
      </c>
      <c r="GKV309" s="119" t="s">
        <v>613</v>
      </c>
      <c r="GKW309" s="119" t="s">
        <v>613</v>
      </c>
      <c r="GKX309" s="119" t="s">
        <v>613</v>
      </c>
      <c r="GKY309" s="119" t="s">
        <v>613</v>
      </c>
      <c r="GKZ309" s="119" t="s">
        <v>613</v>
      </c>
      <c r="GLA309" s="119" t="s">
        <v>613</v>
      </c>
      <c r="GLB309" s="119" t="s">
        <v>613</v>
      </c>
      <c r="GLC309" s="119" t="s">
        <v>613</v>
      </c>
      <c r="GLD309" s="119" t="s">
        <v>613</v>
      </c>
      <c r="GLE309" s="119" t="s">
        <v>613</v>
      </c>
      <c r="GLF309" s="119" t="s">
        <v>613</v>
      </c>
      <c r="GLG309" s="119" t="s">
        <v>613</v>
      </c>
      <c r="GLH309" s="119" t="s">
        <v>613</v>
      </c>
      <c r="GLI309" s="119" t="s">
        <v>613</v>
      </c>
      <c r="GLJ309" s="119" t="s">
        <v>613</v>
      </c>
      <c r="GLK309" s="119" t="s">
        <v>613</v>
      </c>
      <c r="GLL309" s="119" t="s">
        <v>613</v>
      </c>
      <c r="GLM309" s="119" t="s">
        <v>613</v>
      </c>
      <c r="GLN309" s="119" t="s">
        <v>613</v>
      </c>
      <c r="GLO309" s="119" t="s">
        <v>613</v>
      </c>
      <c r="GLP309" s="119" t="s">
        <v>613</v>
      </c>
      <c r="GLQ309" s="119" t="s">
        <v>613</v>
      </c>
      <c r="GLR309" s="119" t="s">
        <v>613</v>
      </c>
      <c r="GLS309" s="119" t="s">
        <v>613</v>
      </c>
      <c r="GLT309" s="119" t="s">
        <v>613</v>
      </c>
      <c r="GLU309" s="119" t="s">
        <v>613</v>
      </c>
      <c r="GLV309" s="119" t="s">
        <v>613</v>
      </c>
      <c r="GLW309" s="119" t="s">
        <v>613</v>
      </c>
      <c r="GLX309" s="119" t="s">
        <v>613</v>
      </c>
      <c r="GLY309" s="119" t="s">
        <v>613</v>
      </c>
      <c r="GLZ309" s="119" t="s">
        <v>613</v>
      </c>
      <c r="GMA309" s="119" t="s">
        <v>613</v>
      </c>
      <c r="GMB309" s="119" t="s">
        <v>613</v>
      </c>
      <c r="GMC309" s="119" t="s">
        <v>613</v>
      </c>
      <c r="GMD309" s="119" t="s">
        <v>613</v>
      </c>
      <c r="GME309" s="119" t="s">
        <v>613</v>
      </c>
      <c r="GMF309" s="119" t="s">
        <v>613</v>
      </c>
      <c r="GMG309" s="119" t="s">
        <v>613</v>
      </c>
      <c r="GMH309" s="119" t="s">
        <v>613</v>
      </c>
      <c r="GMI309" s="119" t="s">
        <v>613</v>
      </c>
      <c r="GMJ309" s="119" t="s">
        <v>613</v>
      </c>
      <c r="GMK309" s="119" t="s">
        <v>613</v>
      </c>
      <c r="GML309" s="119" t="s">
        <v>613</v>
      </c>
      <c r="GMM309" s="119" t="s">
        <v>613</v>
      </c>
      <c r="GMN309" s="119" t="s">
        <v>613</v>
      </c>
      <c r="GMO309" s="119" t="s">
        <v>613</v>
      </c>
      <c r="GMP309" s="119" t="s">
        <v>613</v>
      </c>
      <c r="GMQ309" s="119" t="s">
        <v>613</v>
      </c>
      <c r="GMR309" s="119" t="s">
        <v>613</v>
      </c>
      <c r="GMS309" s="119" t="s">
        <v>613</v>
      </c>
      <c r="GMT309" s="119" t="s">
        <v>613</v>
      </c>
      <c r="GMU309" s="119" t="s">
        <v>613</v>
      </c>
      <c r="GMV309" s="119" t="s">
        <v>613</v>
      </c>
      <c r="GMW309" s="119" t="s">
        <v>613</v>
      </c>
      <c r="GMX309" s="119" t="s">
        <v>613</v>
      </c>
      <c r="GMY309" s="119" t="s">
        <v>613</v>
      </c>
      <c r="GMZ309" s="119" t="s">
        <v>613</v>
      </c>
      <c r="GNA309" s="119" t="s">
        <v>613</v>
      </c>
      <c r="GNB309" s="119" t="s">
        <v>613</v>
      </c>
      <c r="GNC309" s="119" t="s">
        <v>613</v>
      </c>
      <c r="GND309" s="119" t="s">
        <v>613</v>
      </c>
      <c r="GNE309" s="119" t="s">
        <v>613</v>
      </c>
      <c r="GNF309" s="119" t="s">
        <v>613</v>
      </c>
      <c r="GNG309" s="119" t="s">
        <v>613</v>
      </c>
      <c r="GNH309" s="119" t="s">
        <v>613</v>
      </c>
      <c r="GNI309" s="119" t="s">
        <v>613</v>
      </c>
      <c r="GNJ309" s="119" t="s">
        <v>613</v>
      </c>
      <c r="GNK309" s="119" t="s">
        <v>613</v>
      </c>
      <c r="GNL309" s="119" t="s">
        <v>613</v>
      </c>
      <c r="GNM309" s="119" t="s">
        <v>613</v>
      </c>
      <c r="GNN309" s="119" t="s">
        <v>613</v>
      </c>
      <c r="GNO309" s="119" t="s">
        <v>613</v>
      </c>
      <c r="GNP309" s="119" t="s">
        <v>613</v>
      </c>
      <c r="GNQ309" s="119" t="s">
        <v>613</v>
      </c>
      <c r="GNR309" s="119" t="s">
        <v>613</v>
      </c>
      <c r="GNS309" s="119" t="s">
        <v>613</v>
      </c>
      <c r="GNT309" s="119" t="s">
        <v>613</v>
      </c>
      <c r="GNU309" s="119" t="s">
        <v>613</v>
      </c>
      <c r="GNV309" s="119" t="s">
        <v>613</v>
      </c>
      <c r="GNW309" s="119" t="s">
        <v>613</v>
      </c>
      <c r="GNX309" s="119" t="s">
        <v>613</v>
      </c>
      <c r="GNY309" s="119" t="s">
        <v>613</v>
      </c>
      <c r="GNZ309" s="119" t="s">
        <v>613</v>
      </c>
      <c r="GOA309" s="119" t="s">
        <v>613</v>
      </c>
      <c r="GOB309" s="119" t="s">
        <v>613</v>
      </c>
      <c r="GOC309" s="119" t="s">
        <v>613</v>
      </c>
      <c r="GOD309" s="119" t="s">
        <v>613</v>
      </c>
      <c r="GOE309" s="119" t="s">
        <v>613</v>
      </c>
      <c r="GOF309" s="119" t="s">
        <v>613</v>
      </c>
      <c r="GOG309" s="119" t="s">
        <v>613</v>
      </c>
      <c r="GOH309" s="119" t="s">
        <v>613</v>
      </c>
      <c r="GOI309" s="119" t="s">
        <v>613</v>
      </c>
      <c r="GOJ309" s="119" t="s">
        <v>613</v>
      </c>
      <c r="GOK309" s="119" t="s">
        <v>613</v>
      </c>
      <c r="GOL309" s="119" t="s">
        <v>613</v>
      </c>
      <c r="GOM309" s="119" t="s">
        <v>613</v>
      </c>
      <c r="GON309" s="119" t="s">
        <v>613</v>
      </c>
      <c r="GOO309" s="119" t="s">
        <v>613</v>
      </c>
      <c r="GOP309" s="119" t="s">
        <v>613</v>
      </c>
      <c r="GOQ309" s="119" t="s">
        <v>613</v>
      </c>
      <c r="GOR309" s="119" t="s">
        <v>613</v>
      </c>
      <c r="GOS309" s="119" t="s">
        <v>613</v>
      </c>
      <c r="GOT309" s="119" t="s">
        <v>613</v>
      </c>
      <c r="GOU309" s="119" t="s">
        <v>613</v>
      </c>
      <c r="GOV309" s="119" t="s">
        <v>613</v>
      </c>
      <c r="GOW309" s="119" t="s">
        <v>613</v>
      </c>
      <c r="GOX309" s="119" t="s">
        <v>613</v>
      </c>
      <c r="GOY309" s="119" t="s">
        <v>613</v>
      </c>
      <c r="GOZ309" s="119" t="s">
        <v>613</v>
      </c>
      <c r="GPA309" s="119" t="s">
        <v>613</v>
      </c>
      <c r="GPB309" s="119" t="s">
        <v>613</v>
      </c>
      <c r="GPC309" s="119" t="s">
        <v>613</v>
      </c>
      <c r="GPD309" s="119" t="s">
        <v>613</v>
      </c>
      <c r="GPE309" s="119" t="s">
        <v>613</v>
      </c>
      <c r="GPF309" s="119" t="s">
        <v>613</v>
      </c>
      <c r="GPG309" s="119" t="s">
        <v>613</v>
      </c>
      <c r="GPH309" s="119" t="s">
        <v>613</v>
      </c>
      <c r="GPI309" s="119" t="s">
        <v>613</v>
      </c>
      <c r="GPJ309" s="119" t="s">
        <v>613</v>
      </c>
      <c r="GPK309" s="119" t="s">
        <v>613</v>
      </c>
      <c r="GPL309" s="119" t="s">
        <v>613</v>
      </c>
      <c r="GPM309" s="119" t="s">
        <v>613</v>
      </c>
      <c r="GPN309" s="119" t="s">
        <v>613</v>
      </c>
      <c r="GPO309" s="119" t="s">
        <v>613</v>
      </c>
      <c r="GPP309" s="119" t="s">
        <v>613</v>
      </c>
      <c r="GPQ309" s="119" t="s">
        <v>613</v>
      </c>
      <c r="GPR309" s="119" t="s">
        <v>613</v>
      </c>
      <c r="GPS309" s="119" t="s">
        <v>613</v>
      </c>
      <c r="GPT309" s="119" t="s">
        <v>613</v>
      </c>
      <c r="GPU309" s="119" t="s">
        <v>613</v>
      </c>
      <c r="GPV309" s="119" t="s">
        <v>613</v>
      </c>
      <c r="GPW309" s="119" t="s">
        <v>613</v>
      </c>
      <c r="GPX309" s="119" t="s">
        <v>613</v>
      </c>
      <c r="GPY309" s="119" t="s">
        <v>613</v>
      </c>
      <c r="GPZ309" s="119" t="s">
        <v>613</v>
      </c>
      <c r="GQA309" s="119" t="s">
        <v>613</v>
      </c>
      <c r="GQB309" s="119" t="s">
        <v>613</v>
      </c>
      <c r="GQC309" s="119" t="s">
        <v>613</v>
      </c>
      <c r="GQD309" s="119" t="s">
        <v>613</v>
      </c>
      <c r="GQE309" s="119" t="s">
        <v>613</v>
      </c>
      <c r="GQF309" s="119" t="s">
        <v>613</v>
      </c>
      <c r="GQG309" s="119" t="s">
        <v>613</v>
      </c>
      <c r="GQH309" s="119" t="s">
        <v>613</v>
      </c>
      <c r="GQI309" s="119" t="s">
        <v>613</v>
      </c>
      <c r="GQJ309" s="119" t="s">
        <v>613</v>
      </c>
      <c r="GQK309" s="119" t="s">
        <v>613</v>
      </c>
      <c r="GQL309" s="119" t="s">
        <v>613</v>
      </c>
      <c r="GQM309" s="119" t="s">
        <v>613</v>
      </c>
      <c r="GQN309" s="119" t="s">
        <v>613</v>
      </c>
      <c r="GQO309" s="119" t="s">
        <v>613</v>
      </c>
      <c r="GQP309" s="119" t="s">
        <v>613</v>
      </c>
      <c r="GQQ309" s="119" t="s">
        <v>613</v>
      </c>
      <c r="GQR309" s="119" t="s">
        <v>613</v>
      </c>
      <c r="GQS309" s="119" t="s">
        <v>613</v>
      </c>
      <c r="GQT309" s="119" t="s">
        <v>613</v>
      </c>
      <c r="GQU309" s="119" t="s">
        <v>613</v>
      </c>
      <c r="GQV309" s="119" t="s">
        <v>613</v>
      </c>
      <c r="GQW309" s="119" t="s">
        <v>613</v>
      </c>
      <c r="GQX309" s="119" t="s">
        <v>613</v>
      </c>
      <c r="GQY309" s="119" t="s">
        <v>613</v>
      </c>
      <c r="GQZ309" s="119" t="s">
        <v>613</v>
      </c>
      <c r="GRA309" s="119" t="s">
        <v>613</v>
      </c>
      <c r="GRB309" s="119" t="s">
        <v>613</v>
      </c>
      <c r="GRC309" s="119" t="s">
        <v>613</v>
      </c>
      <c r="GRD309" s="119" t="s">
        <v>613</v>
      </c>
      <c r="GRE309" s="119" t="s">
        <v>613</v>
      </c>
      <c r="GRF309" s="119" t="s">
        <v>613</v>
      </c>
      <c r="GRG309" s="119" t="s">
        <v>613</v>
      </c>
      <c r="GRH309" s="119" t="s">
        <v>613</v>
      </c>
      <c r="GRI309" s="119" t="s">
        <v>613</v>
      </c>
      <c r="GRJ309" s="119" t="s">
        <v>613</v>
      </c>
      <c r="GRK309" s="119" t="s">
        <v>613</v>
      </c>
      <c r="GRL309" s="119" t="s">
        <v>613</v>
      </c>
      <c r="GRM309" s="119" t="s">
        <v>613</v>
      </c>
      <c r="GRN309" s="119" t="s">
        <v>613</v>
      </c>
      <c r="GRO309" s="119" t="s">
        <v>613</v>
      </c>
      <c r="GRP309" s="119" t="s">
        <v>613</v>
      </c>
      <c r="GRQ309" s="119" t="s">
        <v>613</v>
      </c>
      <c r="GRR309" s="119" t="s">
        <v>613</v>
      </c>
      <c r="GRS309" s="119" t="s">
        <v>613</v>
      </c>
      <c r="GRT309" s="119" t="s">
        <v>613</v>
      </c>
      <c r="GRU309" s="119" t="s">
        <v>613</v>
      </c>
      <c r="GRV309" s="119" t="s">
        <v>613</v>
      </c>
      <c r="GRW309" s="119" t="s">
        <v>613</v>
      </c>
      <c r="GRX309" s="119" t="s">
        <v>613</v>
      </c>
      <c r="GRY309" s="119" t="s">
        <v>613</v>
      </c>
      <c r="GRZ309" s="119" t="s">
        <v>613</v>
      </c>
      <c r="GSA309" s="119" t="s">
        <v>613</v>
      </c>
      <c r="GSB309" s="119" t="s">
        <v>613</v>
      </c>
      <c r="GSC309" s="119" t="s">
        <v>613</v>
      </c>
      <c r="GSD309" s="119" t="s">
        <v>613</v>
      </c>
      <c r="GSE309" s="119" t="s">
        <v>613</v>
      </c>
      <c r="GSF309" s="119" t="s">
        <v>613</v>
      </c>
      <c r="GSG309" s="119" t="s">
        <v>613</v>
      </c>
      <c r="GSH309" s="119" t="s">
        <v>613</v>
      </c>
      <c r="GSI309" s="119" t="s">
        <v>613</v>
      </c>
      <c r="GSJ309" s="119" t="s">
        <v>613</v>
      </c>
      <c r="GSK309" s="119" t="s">
        <v>613</v>
      </c>
      <c r="GSL309" s="119" t="s">
        <v>613</v>
      </c>
      <c r="GSM309" s="119" t="s">
        <v>613</v>
      </c>
      <c r="GSN309" s="119" t="s">
        <v>613</v>
      </c>
      <c r="GSO309" s="119" t="s">
        <v>613</v>
      </c>
      <c r="GSP309" s="119" t="s">
        <v>613</v>
      </c>
      <c r="GSQ309" s="119" t="s">
        <v>613</v>
      </c>
      <c r="GSR309" s="119" t="s">
        <v>613</v>
      </c>
      <c r="GSS309" s="119" t="s">
        <v>613</v>
      </c>
      <c r="GST309" s="119" t="s">
        <v>613</v>
      </c>
      <c r="GSU309" s="119" t="s">
        <v>613</v>
      </c>
      <c r="GSV309" s="119" t="s">
        <v>613</v>
      </c>
      <c r="GSW309" s="119" t="s">
        <v>613</v>
      </c>
      <c r="GSX309" s="119" t="s">
        <v>613</v>
      </c>
      <c r="GSY309" s="119" t="s">
        <v>613</v>
      </c>
      <c r="GSZ309" s="119" t="s">
        <v>613</v>
      </c>
      <c r="GTA309" s="119" t="s">
        <v>613</v>
      </c>
      <c r="GTB309" s="119" t="s">
        <v>613</v>
      </c>
      <c r="GTC309" s="119" t="s">
        <v>613</v>
      </c>
      <c r="GTD309" s="119" t="s">
        <v>613</v>
      </c>
      <c r="GTE309" s="119" t="s">
        <v>613</v>
      </c>
      <c r="GTF309" s="119" t="s">
        <v>613</v>
      </c>
      <c r="GTG309" s="119" t="s">
        <v>613</v>
      </c>
      <c r="GTH309" s="119" t="s">
        <v>613</v>
      </c>
      <c r="GTI309" s="119" t="s">
        <v>613</v>
      </c>
      <c r="GTJ309" s="119" t="s">
        <v>613</v>
      </c>
      <c r="GTK309" s="119" t="s">
        <v>613</v>
      </c>
      <c r="GTL309" s="119" t="s">
        <v>613</v>
      </c>
      <c r="GTM309" s="119" t="s">
        <v>613</v>
      </c>
      <c r="GTN309" s="119" t="s">
        <v>613</v>
      </c>
      <c r="GTO309" s="119" t="s">
        <v>613</v>
      </c>
      <c r="GTP309" s="119" t="s">
        <v>613</v>
      </c>
      <c r="GTQ309" s="119" t="s">
        <v>613</v>
      </c>
      <c r="GTR309" s="119" t="s">
        <v>613</v>
      </c>
      <c r="GTS309" s="119" t="s">
        <v>613</v>
      </c>
      <c r="GTT309" s="119" t="s">
        <v>613</v>
      </c>
      <c r="GTU309" s="119" t="s">
        <v>613</v>
      </c>
      <c r="GTV309" s="119" t="s">
        <v>613</v>
      </c>
      <c r="GTW309" s="119" t="s">
        <v>613</v>
      </c>
      <c r="GTX309" s="119" t="s">
        <v>613</v>
      </c>
      <c r="GTY309" s="119" t="s">
        <v>613</v>
      </c>
      <c r="GTZ309" s="119" t="s">
        <v>613</v>
      </c>
      <c r="GUA309" s="119" t="s">
        <v>613</v>
      </c>
      <c r="GUB309" s="119" t="s">
        <v>613</v>
      </c>
      <c r="GUC309" s="119" t="s">
        <v>613</v>
      </c>
      <c r="GUD309" s="119" t="s">
        <v>613</v>
      </c>
      <c r="GUE309" s="119" t="s">
        <v>613</v>
      </c>
      <c r="GUF309" s="119" t="s">
        <v>613</v>
      </c>
      <c r="GUG309" s="119" t="s">
        <v>613</v>
      </c>
      <c r="GUH309" s="119" t="s">
        <v>613</v>
      </c>
      <c r="GUI309" s="119" t="s">
        <v>613</v>
      </c>
      <c r="GUJ309" s="119" t="s">
        <v>613</v>
      </c>
      <c r="GUK309" s="119" t="s">
        <v>613</v>
      </c>
      <c r="GUL309" s="119" t="s">
        <v>613</v>
      </c>
      <c r="GUM309" s="119" t="s">
        <v>613</v>
      </c>
      <c r="GUN309" s="119" t="s">
        <v>613</v>
      </c>
      <c r="GUO309" s="119" t="s">
        <v>613</v>
      </c>
      <c r="GUP309" s="119" t="s">
        <v>613</v>
      </c>
      <c r="GUQ309" s="119" t="s">
        <v>613</v>
      </c>
      <c r="GUR309" s="119" t="s">
        <v>613</v>
      </c>
      <c r="GUS309" s="119" t="s">
        <v>613</v>
      </c>
      <c r="GUT309" s="119" t="s">
        <v>613</v>
      </c>
      <c r="GUU309" s="119" t="s">
        <v>613</v>
      </c>
      <c r="GUV309" s="119" t="s">
        <v>613</v>
      </c>
      <c r="GUW309" s="119" t="s">
        <v>613</v>
      </c>
      <c r="GUX309" s="119" t="s">
        <v>613</v>
      </c>
      <c r="GUY309" s="119" t="s">
        <v>613</v>
      </c>
      <c r="GUZ309" s="119" t="s">
        <v>613</v>
      </c>
      <c r="GVA309" s="119" t="s">
        <v>613</v>
      </c>
      <c r="GVB309" s="119" t="s">
        <v>613</v>
      </c>
      <c r="GVC309" s="119" t="s">
        <v>613</v>
      </c>
      <c r="GVD309" s="119" t="s">
        <v>613</v>
      </c>
      <c r="GVE309" s="119" t="s">
        <v>613</v>
      </c>
      <c r="GVF309" s="119" t="s">
        <v>613</v>
      </c>
      <c r="GVG309" s="119" t="s">
        <v>613</v>
      </c>
      <c r="GVH309" s="119" t="s">
        <v>613</v>
      </c>
      <c r="GVI309" s="119" t="s">
        <v>613</v>
      </c>
      <c r="GVJ309" s="119" t="s">
        <v>613</v>
      </c>
      <c r="GVK309" s="119" t="s">
        <v>613</v>
      </c>
      <c r="GVL309" s="119" t="s">
        <v>613</v>
      </c>
      <c r="GVM309" s="119" t="s">
        <v>613</v>
      </c>
      <c r="GVN309" s="119" t="s">
        <v>613</v>
      </c>
      <c r="GVO309" s="119" t="s">
        <v>613</v>
      </c>
      <c r="GVP309" s="119" t="s">
        <v>613</v>
      </c>
      <c r="GVQ309" s="119" t="s">
        <v>613</v>
      </c>
      <c r="GVR309" s="119" t="s">
        <v>613</v>
      </c>
      <c r="GVS309" s="119" t="s">
        <v>613</v>
      </c>
      <c r="GVT309" s="119" t="s">
        <v>613</v>
      </c>
      <c r="GVU309" s="119" t="s">
        <v>613</v>
      </c>
      <c r="GVV309" s="119" t="s">
        <v>613</v>
      </c>
      <c r="GVW309" s="119" t="s">
        <v>613</v>
      </c>
      <c r="GVX309" s="119" t="s">
        <v>613</v>
      </c>
      <c r="GVY309" s="119" t="s">
        <v>613</v>
      </c>
      <c r="GVZ309" s="119" t="s">
        <v>613</v>
      </c>
      <c r="GWA309" s="119" t="s">
        <v>613</v>
      </c>
      <c r="GWB309" s="119" t="s">
        <v>613</v>
      </c>
      <c r="GWC309" s="119" t="s">
        <v>613</v>
      </c>
      <c r="GWD309" s="119" t="s">
        <v>613</v>
      </c>
      <c r="GWE309" s="119" t="s">
        <v>613</v>
      </c>
      <c r="GWF309" s="119" t="s">
        <v>613</v>
      </c>
      <c r="GWG309" s="119" t="s">
        <v>613</v>
      </c>
      <c r="GWH309" s="119" t="s">
        <v>613</v>
      </c>
      <c r="GWI309" s="119" t="s">
        <v>613</v>
      </c>
      <c r="GWJ309" s="119" t="s">
        <v>613</v>
      </c>
      <c r="GWK309" s="119" t="s">
        <v>613</v>
      </c>
      <c r="GWL309" s="119" t="s">
        <v>613</v>
      </c>
      <c r="GWM309" s="119" t="s">
        <v>613</v>
      </c>
      <c r="GWN309" s="119" t="s">
        <v>613</v>
      </c>
      <c r="GWO309" s="119" t="s">
        <v>613</v>
      </c>
      <c r="GWP309" s="119" t="s">
        <v>613</v>
      </c>
      <c r="GWQ309" s="119" t="s">
        <v>613</v>
      </c>
      <c r="GWR309" s="119" t="s">
        <v>613</v>
      </c>
      <c r="GWS309" s="119" t="s">
        <v>613</v>
      </c>
      <c r="GWT309" s="119" t="s">
        <v>613</v>
      </c>
      <c r="GWU309" s="119" t="s">
        <v>613</v>
      </c>
      <c r="GWV309" s="119" t="s">
        <v>613</v>
      </c>
      <c r="GWW309" s="119" t="s">
        <v>613</v>
      </c>
      <c r="GWX309" s="119" t="s">
        <v>613</v>
      </c>
      <c r="GWY309" s="119" t="s">
        <v>613</v>
      </c>
      <c r="GWZ309" s="119" t="s">
        <v>613</v>
      </c>
      <c r="GXA309" s="119" t="s">
        <v>613</v>
      </c>
      <c r="GXB309" s="119" t="s">
        <v>613</v>
      </c>
      <c r="GXC309" s="119" t="s">
        <v>613</v>
      </c>
      <c r="GXD309" s="119" t="s">
        <v>613</v>
      </c>
      <c r="GXE309" s="119" t="s">
        <v>613</v>
      </c>
      <c r="GXF309" s="119" t="s">
        <v>613</v>
      </c>
      <c r="GXG309" s="119" t="s">
        <v>613</v>
      </c>
      <c r="GXH309" s="119" t="s">
        <v>613</v>
      </c>
      <c r="GXI309" s="119" t="s">
        <v>613</v>
      </c>
      <c r="GXJ309" s="119" t="s">
        <v>613</v>
      </c>
      <c r="GXK309" s="119" t="s">
        <v>613</v>
      </c>
      <c r="GXL309" s="119" t="s">
        <v>613</v>
      </c>
      <c r="GXM309" s="119" t="s">
        <v>613</v>
      </c>
      <c r="GXN309" s="119" t="s">
        <v>613</v>
      </c>
      <c r="GXO309" s="119" t="s">
        <v>613</v>
      </c>
      <c r="GXP309" s="119" t="s">
        <v>613</v>
      </c>
      <c r="GXQ309" s="119" t="s">
        <v>613</v>
      </c>
      <c r="GXR309" s="119" t="s">
        <v>613</v>
      </c>
      <c r="GXS309" s="119" t="s">
        <v>613</v>
      </c>
      <c r="GXT309" s="119" t="s">
        <v>613</v>
      </c>
      <c r="GXU309" s="119" t="s">
        <v>613</v>
      </c>
      <c r="GXV309" s="119" t="s">
        <v>613</v>
      </c>
      <c r="GXW309" s="119" t="s">
        <v>613</v>
      </c>
      <c r="GXX309" s="119" t="s">
        <v>613</v>
      </c>
      <c r="GXY309" s="119" t="s">
        <v>613</v>
      </c>
      <c r="GXZ309" s="119" t="s">
        <v>613</v>
      </c>
      <c r="GYA309" s="119" t="s">
        <v>613</v>
      </c>
      <c r="GYB309" s="119" t="s">
        <v>613</v>
      </c>
      <c r="GYC309" s="119" t="s">
        <v>613</v>
      </c>
      <c r="GYD309" s="119" t="s">
        <v>613</v>
      </c>
      <c r="GYE309" s="119" t="s">
        <v>613</v>
      </c>
      <c r="GYF309" s="119" t="s">
        <v>613</v>
      </c>
      <c r="GYG309" s="119" t="s">
        <v>613</v>
      </c>
      <c r="GYH309" s="119" t="s">
        <v>613</v>
      </c>
      <c r="GYI309" s="119" t="s">
        <v>613</v>
      </c>
      <c r="GYJ309" s="119" t="s">
        <v>613</v>
      </c>
      <c r="GYK309" s="119" t="s">
        <v>613</v>
      </c>
      <c r="GYL309" s="119" t="s">
        <v>613</v>
      </c>
      <c r="GYM309" s="119" t="s">
        <v>613</v>
      </c>
      <c r="GYN309" s="119" t="s">
        <v>613</v>
      </c>
      <c r="GYO309" s="119" t="s">
        <v>613</v>
      </c>
      <c r="GYP309" s="119" t="s">
        <v>613</v>
      </c>
      <c r="GYQ309" s="119" t="s">
        <v>613</v>
      </c>
      <c r="GYR309" s="119" t="s">
        <v>613</v>
      </c>
      <c r="GYS309" s="119" t="s">
        <v>613</v>
      </c>
      <c r="GYT309" s="119" t="s">
        <v>613</v>
      </c>
      <c r="GYU309" s="119" t="s">
        <v>613</v>
      </c>
      <c r="GYV309" s="119" t="s">
        <v>613</v>
      </c>
      <c r="GYW309" s="119" t="s">
        <v>613</v>
      </c>
      <c r="GYX309" s="119" t="s">
        <v>613</v>
      </c>
      <c r="GYY309" s="119" t="s">
        <v>613</v>
      </c>
      <c r="GYZ309" s="119" t="s">
        <v>613</v>
      </c>
      <c r="GZA309" s="119" t="s">
        <v>613</v>
      </c>
      <c r="GZB309" s="119" t="s">
        <v>613</v>
      </c>
      <c r="GZC309" s="119" t="s">
        <v>613</v>
      </c>
      <c r="GZD309" s="119" t="s">
        <v>613</v>
      </c>
      <c r="GZE309" s="119" t="s">
        <v>613</v>
      </c>
      <c r="GZF309" s="119" t="s">
        <v>613</v>
      </c>
      <c r="GZG309" s="119" t="s">
        <v>613</v>
      </c>
      <c r="GZH309" s="119" t="s">
        <v>613</v>
      </c>
      <c r="GZI309" s="119" t="s">
        <v>613</v>
      </c>
      <c r="GZJ309" s="119" t="s">
        <v>613</v>
      </c>
      <c r="GZK309" s="119" t="s">
        <v>613</v>
      </c>
      <c r="GZL309" s="119" t="s">
        <v>613</v>
      </c>
      <c r="GZM309" s="119" t="s">
        <v>613</v>
      </c>
      <c r="GZN309" s="119" t="s">
        <v>613</v>
      </c>
      <c r="GZO309" s="119" t="s">
        <v>613</v>
      </c>
      <c r="GZP309" s="119" t="s">
        <v>613</v>
      </c>
      <c r="GZQ309" s="119" t="s">
        <v>613</v>
      </c>
      <c r="GZR309" s="119" t="s">
        <v>613</v>
      </c>
      <c r="GZS309" s="119" t="s">
        <v>613</v>
      </c>
      <c r="GZT309" s="119" t="s">
        <v>613</v>
      </c>
      <c r="GZU309" s="119" t="s">
        <v>613</v>
      </c>
      <c r="GZV309" s="119" t="s">
        <v>613</v>
      </c>
      <c r="GZW309" s="119" t="s">
        <v>613</v>
      </c>
      <c r="GZX309" s="119" t="s">
        <v>613</v>
      </c>
      <c r="GZY309" s="119" t="s">
        <v>613</v>
      </c>
      <c r="GZZ309" s="119" t="s">
        <v>613</v>
      </c>
      <c r="HAA309" s="119" t="s">
        <v>613</v>
      </c>
      <c r="HAB309" s="119" t="s">
        <v>613</v>
      </c>
      <c r="HAC309" s="119" t="s">
        <v>613</v>
      </c>
      <c r="HAD309" s="119" t="s">
        <v>613</v>
      </c>
      <c r="HAE309" s="119" t="s">
        <v>613</v>
      </c>
      <c r="HAF309" s="119" t="s">
        <v>613</v>
      </c>
      <c r="HAG309" s="119" t="s">
        <v>613</v>
      </c>
      <c r="HAH309" s="119" t="s">
        <v>613</v>
      </c>
      <c r="HAI309" s="119" t="s">
        <v>613</v>
      </c>
      <c r="HAJ309" s="119" t="s">
        <v>613</v>
      </c>
      <c r="HAK309" s="119" t="s">
        <v>613</v>
      </c>
      <c r="HAL309" s="119" t="s">
        <v>613</v>
      </c>
      <c r="HAM309" s="119" t="s">
        <v>613</v>
      </c>
      <c r="HAN309" s="119" t="s">
        <v>613</v>
      </c>
      <c r="HAO309" s="119" t="s">
        <v>613</v>
      </c>
      <c r="HAP309" s="119" t="s">
        <v>613</v>
      </c>
      <c r="HAQ309" s="119" t="s">
        <v>613</v>
      </c>
      <c r="HAR309" s="119" t="s">
        <v>613</v>
      </c>
      <c r="HAS309" s="119" t="s">
        <v>613</v>
      </c>
      <c r="HAT309" s="119" t="s">
        <v>613</v>
      </c>
      <c r="HAU309" s="119" t="s">
        <v>613</v>
      </c>
      <c r="HAV309" s="119" t="s">
        <v>613</v>
      </c>
      <c r="HAW309" s="119" t="s">
        <v>613</v>
      </c>
      <c r="HAX309" s="119" t="s">
        <v>613</v>
      </c>
      <c r="HAY309" s="119" t="s">
        <v>613</v>
      </c>
      <c r="HAZ309" s="119" t="s">
        <v>613</v>
      </c>
      <c r="HBA309" s="119" t="s">
        <v>613</v>
      </c>
      <c r="HBB309" s="119" t="s">
        <v>613</v>
      </c>
      <c r="HBC309" s="119" t="s">
        <v>613</v>
      </c>
      <c r="HBD309" s="119" t="s">
        <v>613</v>
      </c>
      <c r="HBE309" s="119" t="s">
        <v>613</v>
      </c>
      <c r="HBF309" s="119" t="s">
        <v>613</v>
      </c>
      <c r="HBG309" s="119" t="s">
        <v>613</v>
      </c>
      <c r="HBH309" s="119" t="s">
        <v>613</v>
      </c>
      <c r="HBI309" s="119" t="s">
        <v>613</v>
      </c>
      <c r="HBJ309" s="119" t="s">
        <v>613</v>
      </c>
      <c r="HBK309" s="119" t="s">
        <v>613</v>
      </c>
      <c r="HBL309" s="119" t="s">
        <v>613</v>
      </c>
      <c r="HBM309" s="119" t="s">
        <v>613</v>
      </c>
      <c r="HBN309" s="119" t="s">
        <v>613</v>
      </c>
      <c r="HBO309" s="119" t="s">
        <v>613</v>
      </c>
      <c r="HBP309" s="119" t="s">
        <v>613</v>
      </c>
      <c r="HBQ309" s="119" t="s">
        <v>613</v>
      </c>
      <c r="HBR309" s="119" t="s">
        <v>613</v>
      </c>
      <c r="HBS309" s="119" t="s">
        <v>613</v>
      </c>
      <c r="HBT309" s="119" t="s">
        <v>613</v>
      </c>
      <c r="HBU309" s="119" t="s">
        <v>613</v>
      </c>
      <c r="HBV309" s="119" t="s">
        <v>613</v>
      </c>
      <c r="HBW309" s="119" t="s">
        <v>613</v>
      </c>
      <c r="HBX309" s="119" t="s">
        <v>613</v>
      </c>
      <c r="HBY309" s="119" t="s">
        <v>613</v>
      </c>
      <c r="HBZ309" s="119" t="s">
        <v>613</v>
      </c>
      <c r="HCA309" s="119" t="s">
        <v>613</v>
      </c>
      <c r="HCB309" s="119" t="s">
        <v>613</v>
      </c>
      <c r="HCC309" s="119" t="s">
        <v>613</v>
      </c>
      <c r="HCD309" s="119" t="s">
        <v>613</v>
      </c>
      <c r="HCE309" s="119" t="s">
        <v>613</v>
      </c>
      <c r="HCF309" s="119" t="s">
        <v>613</v>
      </c>
      <c r="HCG309" s="119" t="s">
        <v>613</v>
      </c>
      <c r="HCH309" s="119" t="s">
        <v>613</v>
      </c>
      <c r="HCI309" s="119" t="s">
        <v>613</v>
      </c>
      <c r="HCJ309" s="119" t="s">
        <v>613</v>
      </c>
      <c r="HCK309" s="119" t="s">
        <v>613</v>
      </c>
      <c r="HCL309" s="119" t="s">
        <v>613</v>
      </c>
      <c r="HCM309" s="119" t="s">
        <v>613</v>
      </c>
      <c r="HCN309" s="119" t="s">
        <v>613</v>
      </c>
      <c r="HCO309" s="119" t="s">
        <v>613</v>
      </c>
      <c r="HCP309" s="119" t="s">
        <v>613</v>
      </c>
      <c r="HCQ309" s="119" t="s">
        <v>613</v>
      </c>
      <c r="HCR309" s="119" t="s">
        <v>613</v>
      </c>
      <c r="HCS309" s="119" t="s">
        <v>613</v>
      </c>
      <c r="HCT309" s="119" t="s">
        <v>613</v>
      </c>
      <c r="HCU309" s="119" t="s">
        <v>613</v>
      </c>
      <c r="HCV309" s="119" t="s">
        <v>613</v>
      </c>
      <c r="HCW309" s="119" t="s">
        <v>613</v>
      </c>
      <c r="HCX309" s="119" t="s">
        <v>613</v>
      </c>
      <c r="HCY309" s="119" t="s">
        <v>613</v>
      </c>
      <c r="HCZ309" s="119" t="s">
        <v>613</v>
      </c>
      <c r="HDA309" s="119" t="s">
        <v>613</v>
      </c>
      <c r="HDB309" s="119" t="s">
        <v>613</v>
      </c>
      <c r="HDC309" s="119" t="s">
        <v>613</v>
      </c>
      <c r="HDD309" s="119" t="s">
        <v>613</v>
      </c>
      <c r="HDE309" s="119" t="s">
        <v>613</v>
      </c>
      <c r="HDF309" s="119" t="s">
        <v>613</v>
      </c>
      <c r="HDG309" s="119" t="s">
        <v>613</v>
      </c>
      <c r="HDH309" s="119" t="s">
        <v>613</v>
      </c>
      <c r="HDI309" s="119" t="s">
        <v>613</v>
      </c>
      <c r="HDJ309" s="119" t="s">
        <v>613</v>
      </c>
      <c r="HDK309" s="119" t="s">
        <v>613</v>
      </c>
      <c r="HDL309" s="119" t="s">
        <v>613</v>
      </c>
      <c r="HDM309" s="119" t="s">
        <v>613</v>
      </c>
      <c r="HDN309" s="119" t="s">
        <v>613</v>
      </c>
      <c r="HDO309" s="119" t="s">
        <v>613</v>
      </c>
      <c r="HDP309" s="119" t="s">
        <v>613</v>
      </c>
      <c r="HDQ309" s="119" t="s">
        <v>613</v>
      </c>
      <c r="HDR309" s="119" t="s">
        <v>613</v>
      </c>
      <c r="HDS309" s="119" t="s">
        <v>613</v>
      </c>
      <c r="HDT309" s="119" t="s">
        <v>613</v>
      </c>
      <c r="HDU309" s="119" t="s">
        <v>613</v>
      </c>
      <c r="HDV309" s="119" t="s">
        <v>613</v>
      </c>
      <c r="HDW309" s="119" t="s">
        <v>613</v>
      </c>
      <c r="HDX309" s="119" t="s">
        <v>613</v>
      </c>
      <c r="HDY309" s="119" t="s">
        <v>613</v>
      </c>
      <c r="HDZ309" s="119" t="s">
        <v>613</v>
      </c>
      <c r="HEA309" s="119" t="s">
        <v>613</v>
      </c>
      <c r="HEB309" s="119" t="s">
        <v>613</v>
      </c>
      <c r="HEC309" s="119" t="s">
        <v>613</v>
      </c>
      <c r="HED309" s="119" t="s">
        <v>613</v>
      </c>
      <c r="HEE309" s="119" t="s">
        <v>613</v>
      </c>
      <c r="HEF309" s="119" t="s">
        <v>613</v>
      </c>
      <c r="HEG309" s="119" t="s">
        <v>613</v>
      </c>
      <c r="HEH309" s="119" t="s">
        <v>613</v>
      </c>
      <c r="HEI309" s="119" t="s">
        <v>613</v>
      </c>
      <c r="HEJ309" s="119" t="s">
        <v>613</v>
      </c>
      <c r="HEK309" s="119" t="s">
        <v>613</v>
      </c>
      <c r="HEL309" s="119" t="s">
        <v>613</v>
      </c>
      <c r="HEM309" s="119" t="s">
        <v>613</v>
      </c>
      <c r="HEN309" s="119" t="s">
        <v>613</v>
      </c>
      <c r="HEO309" s="119" t="s">
        <v>613</v>
      </c>
      <c r="HEP309" s="119" t="s">
        <v>613</v>
      </c>
      <c r="HEQ309" s="119" t="s">
        <v>613</v>
      </c>
      <c r="HER309" s="119" t="s">
        <v>613</v>
      </c>
      <c r="HES309" s="119" t="s">
        <v>613</v>
      </c>
      <c r="HET309" s="119" t="s">
        <v>613</v>
      </c>
      <c r="HEU309" s="119" t="s">
        <v>613</v>
      </c>
      <c r="HEV309" s="119" t="s">
        <v>613</v>
      </c>
      <c r="HEW309" s="119" t="s">
        <v>613</v>
      </c>
      <c r="HEX309" s="119" t="s">
        <v>613</v>
      </c>
      <c r="HEY309" s="119" t="s">
        <v>613</v>
      </c>
      <c r="HEZ309" s="119" t="s">
        <v>613</v>
      </c>
      <c r="HFA309" s="119" t="s">
        <v>613</v>
      </c>
      <c r="HFB309" s="119" t="s">
        <v>613</v>
      </c>
      <c r="HFC309" s="119" t="s">
        <v>613</v>
      </c>
      <c r="HFD309" s="119" t="s">
        <v>613</v>
      </c>
      <c r="HFE309" s="119" t="s">
        <v>613</v>
      </c>
      <c r="HFF309" s="119" t="s">
        <v>613</v>
      </c>
      <c r="HFG309" s="119" t="s">
        <v>613</v>
      </c>
      <c r="HFH309" s="119" t="s">
        <v>613</v>
      </c>
      <c r="HFI309" s="119" t="s">
        <v>613</v>
      </c>
      <c r="HFJ309" s="119" t="s">
        <v>613</v>
      </c>
      <c r="HFK309" s="119" t="s">
        <v>613</v>
      </c>
      <c r="HFL309" s="119" t="s">
        <v>613</v>
      </c>
      <c r="HFM309" s="119" t="s">
        <v>613</v>
      </c>
      <c r="HFN309" s="119" t="s">
        <v>613</v>
      </c>
      <c r="HFO309" s="119" t="s">
        <v>613</v>
      </c>
      <c r="HFP309" s="119" t="s">
        <v>613</v>
      </c>
      <c r="HFQ309" s="119" t="s">
        <v>613</v>
      </c>
      <c r="HFR309" s="119" t="s">
        <v>613</v>
      </c>
      <c r="HFS309" s="119" t="s">
        <v>613</v>
      </c>
      <c r="HFT309" s="119" t="s">
        <v>613</v>
      </c>
      <c r="HFU309" s="119" t="s">
        <v>613</v>
      </c>
      <c r="HFV309" s="119" t="s">
        <v>613</v>
      </c>
      <c r="HFW309" s="119" t="s">
        <v>613</v>
      </c>
      <c r="HFX309" s="119" t="s">
        <v>613</v>
      </c>
      <c r="HFY309" s="119" t="s">
        <v>613</v>
      </c>
      <c r="HFZ309" s="119" t="s">
        <v>613</v>
      </c>
      <c r="HGA309" s="119" t="s">
        <v>613</v>
      </c>
      <c r="HGB309" s="119" t="s">
        <v>613</v>
      </c>
      <c r="HGC309" s="119" t="s">
        <v>613</v>
      </c>
      <c r="HGD309" s="119" t="s">
        <v>613</v>
      </c>
      <c r="HGE309" s="119" t="s">
        <v>613</v>
      </c>
      <c r="HGF309" s="119" t="s">
        <v>613</v>
      </c>
      <c r="HGG309" s="119" t="s">
        <v>613</v>
      </c>
      <c r="HGH309" s="119" t="s">
        <v>613</v>
      </c>
      <c r="HGI309" s="119" t="s">
        <v>613</v>
      </c>
      <c r="HGJ309" s="119" t="s">
        <v>613</v>
      </c>
      <c r="HGK309" s="119" t="s">
        <v>613</v>
      </c>
      <c r="HGL309" s="119" t="s">
        <v>613</v>
      </c>
      <c r="HGM309" s="119" t="s">
        <v>613</v>
      </c>
      <c r="HGN309" s="119" t="s">
        <v>613</v>
      </c>
      <c r="HGO309" s="119" t="s">
        <v>613</v>
      </c>
      <c r="HGP309" s="119" t="s">
        <v>613</v>
      </c>
      <c r="HGQ309" s="119" t="s">
        <v>613</v>
      </c>
      <c r="HGR309" s="119" t="s">
        <v>613</v>
      </c>
      <c r="HGS309" s="119" t="s">
        <v>613</v>
      </c>
      <c r="HGT309" s="119" t="s">
        <v>613</v>
      </c>
      <c r="HGU309" s="119" t="s">
        <v>613</v>
      </c>
      <c r="HGV309" s="119" t="s">
        <v>613</v>
      </c>
      <c r="HGW309" s="119" t="s">
        <v>613</v>
      </c>
      <c r="HGX309" s="119" t="s">
        <v>613</v>
      </c>
      <c r="HGY309" s="119" t="s">
        <v>613</v>
      </c>
      <c r="HGZ309" s="119" t="s">
        <v>613</v>
      </c>
      <c r="HHA309" s="119" t="s">
        <v>613</v>
      </c>
      <c r="HHB309" s="119" t="s">
        <v>613</v>
      </c>
      <c r="HHC309" s="119" t="s">
        <v>613</v>
      </c>
      <c r="HHD309" s="119" t="s">
        <v>613</v>
      </c>
      <c r="HHE309" s="119" t="s">
        <v>613</v>
      </c>
      <c r="HHF309" s="119" t="s">
        <v>613</v>
      </c>
      <c r="HHG309" s="119" t="s">
        <v>613</v>
      </c>
      <c r="HHH309" s="119" t="s">
        <v>613</v>
      </c>
      <c r="HHI309" s="119" t="s">
        <v>613</v>
      </c>
      <c r="HHJ309" s="119" t="s">
        <v>613</v>
      </c>
      <c r="HHK309" s="119" t="s">
        <v>613</v>
      </c>
      <c r="HHL309" s="119" t="s">
        <v>613</v>
      </c>
      <c r="HHM309" s="119" t="s">
        <v>613</v>
      </c>
      <c r="HHN309" s="119" t="s">
        <v>613</v>
      </c>
      <c r="HHO309" s="119" t="s">
        <v>613</v>
      </c>
      <c r="HHP309" s="119" t="s">
        <v>613</v>
      </c>
      <c r="HHQ309" s="119" t="s">
        <v>613</v>
      </c>
      <c r="HHR309" s="119" t="s">
        <v>613</v>
      </c>
      <c r="HHS309" s="119" t="s">
        <v>613</v>
      </c>
      <c r="HHT309" s="119" t="s">
        <v>613</v>
      </c>
      <c r="HHU309" s="119" t="s">
        <v>613</v>
      </c>
      <c r="HHV309" s="119" t="s">
        <v>613</v>
      </c>
      <c r="HHW309" s="119" t="s">
        <v>613</v>
      </c>
      <c r="HHX309" s="119" t="s">
        <v>613</v>
      </c>
      <c r="HHY309" s="119" t="s">
        <v>613</v>
      </c>
      <c r="HHZ309" s="119" t="s">
        <v>613</v>
      </c>
      <c r="HIA309" s="119" t="s">
        <v>613</v>
      </c>
      <c r="HIB309" s="119" t="s">
        <v>613</v>
      </c>
      <c r="HIC309" s="119" t="s">
        <v>613</v>
      </c>
      <c r="HID309" s="119" t="s">
        <v>613</v>
      </c>
      <c r="HIE309" s="119" t="s">
        <v>613</v>
      </c>
      <c r="HIF309" s="119" t="s">
        <v>613</v>
      </c>
      <c r="HIG309" s="119" t="s">
        <v>613</v>
      </c>
      <c r="HIH309" s="119" t="s">
        <v>613</v>
      </c>
      <c r="HII309" s="119" t="s">
        <v>613</v>
      </c>
      <c r="HIJ309" s="119" t="s">
        <v>613</v>
      </c>
      <c r="HIK309" s="119" t="s">
        <v>613</v>
      </c>
      <c r="HIL309" s="119" t="s">
        <v>613</v>
      </c>
      <c r="HIM309" s="119" t="s">
        <v>613</v>
      </c>
      <c r="HIN309" s="119" t="s">
        <v>613</v>
      </c>
      <c r="HIO309" s="119" t="s">
        <v>613</v>
      </c>
      <c r="HIP309" s="119" t="s">
        <v>613</v>
      </c>
      <c r="HIQ309" s="119" t="s">
        <v>613</v>
      </c>
      <c r="HIR309" s="119" t="s">
        <v>613</v>
      </c>
      <c r="HIS309" s="119" t="s">
        <v>613</v>
      </c>
      <c r="HIT309" s="119" t="s">
        <v>613</v>
      </c>
      <c r="HIU309" s="119" t="s">
        <v>613</v>
      </c>
      <c r="HIV309" s="119" t="s">
        <v>613</v>
      </c>
      <c r="HIW309" s="119" t="s">
        <v>613</v>
      </c>
      <c r="HIX309" s="119" t="s">
        <v>613</v>
      </c>
      <c r="HIY309" s="119" t="s">
        <v>613</v>
      </c>
      <c r="HIZ309" s="119" t="s">
        <v>613</v>
      </c>
      <c r="HJA309" s="119" t="s">
        <v>613</v>
      </c>
      <c r="HJB309" s="119" t="s">
        <v>613</v>
      </c>
      <c r="HJC309" s="119" t="s">
        <v>613</v>
      </c>
      <c r="HJD309" s="119" t="s">
        <v>613</v>
      </c>
      <c r="HJE309" s="119" t="s">
        <v>613</v>
      </c>
      <c r="HJF309" s="119" t="s">
        <v>613</v>
      </c>
      <c r="HJG309" s="119" t="s">
        <v>613</v>
      </c>
      <c r="HJH309" s="119" t="s">
        <v>613</v>
      </c>
      <c r="HJI309" s="119" t="s">
        <v>613</v>
      </c>
      <c r="HJJ309" s="119" t="s">
        <v>613</v>
      </c>
      <c r="HJK309" s="119" t="s">
        <v>613</v>
      </c>
      <c r="HJL309" s="119" t="s">
        <v>613</v>
      </c>
      <c r="HJM309" s="119" t="s">
        <v>613</v>
      </c>
      <c r="HJN309" s="119" t="s">
        <v>613</v>
      </c>
      <c r="HJO309" s="119" t="s">
        <v>613</v>
      </c>
      <c r="HJP309" s="119" t="s">
        <v>613</v>
      </c>
      <c r="HJQ309" s="119" t="s">
        <v>613</v>
      </c>
      <c r="HJR309" s="119" t="s">
        <v>613</v>
      </c>
      <c r="HJS309" s="119" t="s">
        <v>613</v>
      </c>
      <c r="HJT309" s="119" t="s">
        <v>613</v>
      </c>
      <c r="HJU309" s="119" t="s">
        <v>613</v>
      </c>
      <c r="HJV309" s="119" t="s">
        <v>613</v>
      </c>
      <c r="HJW309" s="119" t="s">
        <v>613</v>
      </c>
      <c r="HJX309" s="119" t="s">
        <v>613</v>
      </c>
      <c r="HJY309" s="119" t="s">
        <v>613</v>
      </c>
      <c r="HJZ309" s="119" t="s">
        <v>613</v>
      </c>
      <c r="HKA309" s="119" t="s">
        <v>613</v>
      </c>
      <c r="HKB309" s="119" t="s">
        <v>613</v>
      </c>
      <c r="HKC309" s="119" t="s">
        <v>613</v>
      </c>
      <c r="HKD309" s="119" t="s">
        <v>613</v>
      </c>
      <c r="HKE309" s="119" t="s">
        <v>613</v>
      </c>
      <c r="HKF309" s="119" t="s">
        <v>613</v>
      </c>
      <c r="HKG309" s="119" t="s">
        <v>613</v>
      </c>
      <c r="HKH309" s="119" t="s">
        <v>613</v>
      </c>
      <c r="HKI309" s="119" t="s">
        <v>613</v>
      </c>
      <c r="HKJ309" s="119" t="s">
        <v>613</v>
      </c>
      <c r="HKK309" s="119" t="s">
        <v>613</v>
      </c>
      <c r="HKL309" s="119" t="s">
        <v>613</v>
      </c>
      <c r="HKM309" s="119" t="s">
        <v>613</v>
      </c>
      <c r="HKN309" s="119" t="s">
        <v>613</v>
      </c>
      <c r="HKO309" s="119" t="s">
        <v>613</v>
      </c>
      <c r="HKP309" s="119" t="s">
        <v>613</v>
      </c>
      <c r="HKQ309" s="119" t="s">
        <v>613</v>
      </c>
      <c r="HKR309" s="119" t="s">
        <v>613</v>
      </c>
      <c r="HKS309" s="119" t="s">
        <v>613</v>
      </c>
      <c r="HKT309" s="119" t="s">
        <v>613</v>
      </c>
      <c r="HKU309" s="119" t="s">
        <v>613</v>
      </c>
      <c r="HKV309" s="119" t="s">
        <v>613</v>
      </c>
      <c r="HKW309" s="119" t="s">
        <v>613</v>
      </c>
      <c r="HKX309" s="119" t="s">
        <v>613</v>
      </c>
      <c r="HKY309" s="119" t="s">
        <v>613</v>
      </c>
      <c r="HKZ309" s="119" t="s">
        <v>613</v>
      </c>
      <c r="HLA309" s="119" t="s">
        <v>613</v>
      </c>
      <c r="HLB309" s="119" t="s">
        <v>613</v>
      </c>
      <c r="HLC309" s="119" t="s">
        <v>613</v>
      </c>
      <c r="HLD309" s="119" t="s">
        <v>613</v>
      </c>
      <c r="HLE309" s="119" t="s">
        <v>613</v>
      </c>
      <c r="HLF309" s="119" t="s">
        <v>613</v>
      </c>
      <c r="HLG309" s="119" t="s">
        <v>613</v>
      </c>
      <c r="HLH309" s="119" t="s">
        <v>613</v>
      </c>
      <c r="HLI309" s="119" t="s">
        <v>613</v>
      </c>
      <c r="HLJ309" s="119" t="s">
        <v>613</v>
      </c>
      <c r="HLK309" s="119" t="s">
        <v>613</v>
      </c>
      <c r="HLL309" s="119" t="s">
        <v>613</v>
      </c>
      <c r="HLM309" s="119" t="s">
        <v>613</v>
      </c>
      <c r="HLN309" s="119" t="s">
        <v>613</v>
      </c>
      <c r="HLO309" s="119" t="s">
        <v>613</v>
      </c>
      <c r="HLP309" s="119" t="s">
        <v>613</v>
      </c>
      <c r="HLQ309" s="119" t="s">
        <v>613</v>
      </c>
      <c r="HLR309" s="119" t="s">
        <v>613</v>
      </c>
      <c r="HLS309" s="119" t="s">
        <v>613</v>
      </c>
      <c r="HLT309" s="119" t="s">
        <v>613</v>
      </c>
      <c r="HLU309" s="119" t="s">
        <v>613</v>
      </c>
      <c r="HLV309" s="119" t="s">
        <v>613</v>
      </c>
      <c r="HLW309" s="119" t="s">
        <v>613</v>
      </c>
      <c r="HLX309" s="119" t="s">
        <v>613</v>
      </c>
      <c r="HLY309" s="119" t="s">
        <v>613</v>
      </c>
      <c r="HLZ309" s="119" t="s">
        <v>613</v>
      </c>
      <c r="HMA309" s="119" t="s">
        <v>613</v>
      </c>
      <c r="HMB309" s="119" t="s">
        <v>613</v>
      </c>
      <c r="HMC309" s="119" t="s">
        <v>613</v>
      </c>
      <c r="HMD309" s="119" t="s">
        <v>613</v>
      </c>
      <c r="HME309" s="119" t="s">
        <v>613</v>
      </c>
      <c r="HMF309" s="119" t="s">
        <v>613</v>
      </c>
      <c r="HMG309" s="119" t="s">
        <v>613</v>
      </c>
      <c r="HMH309" s="119" t="s">
        <v>613</v>
      </c>
      <c r="HMI309" s="119" t="s">
        <v>613</v>
      </c>
      <c r="HMJ309" s="119" t="s">
        <v>613</v>
      </c>
      <c r="HMK309" s="119" t="s">
        <v>613</v>
      </c>
      <c r="HML309" s="119" t="s">
        <v>613</v>
      </c>
      <c r="HMM309" s="119" t="s">
        <v>613</v>
      </c>
      <c r="HMN309" s="119" t="s">
        <v>613</v>
      </c>
      <c r="HMO309" s="119" t="s">
        <v>613</v>
      </c>
      <c r="HMP309" s="119" t="s">
        <v>613</v>
      </c>
      <c r="HMQ309" s="119" t="s">
        <v>613</v>
      </c>
      <c r="HMR309" s="119" t="s">
        <v>613</v>
      </c>
      <c r="HMS309" s="119" t="s">
        <v>613</v>
      </c>
      <c r="HMT309" s="119" t="s">
        <v>613</v>
      </c>
      <c r="HMU309" s="119" t="s">
        <v>613</v>
      </c>
      <c r="HMV309" s="119" t="s">
        <v>613</v>
      </c>
      <c r="HMW309" s="119" t="s">
        <v>613</v>
      </c>
      <c r="HMX309" s="119" t="s">
        <v>613</v>
      </c>
      <c r="HMY309" s="119" t="s">
        <v>613</v>
      </c>
      <c r="HMZ309" s="119" t="s">
        <v>613</v>
      </c>
      <c r="HNA309" s="119" t="s">
        <v>613</v>
      </c>
      <c r="HNB309" s="119" t="s">
        <v>613</v>
      </c>
      <c r="HNC309" s="119" t="s">
        <v>613</v>
      </c>
      <c r="HND309" s="119" t="s">
        <v>613</v>
      </c>
      <c r="HNE309" s="119" t="s">
        <v>613</v>
      </c>
      <c r="HNF309" s="119" t="s">
        <v>613</v>
      </c>
      <c r="HNG309" s="119" t="s">
        <v>613</v>
      </c>
      <c r="HNH309" s="119" t="s">
        <v>613</v>
      </c>
      <c r="HNI309" s="119" t="s">
        <v>613</v>
      </c>
      <c r="HNJ309" s="119" t="s">
        <v>613</v>
      </c>
      <c r="HNK309" s="119" t="s">
        <v>613</v>
      </c>
      <c r="HNL309" s="119" t="s">
        <v>613</v>
      </c>
      <c r="HNM309" s="119" t="s">
        <v>613</v>
      </c>
      <c r="HNN309" s="119" t="s">
        <v>613</v>
      </c>
      <c r="HNO309" s="119" t="s">
        <v>613</v>
      </c>
      <c r="HNP309" s="119" t="s">
        <v>613</v>
      </c>
      <c r="HNQ309" s="119" t="s">
        <v>613</v>
      </c>
      <c r="HNR309" s="119" t="s">
        <v>613</v>
      </c>
      <c r="HNS309" s="119" t="s">
        <v>613</v>
      </c>
      <c r="HNT309" s="119" t="s">
        <v>613</v>
      </c>
      <c r="HNU309" s="119" t="s">
        <v>613</v>
      </c>
      <c r="HNV309" s="119" t="s">
        <v>613</v>
      </c>
      <c r="HNW309" s="119" t="s">
        <v>613</v>
      </c>
      <c r="HNX309" s="119" t="s">
        <v>613</v>
      </c>
      <c r="HNY309" s="119" t="s">
        <v>613</v>
      </c>
      <c r="HNZ309" s="119" t="s">
        <v>613</v>
      </c>
      <c r="HOA309" s="119" t="s">
        <v>613</v>
      </c>
      <c r="HOB309" s="119" t="s">
        <v>613</v>
      </c>
      <c r="HOC309" s="119" t="s">
        <v>613</v>
      </c>
      <c r="HOD309" s="119" t="s">
        <v>613</v>
      </c>
      <c r="HOE309" s="119" t="s">
        <v>613</v>
      </c>
      <c r="HOF309" s="119" t="s">
        <v>613</v>
      </c>
      <c r="HOG309" s="119" t="s">
        <v>613</v>
      </c>
      <c r="HOH309" s="119" t="s">
        <v>613</v>
      </c>
      <c r="HOI309" s="119" t="s">
        <v>613</v>
      </c>
      <c r="HOJ309" s="119" t="s">
        <v>613</v>
      </c>
      <c r="HOK309" s="119" t="s">
        <v>613</v>
      </c>
      <c r="HOL309" s="119" t="s">
        <v>613</v>
      </c>
      <c r="HOM309" s="119" t="s">
        <v>613</v>
      </c>
      <c r="HON309" s="119" t="s">
        <v>613</v>
      </c>
      <c r="HOO309" s="119" t="s">
        <v>613</v>
      </c>
      <c r="HOP309" s="119" t="s">
        <v>613</v>
      </c>
      <c r="HOQ309" s="119" t="s">
        <v>613</v>
      </c>
      <c r="HOR309" s="119" t="s">
        <v>613</v>
      </c>
      <c r="HOS309" s="119" t="s">
        <v>613</v>
      </c>
      <c r="HOT309" s="119" t="s">
        <v>613</v>
      </c>
      <c r="HOU309" s="119" t="s">
        <v>613</v>
      </c>
      <c r="HOV309" s="119" t="s">
        <v>613</v>
      </c>
      <c r="HOW309" s="119" t="s">
        <v>613</v>
      </c>
      <c r="HOX309" s="119" t="s">
        <v>613</v>
      </c>
      <c r="HOY309" s="119" t="s">
        <v>613</v>
      </c>
      <c r="HOZ309" s="119" t="s">
        <v>613</v>
      </c>
      <c r="HPA309" s="119" t="s">
        <v>613</v>
      </c>
      <c r="HPB309" s="119" t="s">
        <v>613</v>
      </c>
      <c r="HPC309" s="119" t="s">
        <v>613</v>
      </c>
      <c r="HPD309" s="119" t="s">
        <v>613</v>
      </c>
      <c r="HPE309" s="119" t="s">
        <v>613</v>
      </c>
      <c r="HPF309" s="119" t="s">
        <v>613</v>
      </c>
      <c r="HPG309" s="119" t="s">
        <v>613</v>
      </c>
      <c r="HPH309" s="119" t="s">
        <v>613</v>
      </c>
      <c r="HPI309" s="119" t="s">
        <v>613</v>
      </c>
      <c r="HPJ309" s="119" t="s">
        <v>613</v>
      </c>
      <c r="HPK309" s="119" t="s">
        <v>613</v>
      </c>
      <c r="HPL309" s="119" t="s">
        <v>613</v>
      </c>
      <c r="HPM309" s="119" t="s">
        <v>613</v>
      </c>
      <c r="HPN309" s="119" t="s">
        <v>613</v>
      </c>
      <c r="HPO309" s="119" t="s">
        <v>613</v>
      </c>
      <c r="HPP309" s="119" t="s">
        <v>613</v>
      </c>
      <c r="HPQ309" s="119" t="s">
        <v>613</v>
      </c>
      <c r="HPR309" s="119" t="s">
        <v>613</v>
      </c>
      <c r="HPS309" s="119" t="s">
        <v>613</v>
      </c>
      <c r="HPT309" s="119" t="s">
        <v>613</v>
      </c>
      <c r="HPU309" s="119" t="s">
        <v>613</v>
      </c>
      <c r="HPV309" s="119" t="s">
        <v>613</v>
      </c>
      <c r="HPW309" s="119" t="s">
        <v>613</v>
      </c>
      <c r="HPX309" s="119" t="s">
        <v>613</v>
      </c>
      <c r="HPY309" s="119" t="s">
        <v>613</v>
      </c>
      <c r="HPZ309" s="119" t="s">
        <v>613</v>
      </c>
      <c r="HQA309" s="119" t="s">
        <v>613</v>
      </c>
      <c r="HQB309" s="119" t="s">
        <v>613</v>
      </c>
      <c r="HQC309" s="119" t="s">
        <v>613</v>
      </c>
      <c r="HQD309" s="119" t="s">
        <v>613</v>
      </c>
      <c r="HQE309" s="119" t="s">
        <v>613</v>
      </c>
      <c r="HQF309" s="119" t="s">
        <v>613</v>
      </c>
      <c r="HQG309" s="119" t="s">
        <v>613</v>
      </c>
      <c r="HQH309" s="119" t="s">
        <v>613</v>
      </c>
      <c r="HQI309" s="119" t="s">
        <v>613</v>
      </c>
      <c r="HQJ309" s="119" t="s">
        <v>613</v>
      </c>
      <c r="HQK309" s="119" t="s">
        <v>613</v>
      </c>
      <c r="HQL309" s="119" t="s">
        <v>613</v>
      </c>
      <c r="HQM309" s="119" t="s">
        <v>613</v>
      </c>
      <c r="HQN309" s="119" t="s">
        <v>613</v>
      </c>
      <c r="HQO309" s="119" t="s">
        <v>613</v>
      </c>
      <c r="HQP309" s="119" t="s">
        <v>613</v>
      </c>
      <c r="HQQ309" s="119" t="s">
        <v>613</v>
      </c>
      <c r="HQR309" s="119" t="s">
        <v>613</v>
      </c>
      <c r="HQS309" s="119" t="s">
        <v>613</v>
      </c>
      <c r="HQT309" s="119" t="s">
        <v>613</v>
      </c>
      <c r="HQU309" s="119" t="s">
        <v>613</v>
      </c>
      <c r="HQV309" s="119" t="s">
        <v>613</v>
      </c>
      <c r="HQW309" s="119" t="s">
        <v>613</v>
      </c>
      <c r="HQX309" s="119" t="s">
        <v>613</v>
      </c>
      <c r="HQY309" s="119" t="s">
        <v>613</v>
      </c>
      <c r="HQZ309" s="119" t="s">
        <v>613</v>
      </c>
      <c r="HRA309" s="119" t="s">
        <v>613</v>
      </c>
      <c r="HRB309" s="119" t="s">
        <v>613</v>
      </c>
      <c r="HRC309" s="119" t="s">
        <v>613</v>
      </c>
      <c r="HRD309" s="119" t="s">
        <v>613</v>
      </c>
      <c r="HRE309" s="119" t="s">
        <v>613</v>
      </c>
      <c r="HRF309" s="119" t="s">
        <v>613</v>
      </c>
      <c r="HRG309" s="119" t="s">
        <v>613</v>
      </c>
      <c r="HRH309" s="119" t="s">
        <v>613</v>
      </c>
      <c r="HRI309" s="119" t="s">
        <v>613</v>
      </c>
      <c r="HRJ309" s="119" t="s">
        <v>613</v>
      </c>
      <c r="HRK309" s="119" t="s">
        <v>613</v>
      </c>
      <c r="HRL309" s="119" t="s">
        <v>613</v>
      </c>
      <c r="HRM309" s="119" t="s">
        <v>613</v>
      </c>
      <c r="HRN309" s="119" t="s">
        <v>613</v>
      </c>
      <c r="HRO309" s="119" t="s">
        <v>613</v>
      </c>
      <c r="HRP309" s="119" t="s">
        <v>613</v>
      </c>
      <c r="HRQ309" s="119" t="s">
        <v>613</v>
      </c>
      <c r="HRR309" s="119" t="s">
        <v>613</v>
      </c>
      <c r="HRS309" s="119" t="s">
        <v>613</v>
      </c>
      <c r="HRT309" s="119" t="s">
        <v>613</v>
      </c>
      <c r="HRU309" s="119" t="s">
        <v>613</v>
      </c>
      <c r="HRV309" s="119" t="s">
        <v>613</v>
      </c>
      <c r="HRW309" s="119" t="s">
        <v>613</v>
      </c>
      <c r="HRX309" s="119" t="s">
        <v>613</v>
      </c>
      <c r="HRY309" s="119" t="s">
        <v>613</v>
      </c>
      <c r="HRZ309" s="119" t="s">
        <v>613</v>
      </c>
      <c r="HSA309" s="119" t="s">
        <v>613</v>
      </c>
      <c r="HSB309" s="119" t="s">
        <v>613</v>
      </c>
      <c r="HSC309" s="119" t="s">
        <v>613</v>
      </c>
      <c r="HSD309" s="119" t="s">
        <v>613</v>
      </c>
      <c r="HSE309" s="119" t="s">
        <v>613</v>
      </c>
      <c r="HSF309" s="119" t="s">
        <v>613</v>
      </c>
      <c r="HSG309" s="119" t="s">
        <v>613</v>
      </c>
      <c r="HSH309" s="119" t="s">
        <v>613</v>
      </c>
      <c r="HSI309" s="119" t="s">
        <v>613</v>
      </c>
      <c r="HSJ309" s="119" t="s">
        <v>613</v>
      </c>
      <c r="HSK309" s="119" t="s">
        <v>613</v>
      </c>
      <c r="HSL309" s="119" t="s">
        <v>613</v>
      </c>
      <c r="HSM309" s="119" t="s">
        <v>613</v>
      </c>
      <c r="HSN309" s="119" t="s">
        <v>613</v>
      </c>
      <c r="HSO309" s="119" t="s">
        <v>613</v>
      </c>
      <c r="HSP309" s="119" t="s">
        <v>613</v>
      </c>
      <c r="HSQ309" s="119" t="s">
        <v>613</v>
      </c>
      <c r="HSR309" s="119" t="s">
        <v>613</v>
      </c>
      <c r="HSS309" s="119" t="s">
        <v>613</v>
      </c>
      <c r="HST309" s="119" t="s">
        <v>613</v>
      </c>
      <c r="HSU309" s="119" t="s">
        <v>613</v>
      </c>
      <c r="HSV309" s="119" t="s">
        <v>613</v>
      </c>
      <c r="HSW309" s="119" t="s">
        <v>613</v>
      </c>
      <c r="HSX309" s="119" t="s">
        <v>613</v>
      </c>
      <c r="HSY309" s="119" t="s">
        <v>613</v>
      </c>
      <c r="HSZ309" s="119" t="s">
        <v>613</v>
      </c>
      <c r="HTA309" s="119" t="s">
        <v>613</v>
      </c>
      <c r="HTB309" s="119" t="s">
        <v>613</v>
      </c>
      <c r="HTC309" s="119" t="s">
        <v>613</v>
      </c>
      <c r="HTD309" s="119" t="s">
        <v>613</v>
      </c>
      <c r="HTE309" s="119" t="s">
        <v>613</v>
      </c>
      <c r="HTF309" s="119" t="s">
        <v>613</v>
      </c>
      <c r="HTG309" s="119" t="s">
        <v>613</v>
      </c>
      <c r="HTH309" s="119" t="s">
        <v>613</v>
      </c>
      <c r="HTI309" s="119" t="s">
        <v>613</v>
      </c>
      <c r="HTJ309" s="119" t="s">
        <v>613</v>
      </c>
      <c r="HTK309" s="119" t="s">
        <v>613</v>
      </c>
      <c r="HTL309" s="119" t="s">
        <v>613</v>
      </c>
      <c r="HTM309" s="119" t="s">
        <v>613</v>
      </c>
      <c r="HTN309" s="119" t="s">
        <v>613</v>
      </c>
      <c r="HTO309" s="119" t="s">
        <v>613</v>
      </c>
      <c r="HTP309" s="119" t="s">
        <v>613</v>
      </c>
      <c r="HTQ309" s="119" t="s">
        <v>613</v>
      </c>
      <c r="HTR309" s="119" t="s">
        <v>613</v>
      </c>
      <c r="HTS309" s="119" t="s">
        <v>613</v>
      </c>
      <c r="HTT309" s="119" t="s">
        <v>613</v>
      </c>
      <c r="HTU309" s="119" t="s">
        <v>613</v>
      </c>
      <c r="HTV309" s="119" t="s">
        <v>613</v>
      </c>
      <c r="HTW309" s="119" t="s">
        <v>613</v>
      </c>
      <c r="HTX309" s="119" t="s">
        <v>613</v>
      </c>
      <c r="HTY309" s="119" t="s">
        <v>613</v>
      </c>
      <c r="HTZ309" s="119" t="s">
        <v>613</v>
      </c>
      <c r="HUA309" s="119" t="s">
        <v>613</v>
      </c>
      <c r="HUB309" s="119" t="s">
        <v>613</v>
      </c>
      <c r="HUC309" s="119" t="s">
        <v>613</v>
      </c>
      <c r="HUD309" s="119" t="s">
        <v>613</v>
      </c>
      <c r="HUE309" s="119" t="s">
        <v>613</v>
      </c>
      <c r="HUF309" s="119" t="s">
        <v>613</v>
      </c>
      <c r="HUG309" s="119" t="s">
        <v>613</v>
      </c>
      <c r="HUH309" s="119" t="s">
        <v>613</v>
      </c>
      <c r="HUI309" s="119" t="s">
        <v>613</v>
      </c>
      <c r="HUJ309" s="119" t="s">
        <v>613</v>
      </c>
      <c r="HUK309" s="119" t="s">
        <v>613</v>
      </c>
      <c r="HUL309" s="119" t="s">
        <v>613</v>
      </c>
      <c r="HUM309" s="119" t="s">
        <v>613</v>
      </c>
      <c r="HUN309" s="119" t="s">
        <v>613</v>
      </c>
      <c r="HUO309" s="119" t="s">
        <v>613</v>
      </c>
      <c r="HUP309" s="119" t="s">
        <v>613</v>
      </c>
      <c r="HUQ309" s="119" t="s">
        <v>613</v>
      </c>
      <c r="HUR309" s="119" t="s">
        <v>613</v>
      </c>
      <c r="HUS309" s="119" t="s">
        <v>613</v>
      </c>
      <c r="HUT309" s="119" t="s">
        <v>613</v>
      </c>
      <c r="HUU309" s="119" t="s">
        <v>613</v>
      </c>
      <c r="HUV309" s="119" t="s">
        <v>613</v>
      </c>
      <c r="HUW309" s="119" t="s">
        <v>613</v>
      </c>
      <c r="HUX309" s="119" t="s">
        <v>613</v>
      </c>
      <c r="HUY309" s="119" t="s">
        <v>613</v>
      </c>
      <c r="HUZ309" s="119" t="s">
        <v>613</v>
      </c>
      <c r="HVA309" s="119" t="s">
        <v>613</v>
      </c>
      <c r="HVB309" s="119" t="s">
        <v>613</v>
      </c>
      <c r="HVC309" s="119" t="s">
        <v>613</v>
      </c>
      <c r="HVD309" s="119" t="s">
        <v>613</v>
      </c>
      <c r="HVE309" s="119" t="s">
        <v>613</v>
      </c>
      <c r="HVF309" s="119" t="s">
        <v>613</v>
      </c>
      <c r="HVG309" s="119" t="s">
        <v>613</v>
      </c>
      <c r="HVH309" s="119" t="s">
        <v>613</v>
      </c>
      <c r="HVI309" s="119" t="s">
        <v>613</v>
      </c>
      <c r="HVJ309" s="119" t="s">
        <v>613</v>
      </c>
      <c r="HVK309" s="119" t="s">
        <v>613</v>
      </c>
      <c r="HVL309" s="119" t="s">
        <v>613</v>
      </c>
      <c r="HVM309" s="119" t="s">
        <v>613</v>
      </c>
      <c r="HVN309" s="119" t="s">
        <v>613</v>
      </c>
      <c r="HVO309" s="119" t="s">
        <v>613</v>
      </c>
      <c r="HVP309" s="119" t="s">
        <v>613</v>
      </c>
      <c r="HVQ309" s="119" t="s">
        <v>613</v>
      </c>
      <c r="HVR309" s="119" t="s">
        <v>613</v>
      </c>
      <c r="HVS309" s="119" t="s">
        <v>613</v>
      </c>
      <c r="HVT309" s="119" t="s">
        <v>613</v>
      </c>
      <c r="HVU309" s="119" t="s">
        <v>613</v>
      </c>
      <c r="HVV309" s="119" t="s">
        <v>613</v>
      </c>
      <c r="HVW309" s="119" t="s">
        <v>613</v>
      </c>
      <c r="HVX309" s="119" t="s">
        <v>613</v>
      </c>
      <c r="HVY309" s="119" t="s">
        <v>613</v>
      </c>
      <c r="HVZ309" s="119" t="s">
        <v>613</v>
      </c>
      <c r="HWA309" s="119" t="s">
        <v>613</v>
      </c>
      <c r="HWB309" s="119" t="s">
        <v>613</v>
      </c>
      <c r="HWC309" s="119" t="s">
        <v>613</v>
      </c>
      <c r="HWD309" s="119" t="s">
        <v>613</v>
      </c>
      <c r="HWE309" s="119" t="s">
        <v>613</v>
      </c>
      <c r="HWF309" s="119" t="s">
        <v>613</v>
      </c>
      <c r="HWG309" s="119" t="s">
        <v>613</v>
      </c>
      <c r="HWH309" s="119" t="s">
        <v>613</v>
      </c>
      <c r="HWI309" s="119" t="s">
        <v>613</v>
      </c>
      <c r="HWJ309" s="119" t="s">
        <v>613</v>
      </c>
      <c r="HWK309" s="119" t="s">
        <v>613</v>
      </c>
      <c r="HWL309" s="119" t="s">
        <v>613</v>
      </c>
      <c r="HWM309" s="119" t="s">
        <v>613</v>
      </c>
      <c r="HWN309" s="119" t="s">
        <v>613</v>
      </c>
      <c r="HWO309" s="119" t="s">
        <v>613</v>
      </c>
      <c r="HWP309" s="119" t="s">
        <v>613</v>
      </c>
      <c r="HWQ309" s="119" t="s">
        <v>613</v>
      </c>
      <c r="HWR309" s="119" t="s">
        <v>613</v>
      </c>
      <c r="HWS309" s="119" t="s">
        <v>613</v>
      </c>
      <c r="HWT309" s="119" t="s">
        <v>613</v>
      </c>
      <c r="HWU309" s="119" t="s">
        <v>613</v>
      </c>
      <c r="HWV309" s="119" t="s">
        <v>613</v>
      </c>
      <c r="HWW309" s="119" t="s">
        <v>613</v>
      </c>
      <c r="HWX309" s="119" t="s">
        <v>613</v>
      </c>
      <c r="HWY309" s="119" t="s">
        <v>613</v>
      </c>
      <c r="HWZ309" s="119" t="s">
        <v>613</v>
      </c>
      <c r="HXA309" s="119" t="s">
        <v>613</v>
      </c>
      <c r="HXB309" s="119" t="s">
        <v>613</v>
      </c>
      <c r="HXC309" s="119" t="s">
        <v>613</v>
      </c>
      <c r="HXD309" s="119" t="s">
        <v>613</v>
      </c>
      <c r="HXE309" s="119" t="s">
        <v>613</v>
      </c>
      <c r="HXF309" s="119" t="s">
        <v>613</v>
      </c>
      <c r="HXG309" s="119" t="s">
        <v>613</v>
      </c>
      <c r="HXH309" s="119" t="s">
        <v>613</v>
      </c>
      <c r="HXI309" s="119" t="s">
        <v>613</v>
      </c>
      <c r="HXJ309" s="119" t="s">
        <v>613</v>
      </c>
      <c r="HXK309" s="119" t="s">
        <v>613</v>
      </c>
      <c r="HXL309" s="119" t="s">
        <v>613</v>
      </c>
      <c r="HXM309" s="119" t="s">
        <v>613</v>
      </c>
      <c r="HXN309" s="119" t="s">
        <v>613</v>
      </c>
      <c r="HXO309" s="119" t="s">
        <v>613</v>
      </c>
      <c r="HXP309" s="119" t="s">
        <v>613</v>
      </c>
      <c r="HXQ309" s="119" t="s">
        <v>613</v>
      </c>
      <c r="HXR309" s="119" t="s">
        <v>613</v>
      </c>
      <c r="HXS309" s="119" t="s">
        <v>613</v>
      </c>
      <c r="HXT309" s="119" t="s">
        <v>613</v>
      </c>
      <c r="HXU309" s="119" t="s">
        <v>613</v>
      </c>
      <c r="HXV309" s="119" t="s">
        <v>613</v>
      </c>
      <c r="HXW309" s="119" t="s">
        <v>613</v>
      </c>
      <c r="HXX309" s="119" t="s">
        <v>613</v>
      </c>
      <c r="HXY309" s="119" t="s">
        <v>613</v>
      </c>
      <c r="HXZ309" s="119" t="s">
        <v>613</v>
      </c>
      <c r="HYA309" s="119" t="s">
        <v>613</v>
      </c>
      <c r="HYB309" s="119" t="s">
        <v>613</v>
      </c>
      <c r="HYC309" s="119" t="s">
        <v>613</v>
      </c>
      <c r="HYD309" s="119" t="s">
        <v>613</v>
      </c>
      <c r="HYE309" s="119" t="s">
        <v>613</v>
      </c>
      <c r="HYF309" s="119" t="s">
        <v>613</v>
      </c>
      <c r="HYG309" s="119" t="s">
        <v>613</v>
      </c>
      <c r="HYH309" s="119" t="s">
        <v>613</v>
      </c>
      <c r="HYI309" s="119" t="s">
        <v>613</v>
      </c>
      <c r="HYJ309" s="119" t="s">
        <v>613</v>
      </c>
      <c r="HYK309" s="119" t="s">
        <v>613</v>
      </c>
      <c r="HYL309" s="119" t="s">
        <v>613</v>
      </c>
      <c r="HYM309" s="119" t="s">
        <v>613</v>
      </c>
      <c r="HYN309" s="119" t="s">
        <v>613</v>
      </c>
      <c r="HYO309" s="119" t="s">
        <v>613</v>
      </c>
      <c r="HYP309" s="119" t="s">
        <v>613</v>
      </c>
      <c r="HYQ309" s="119" t="s">
        <v>613</v>
      </c>
      <c r="HYR309" s="119" t="s">
        <v>613</v>
      </c>
      <c r="HYS309" s="119" t="s">
        <v>613</v>
      </c>
      <c r="HYT309" s="119" t="s">
        <v>613</v>
      </c>
      <c r="HYU309" s="119" t="s">
        <v>613</v>
      </c>
      <c r="HYV309" s="119" t="s">
        <v>613</v>
      </c>
      <c r="HYW309" s="119" t="s">
        <v>613</v>
      </c>
      <c r="HYX309" s="119" t="s">
        <v>613</v>
      </c>
      <c r="HYY309" s="119" t="s">
        <v>613</v>
      </c>
      <c r="HYZ309" s="119" t="s">
        <v>613</v>
      </c>
      <c r="HZA309" s="119" t="s">
        <v>613</v>
      </c>
      <c r="HZB309" s="119" t="s">
        <v>613</v>
      </c>
      <c r="HZC309" s="119" t="s">
        <v>613</v>
      </c>
      <c r="HZD309" s="119" t="s">
        <v>613</v>
      </c>
      <c r="HZE309" s="119" t="s">
        <v>613</v>
      </c>
      <c r="HZF309" s="119" t="s">
        <v>613</v>
      </c>
      <c r="HZG309" s="119" t="s">
        <v>613</v>
      </c>
      <c r="HZH309" s="119" t="s">
        <v>613</v>
      </c>
      <c r="HZI309" s="119" t="s">
        <v>613</v>
      </c>
      <c r="HZJ309" s="119" t="s">
        <v>613</v>
      </c>
      <c r="HZK309" s="119" t="s">
        <v>613</v>
      </c>
      <c r="HZL309" s="119" t="s">
        <v>613</v>
      </c>
      <c r="HZM309" s="119" t="s">
        <v>613</v>
      </c>
      <c r="HZN309" s="119" t="s">
        <v>613</v>
      </c>
      <c r="HZO309" s="119" t="s">
        <v>613</v>
      </c>
      <c r="HZP309" s="119" t="s">
        <v>613</v>
      </c>
      <c r="HZQ309" s="119" t="s">
        <v>613</v>
      </c>
      <c r="HZR309" s="119" t="s">
        <v>613</v>
      </c>
      <c r="HZS309" s="119" t="s">
        <v>613</v>
      </c>
      <c r="HZT309" s="119" t="s">
        <v>613</v>
      </c>
      <c r="HZU309" s="119" t="s">
        <v>613</v>
      </c>
      <c r="HZV309" s="119" t="s">
        <v>613</v>
      </c>
      <c r="HZW309" s="119" t="s">
        <v>613</v>
      </c>
      <c r="HZX309" s="119" t="s">
        <v>613</v>
      </c>
      <c r="HZY309" s="119" t="s">
        <v>613</v>
      </c>
      <c r="HZZ309" s="119" t="s">
        <v>613</v>
      </c>
      <c r="IAA309" s="119" t="s">
        <v>613</v>
      </c>
      <c r="IAB309" s="119" t="s">
        <v>613</v>
      </c>
      <c r="IAC309" s="119" t="s">
        <v>613</v>
      </c>
      <c r="IAD309" s="119" t="s">
        <v>613</v>
      </c>
      <c r="IAE309" s="119" t="s">
        <v>613</v>
      </c>
      <c r="IAF309" s="119" t="s">
        <v>613</v>
      </c>
      <c r="IAG309" s="119" t="s">
        <v>613</v>
      </c>
      <c r="IAH309" s="119" t="s">
        <v>613</v>
      </c>
      <c r="IAI309" s="119" t="s">
        <v>613</v>
      </c>
      <c r="IAJ309" s="119" t="s">
        <v>613</v>
      </c>
      <c r="IAK309" s="119" t="s">
        <v>613</v>
      </c>
      <c r="IAL309" s="119" t="s">
        <v>613</v>
      </c>
      <c r="IAM309" s="119" t="s">
        <v>613</v>
      </c>
      <c r="IAN309" s="119" t="s">
        <v>613</v>
      </c>
      <c r="IAO309" s="119" t="s">
        <v>613</v>
      </c>
      <c r="IAP309" s="119" t="s">
        <v>613</v>
      </c>
      <c r="IAQ309" s="119" t="s">
        <v>613</v>
      </c>
      <c r="IAR309" s="119" t="s">
        <v>613</v>
      </c>
      <c r="IAS309" s="119" t="s">
        <v>613</v>
      </c>
      <c r="IAT309" s="119" t="s">
        <v>613</v>
      </c>
      <c r="IAU309" s="119" t="s">
        <v>613</v>
      </c>
      <c r="IAV309" s="119" t="s">
        <v>613</v>
      </c>
      <c r="IAW309" s="119" t="s">
        <v>613</v>
      </c>
      <c r="IAX309" s="119" t="s">
        <v>613</v>
      </c>
      <c r="IAY309" s="119" t="s">
        <v>613</v>
      </c>
      <c r="IAZ309" s="119" t="s">
        <v>613</v>
      </c>
      <c r="IBA309" s="119" t="s">
        <v>613</v>
      </c>
      <c r="IBB309" s="119" t="s">
        <v>613</v>
      </c>
      <c r="IBC309" s="119" t="s">
        <v>613</v>
      </c>
      <c r="IBD309" s="119" t="s">
        <v>613</v>
      </c>
      <c r="IBE309" s="119" t="s">
        <v>613</v>
      </c>
      <c r="IBF309" s="119" t="s">
        <v>613</v>
      </c>
      <c r="IBG309" s="119" t="s">
        <v>613</v>
      </c>
      <c r="IBH309" s="119" t="s">
        <v>613</v>
      </c>
      <c r="IBI309" s="119" t="s">
        <v>613</v>
      </c>
      <c r="IBJ309" s="119" t="s">
        <v>613</v>
      </c>
      <c r="IBK309" s="119" t="s">
        <v>613</v>
      </c>
      <c r="IBL309" s="119" t="s">
        <v>613</v>
      </c>
      <c r="IBM309" s="119" t="s">
        <v>613</v>
      </c>
      <c r="IBN309" s="119" t="s">
        <v>613</v>
      </c>
      <c r="IBO309" s="119" t="s">
        <v>613</v>
      </c>
      <c r="IBP309" s="119" t="s">
        <v>613</v>
      </c>
      <c r="IBQ309" s="119" t="s">
        <v>613</v>
      </c>
      <c r="IBR309" s="119" t="s">
        <v>613</v>
      </c>
      <c r="IBS309" s="119" t="s">
        <v>613</v>
      </c>
      <c r="IBT309" s="119" t="s">
        <v>613</v>
      </c>
      <c r="IBU309" s="119" t="s">
        <v>613</v>
      </c>
      <c r="IBV309" s="119" t="s">
        <v>613</v>
      </c>
      <c r="IBW309" s="119" t="s">
        <v>613</v>
      </c>
      <c r="IBX309" s="119" t="s">
        <v>613</v>
      </c>
      <c r="IBY309" s="119" t="s">
        <v>613</v>
      </c>
      <c r="IBZ309" s="119" t="s">
        <v>613</v>
      </c>
      <c r="ICA309" s="119" t="s">
        <v>613</v>
      </c>
      <c r="ICB309" s="119" t="s">
        <v>613</v>
      </c>
      <c r="ICC309" s="119" t="s">
        <v>613</v>
      </c>
      <c r="ICD309" s="119" t="s">
        <v>613</v>
      </c>
      <c r="ICE309" s="119" t="s">
        <v>613</v>
      </c>
      <c r="ICF309" s="119" t="s">
        <v>613</v>
      </c>
      <c r="ICG309" s="119" t="s">
        <v>613</v>
      </c>
      <c r="ICH309" s="119" t="s">
        <v>613</v>
      </c>
      <c r="ICI309" s="119" t="s">
        <v>613</v>
      </c>
      <c r="ICJ309" s="119" t="s">
        <v>613</v>
      </c>
      <c r="ICK309" s="119" t="s">
        <v>613</v>
      </c>
      <c r="ICL309" s="119" t="s">
        <v>613</v>
      </c>
      <c r="ICM309" s="119" t="s">
        <v>613</v>
      </c>
      <c r="ICN309" s="119" t="s">
        <v>613</v>
      </c>
      <c r="ICO309" s="119" t="s">
        <v>613</v>
      </c>
      <c r="ICP309" s="119" t="s">
        <v>613</v>
      </c>
      <c r="ICQ309" s="119" t="s">
        <v>613</v>
      </c>
      <c r="ICR309" s="119" t="s">
        <v>613</v>
      </c>
      <c r="ICS309" s="119" t="s">
        <v>613</v>
      </c>
      <c r="ICT309" s="119" t="s">
        <v>613</v>
      </c>
      <c r="ICU309" s="119" t="s">
        <v>613</v>
      </c>
      <c r="ICV309" s="119" t="s">
        <v>613</v>
      </c>
      <c r="ICW309" s="119" t="s">
        <v>613</v>
      </c>
      <c r="ICX309" s="119" t="s">
        <v>613</v>
      </c>
      <c r="ICY309" s="119" t="s">
        <v>613</v>
      </c>
      <c r="ICZ309" s="119" t="s">
        <v>613</v>
      </c>
      <c r="IDA309" s="119" t="s">
        <v>613</v>
      </c>
      <c r="IDB309" s="119" t="s">
        <v>613</v>
      </c>
      <c r="IDC309" s="119" t="s">
        <v>613</v>
      </c>
      <c r="IDD309" s="119" t="s">
        <v>613</v>
      </c>
      <c r="IDE309" s="119" t="s">
        <v>613</v>
      </c>
      <c r="IDF309" s="119" t="s">
        <v>613</v>
      </c>
      <c r="IDG309" s="119" t="s">
        <v>613</v>
      </c>
      <c r="IDH309" s="119" t="s">
        <v>613</v>
      </c>
      <c r="IDI309" s="119" t="s">
        <v>613</v>
      </c>
      <c r="IDJ309" s="119" t="s">
        <v>613</v>
      </c>
      <c r="IDK309" s="119" t="s">
        <v>613</v>
      </c>
      <c r="IDL309" s="119" t="s">
        <v>613</v>
      </c>
      <c r="IDM309" s="119" t="s">
        <v>613</v>
      </c>
      <c r="IDN309" s="119" t="s">
        <v>613</v>
      </c>
      <c r="IDO309" s="119" t="s">
        <v>613</v>
      </c>
      <c r="IDP309" s="119" t="s">
        <v>613</v>
      </c>
      <c r="IDQ309" s="119" t="s">
        <v>613</v>
      </c>
      <c r="IDR309" s="119" t="s">
        <v>613</v>
      </c>
      <c r="IDS309" s="119" t="s">
        <v>613</v>
      </c>
      <c r="IDT309" s="119" t="s">
        <v>613</v>
      </c>
      <c r="IDU309" s="119" t="s">
        <v>613</v>
      </c>
      <c r="IDV309" s="119" t="s">
        <v>613</v>
      </c>
      <c r="IDW309" s="119" t="s">
        <v>613</v>
      </c>
      <c r="IDX309" s="119" t="s">
        <v>613</v>
      </c>
      <c r="IDY309" s="119" t="s">
        <v>613</v>
      </c>
      <c r="IDZ309" s="119" t="s">
        <v>613</v>
      </c>
      <c r="IEA309" s="119" t="s">
        <v>613</v>
      </c>
      <c r="IEB309" s="119" t="s">
        <v>613</v>
      </c>
      <c r="IEC309" s="119" t="s">
        <v>613</v>
      </c>
      <c r="IED309" s="119" t="s">
        <v>613</v>
      </c>
      <c r="IEE309" s="119" t="s">
        <v>613</v>
      </c>
      <c r="IEF309" s="119" t="s">
        <v>613</v>
      </c>
      <c r="IEG309" s="119" t="s">
        <v>613</v>
      </c>
      <c r="IEH309" s="119" t="s">
        <v>613</v>
      </c>
      <c r="IEI309" s="119" t="s">
        <v>613</v>
      </c>
      <c r="IEJ309" s="119" t="s">
        <v>613</v>
      </c>
      <c r="IEK309" s="119" t="s">
        <v>613</v>
      </c>
      <c r="IEL309" s="119" t="s">
        <v>613</v>
      </c>
      <c r="IEM309" s="119" t="s">
        <v>613</v>
      </c>
      <c r="IEN309" s="119" t="s">
        <v>613</v>
      </c>
      <c r="IEO309" s="119" t="s">
        <v>613</v>
      </c>
      <c r="IEP309" s="119" t="s">
        <v>613</v>
      </c>
      <c r="IEQ309" s="119" t="s">
        <v>613</v>
      </c>
      <c r="IER309" s="119" t="s">
        <v>613</v>
      </c>
      <c r="IES309" s="119" t="s">
        <v>613</v>
      </c>
      <c r="IET309" s="119" t="s">
        <v>613</v>
      </c>
      <c r="IEU309" s="119" t="s">
        <v>613</v>
      </c>
      <c r="IEV309" s="119" t="s">
        <v>613</v>
      </c>
      <c r="IEW309" s="119" t="s">
        <v>613</v>
      </c>
      <c r="IEX309" s="119" t="s">
        <v>613</v>
      </c>
      <c r="IEY309" s="119" t="s">
        <v>613</v>
      </c>
      <c r="IEZ309" s="119" t="s">
        <v>613</v>
      </c>
      <c r="IFA309" s="119" t="s">
        <v>613</v>
      </c>
      <c r="IFB309" s="119" t="s">
        <v>613</v>
      </c>
      <c r="IFC309" s="119" t="s">
        <v>613</v>
      </c>
      <c r="IFD309" s="119" t="s">
        <v>613</v>
      </c>
      <c r="IFE309" s="119" t="s">
        <v>613</v>
      </c>
      <c r="IFF309" s="119" t="s">
        <v>613</v>
      </c>
      <c r="IFG309" s="119" t="s">
        <v>613</v>
      </c>
      <c r="IFH309" s="119" t="s">
        <v>613</v>
      </c>
      <c r="IFI309" s="119" t="s">
        <v>613</v>
      </c>
      <c r="IFJ309" s="119" t="s">
        <v>613</v>
      </c>
      <c r="IFK309" s="119" t="s">
        <v>613</v>
      </c>
      <c r="IFL309" s="119" t="s">
        <v>613</v>
      </c>
      <c r="IFM309" s="119" t="s">
        <v>613</v>
      </c>
      <c r="IFN309" s="119" t="s">
        <v>613</v>
      </c>
      <c r="IFO309" s="119" t="s">
        <v>613</v>
      </c>
      <c r="IFP309" s="119" t="s">
        <v>613</v>
      </c>
      <c r="IFQ309" s="119" t="s">
        <v>613</v>
      </c>
      <c r="IFR309" s="119" t="s">
        <v>613</v>
      </c>
      <c r="IFS309" s="119" t="s">
        <v>613</v>
      </c>
      <c r="IFT309" s="119" t="s">
        <v>613</v>
      </c>
      <c r="IFU309" s="119" t="s">
        <v>613</v>
      </c>
      <c r="IFV309" s="119" t="s">
        <v>613</v>
      </c>
      <c r="IFW309" s="119" t="s">
        <v>613</v>
      </c>
      <c r="IFX309" s="119" t="s">
        <v>613</v>
      </c>
      <c r="IFY309" s="119" t="s">
        <v>613</v>
      </c>
      <c r="IFZ309" s="119" t="s">
        <v>613</v>
      </c>
      <c r="IGA309" s="119" t="s">
        <v>613</v>
      </c>
      <c r="IGB309" s="119" t="s">
        <v>613</v>
      </c>
      <c r="IGC309" s="119" t="s">
        <v>613</v>
      </c>
      <c r="IGD309" s="119" t="s">
        <v>613</v>
      </c>
      <c r="IGE309" s="119" t="s">
        <v>613</v>
      </c>
      <c r="IGF309" s="119" t="s">
        <v>613</v>
      </c>
      <c r="IGG309" s="119" t="s">
        <v>613</v>
      </c>
      <c r="IGH309" s="119" t="s">
        <v>613</v>
      </c>
      <c r="IGI309" s="119" t="s">
        <v>613</v>
      </c>
      <c r="IGJ309" s="119" t="s">
        <v>613</v>
      </c>
      <c r="IGK309" s="119" t="s">
        <v>613</v>
      </c>
      <c r="IGL309" s="119" t="s">
        <v>613</v>
      </c>
      <c r="IGM309" s="119" t="s">
        <v>613</v>
      </c>
      <c r="IGN309" s="119" t="s">
        <v>613</v>
      </c>
      <c r="IGO309" s="119" t="s">
        <v>613</v>
      </c>
      <c r="IGP309" s="119" t="s">
        <v>613</v>
      </c>
      <c r="IGQ309" s="119" t="s">
        <v>613</v>
      </c>
      <c r="IGR309" s="119" t="s">
        <v>613</v>
      </c>
      <c r="IGS309" s="119" t="s">
        <v>613</v>
      </c>
      <c r="IGT309" s="119" t="s">
        <v>613</v>
      </c>
      <c r="IGU309" s="119" t="s">
        <v>613</v>
      </c>
      <c r="IGV309" s="119" t="s">
        <v>613</v>
      </c>
      <c r="IGW309" s="119" t="s">
        <v>613</v>
      </c>
      <c r="IGX309" s="119" t="s">
        <v>613</v>
      </c>
      <c r="IGY309" s="119" t="s">
        <v>613</v>
      </c>
      <c r="IGZ309" s="119" t="s">
        <v>613</v>
      </c>
      <c r="IHA309" s="119" t="s">
        <v>613</v>
      </c>
      <c r="IHB309" s="119" t="s">
        <v>613</v>
      </c>
      <c r="IHC309" s="119" t="s">
        <v>613</v>
      </c>
      <c r="IHD309" s="119" t="s">
        <v>613</v>
      </c>
      <c r="IHE309" s="119" t="s">
        <v>613</v>
      </c>
      <c r="IHF309" s="119" t="s">
        <v>613</v>
      </c>
      <c r="IHG309" s="119" t="s">
        <v>613</v>
      </c>
      <c r="IHH309" s="119" t="s">
        <v>613</v>
      </c>
      <c r="IHI309" s="119" t="s">
        <v>613</v>
      </c>
      <c r="IHJ309" s="119" t="s">
        <v>613</v>
      </c>
      <c r="IHK309" s="119" t="s">
        <v>613</v>
      </c>
      <c r="IHL309" s="119" t="s">
        <v>613</v>
      </c>
      <c r="IHM309" s="119" t="s">
        <v>613</v>
      </c>
      <c r="IHN309" s="119" t="s">
        <v>613</v>
      </c>
      <c r="IHO309" s="119" t="s">
        <v>613</v>
      </c>
      <c r="IHP309" s="119" t="s">
        <v>613</v>
      </c>
      <c r="IHQ309" s="119" t="s">
        <v>613</v>
      </c>
      <c r="IHR309" s="119" t="s">
        <v>613</v>
      </c>
      <c r="IHS309" s="119" t="s">
        <v>613</v>
      </c>
      <c r="IHT309" s="119" t="s">
        <v>613</v>
      </c>
      <c r="IHU309" s="119" t="s">
        <v>613</v>
      </c>
      <c r="IHV309" s="119" t="s">
        <v>613</v>
      </c>
      <c r="IHW309" s="119" t="s">
        <v>613</v>
      </c>
      <c r="IHX309" s="119" t="s">
        <v>613</v>
      </c>
      <c r="IHY309" s="119" t="s">
        <v>613</v>
      </c>
      <c r="IHZ309" s="119" t="s">
        <v>613</v>
      </c>
      <c r="IIA309" s="119" t="s">
        <v>613</v>
      </c>
      <c r="IIB309" s="119" t="s">
        <v>613</v>
      </c>
      <c r="IIC309" s="119" t="s">
        <v>613</v>
      </c>
      <c r="IID309" s="119" t="s">
        <v>613</v>
      </c>
      <c r="IIE309" s="119" t="s">
        <v>613</v>
      </c>
      <c r="IIF309" s="119" t="s">
        <v>613</v>
      </c>
      <c r="IIG309" s="119" t="s">
        <v>613</v>
      </c>
      <c r="IIH309" s="119" t="s">
        <v>613</v>
      </c>
      <c r="III309" s="119" t="s">
        <v>613</v>
      </c>
      <c r="IIJ309" s="119" t="s">
        <v>613</v>
      </c>
      <c r="IIK309" s="119" t="s">
        <v>613</v>
      </c>
      <c r="IIL309" s="119" t="s">
        <v>613</v>
      </c>
      <c r="IIM309" s="119" t="s">
        <v>613</v>
      </c>
      <c r="IIN309" s="119" t="s">
        <v>613</v>
      </c>
      <c r="IIO309" s="119" t="s">
        <v>613</v>
      </c>
      <c r="IIP309" s="119" t="s">
        <v>613</v>
      </c>
      <c r="IIQ309" s="119" t="s">
        <v>613</v>
      </c>
      <c r="IIR309" s="119" t="s">
        <v>613</v>
      </c>
      <c r="IIS309" s="119" t="s">
        <v>613</v>
      </c>
      <c r="IIT309" s="119" t="s">
        <v>613</v>
      </c>
      <c r="IIU309" s="119" t="s">
        <v>613</v>
      </c>
      <c r="IIV309" s="119" t="s">
        <v>613</v>
      </c>
      <c r="IIW309" s="119" t="s">
        <v>613</v>
      </c>
      <c r="IIX309" s="119" t="s">
        <v>613</v>
      </c>
      <c r="IIY309" s="119" t="s">
        <v>613</v>
      </c>
      <c r="IIZ309" s="119" t="s">
        <v>613</v>
      </c>
      <c r="IJA309" s="119" t="s">
        <v>613</v>
      </c>
      <c r="IJB309" s="119" t="s">
        <v>613</v>
      </c>
      <c r="IJC309" s="119" t="s">
        <v>613</v>
      </c>
      <c r="IJD309" s="119" t="s">
        <v>613</v>
      </c>
      <c r="IJE309" s="119" t="s">
        <v>613</v>
      </c>
      <c r="IJF309" s="119" t="s">
        <v>613</v>
      </c>
      <c r="IJG309" s="119" t="s">
        <v>613</v>
      </c>
      <c r="IJH309" s="119" t="s">
        <v>613</v>
      </c>
      <c r="IJI309" s="119" t="s">
        <v>613</v>
      </c>
      <c r="IJJ309" s="119" t="s">
        <v>613</v>
      </c>
      <c r="IJK309" s="119" t="s">
        <v>613</v>
      </c>
      <c r="IJL309" s="119" t="s">
        <v>613</v>
      </c>
      <c r="IJM309" s="119" t="s">
        <v>613</v>
      </c>
      <c r="IJN309" s="119" t="s">
        <v>613</v>
      </c>
      <c r="IJO309" s="119" t="s">
        <v>613</v>
      </c>
      <c r="IJP309" s="119" t="s">
        <v>613</v>
      </c>
      <c r="IJQ309" s="119" t="s">
        <v>613</v>
      </c>
      <c r="IJR309" s="119" t="s">
        <v>613</v>
      </c>
      <c r="IJS309" s="119" t="s">
        <v>613</v>
      </c>
      <c r="IJT309" s="119" t="s">
        <v>613</v>
      </c>
      <c r="IJU309" s="119" t="s">
        <v>613</v>
      </c>
      <c r="IJV309" s="119" t="s">
        <v>613</v>
      </c>
      <c r="IJW309" s="119" t="s">
        <v>613</v>
      </c>
      <c r="IJX309" s="119" t="s">
        <v>613</v>
      </c>
      <c r="IJY309" s="119" t="s">
        <v>613</v>
      </c>
      <c r="IJZ309" s="119" t="s">
        <v>613</v>
      </c>
      <c r="IKA309" s="119" t="s">
        <v>613</v>
      </c>
      <c r="IKB309" s="119" t="s">
        <v>613</v>
      </c>
      <c r="IKC309" s="119" t="s">
        <v>613</v>
      </c>
      <c r="IKD309" s="119" t="s">
        <v>613</v>
      </c>
      <c r="IKE309" s="119" t="s">
        <v>613</v>
      </c>
      <c r="IKF309" s="119" t="s">
        <v>613</v>
      </c>
      <c r="IKG309" s="119" t="s">
        <v>613</v>
      </c>
      <c r="IKH309" s="119" t="s">
        <v>613</v>
      </c>
      <c r="IKI309" s="119" t="s">
        <v>613</v>
      </c>
      <c r="IKJ309" s="119" t="s">
        <v>613</v>
      </c>
      <c r="IKK309" s="119" t="s">
        <v>613</v>
      </c>
      <c r="IKL309" s="119" t="s">
        <v>613</v>
      </c>
      <c r="IKM309" s="119" t="s">
        <v>613</v>
      </c>
      <c r="IKN309" s="119" t="s">
        <v>613</v>
      </c>
      <c r="IKO309" s="119" t="s">
        <v>613</v>
      </c>
      <c r="IKP309" s="119" t="s">
        <v>613</v>
      </c>
      <c r="IKQ309" s="119" t="s">
        <v>613</v>
      </c>
      <c r="IKR309" s="119" t="s">
        <v>613</v>
      </c>
      <c r="IKS309" s="119" t="s">
        <v>613</v>
      </c>
      <c r="IKT309" s="119" t="s">
        <v>613</v>
      </c>
      <c r="IKU309" s="119" t="s">
        <v>613</v>
      </c>
      <c r="IKV309" s="119" t="s">
        <v>613</v>
      </c>
      <c r="IKW309" s="119" t="s">
        <v>613</v>
      </c>
      <c r="IKX309" s="119" t="s">
        <v>613</v>
      </c>
      <c r="IKY309" s="119" t="s">
        <v>613</v>
      </c>
      <c r="IKZ309" s="119" t="s">
        <v>613</v>
      </c>
      <c r="ILA309" s="119" t="s">
        <v>613</v>
      </c>
      <c r="ILB309" s="119" t="s">
        <v>613</v>
      </c>
      <c r="ILC309" s="119" t="s">
        <v>613</v>
      </c>
      <c r="ILD309" s="119" t="s">
        <v>613</v>
      </c>
      <c r="ILE309" s="119" t="s">
        <v>613</v>
      </c>
      <c r="ILF309" s="119" t="s">
        <v>613</v>
      </c>
      <c r="ILG309" s="119" t="s">
        <v>613</v>
      </c>
      <c r="ILH309" s="119" t="s">
        <v>613</v>
      </c>
      <c r="ILI309" s="119" t="s">
        <v>613</v>
      </c>
      <c r="ILJ309" s="119" t="s">
        <v>613</v>
      </c>
      <c r="ILK309" s="119" t="s">
        <v>613</v>
      </c>
      <c r="ILL309" s="119" t="s">
        <v>613</v>
      </c>
      <c r="ILM309" s="119" t="s">
        <v>613</v>
      </c>
      <c r="ILN309" s="119" t="s">
        <v>613</v>
      </c>
      <c r="ILO309" s="119" t="s">
        <v>613</v>
      </c>
      <c r="ILP309" s="119" t="s">
        <v>613</v>
      </c>
      <c r="ILQ309" s="119" t="s">
        <v>613</v>
      </c>
      <c r="ILR309" s="119" t="s">
        <v>613</v>
      </c>
      <c r="ILS309" s="119" t="s">
        <v>613</v>
      </c>
      <c r="ILT309" s="119" t="s">
        <v>613</v>
      </c>
      <c r="ILU309" s="119" t="s">
        <v>613</v>
      </c>
      <c r="ILV309" s="119" t="s">
        <v>613</v>
      </c>
      <c r="ILW309" s="119" t="s">
        <v>613</v>
      </c>
      <c r="ILX309" s="119" t="s">
        <v>613</v>
      </c>
      <c r="ILY309" s="119" t="s">
        <v>613</v>
      </c>
      <c r="ILZ309" s="119" t="s">
        <v>613</v>
      </c>
      <c r="IMA309" s="119" t="s">
        <v>613</v>
      </c>
      <c r="IMB309" s="119" t="s">
        <v>613</v>
      </c>
      <c r="IMC309" s="119" t="s">
        <v>613</v>
      </c>
      <c r="IMD309" s="119" t="s">
        <v>613</v>
      </c>
      <c r="IME309" s="119" t="s">
        <v>613</v>
      </c>
      <c r="IMF309" s="119" t="s">
        <v>613</v>
      </c>
      <c r="IMG309" s="119" t="s">
        <v>613</v>
      </c>
      <c r="IMH309" s="119" t="s">
        <v>613</v>
      </c>
      <c r="IMI309" s="119" t="s">
        <v>613</v>
      </c>
      <c r="IMJ309" s="119" t="s">
        <v>613</v>
      </c>
      <c r="IMK309" s="119" t="s">
        <v>613</v>
      </c>
      <c r="IML309" s="119" t="s">
        <v>613</v>
      </c>
      <c r="IMM309" s="119" t="s">
        <v>613</v>
      </c>
      <c r="IMN309" s="119" t="s">
        <v>613</v>
      </c>
      <c r="IMO309" s="119" t="s">
        <v>613</v>
      </c>
      <c r="IMP309" s="119" t="s">
        <v>613</v>
      </c>
      <c r="IMQ309" s="119" t="s">
        <v>613</v>
      </c>
      <c r="IMR309" s="119" t="s">
        <v>613</v>
      </c>
      <c r="IMS309" s="119" t="s">
        <v>613</v>
      </c>
      <c r="IMT309" s="119" t="s">
        <v>613</v>
      </c>
      <c r="IMU309" s="119" t="s">
        <v>613</v>
      </c>
      <c r="IMV309" s="119" t="s">
        <v>613</v>
      </c>
      <c r="IMW309" s="119" t="s">
        <v>613</v>
      </c>
      <c r="IMX309" s="119" t="s">
        <v>613</v>
      </c>
      <c r="IMY309" s="119" t="s">
        <v>613</v>
      </c>
      <c r="IMZ309" s="119" t="s">
        <v>613</v>
      </c>
      <c r="INA309" s="119" t="s">
        <v>613</v>
      </c>
      <c r="INB309" s="119" t="s">
        <v>613</v>
      </c>
      <c r="INC309" s="119" t="s">
        <v>613</v>
      </c>
      <c r="IND309" s="119" t="s">
        <v>613</v>
      </c>
      <c r="INE309" s="119" t="s">
        <v>613</v>
      </c>
      <c r="INF309" s="119" t="s">
        <v>613</v>
      </c>
      <c r="ING309" s="119" t="s">
        <v>613</v>
      </c>
      <c r="INH309" s="119" t="s">
        <v>613</v>
      </c>
      <c r="INI309" s="119" t="s">
        <v>613</v>
      </c>
      <c r="INJ309" s="119" t="s">
        <v>613</v>
      </c>
      <c r="INK309" s="119" t="s">
        <v>613</v>
      </c>
      <c r="INL309" s="119" t="s">
        <v>613</v>
      </c>
      <c r="INM309" s="119" t="s">
        <v>613</v>
      </c>
      <c r="INN309" s="119" t="s">
        <v>613</v>
      </c>
      <c r="INO309" s="119" t="s">
        <v>613</v>
      </c>
      <c r="INP309" s="119" t="s">
        <v>613</v>
      </c>
      <c r="INQ309" s="119" t="s">
        <v>613</v>
      </c>
      <c r="INR309" s="119" t="s">
        <v>613</v>
      </c>
      <c r="INS309" s="119" t="s">
        <v>613</v>
      </c>
      <c r="INT309" s="119" t="s">
        <v>613</v>
      </c>
      <c r="INU309" s="119" t="s">
        <v>613</v>
      </c>
      <c r="INV309" s="119" t="s">
        <v>613</v>
      </c>
      <c r="INW309" s="119" t="s">
        <v>613</v>
      </c>
      <c r="INX309" s="119" t="s">
        <v>613</v>
      </c>
      <c r="INY309" s="119" t="s">
        <v>613</v>
      </c>
      <c r="INZ309" s="119" t="s">
        <v>613</v>
      </c>
      <c r="IOA309" s="119" t="s">
        <v>613</v>
      </c>
      <c r="IOB309" s="119" t="s">
        <v>613</v>
      </c>
      <c r="IOC309" s="119" t="s">
        <v>613</v>
      </c>
      <c r="IOD309" s="119" t="s">
        <v>613</v>
      </c>
      <c r="IOE309" s="119" t="s">
        <v>613</v>
      </c>
      <c r="IOF309" s="119" t="s">
        <v>613</v>
      </c>
      <c r="IOG309" s="119" t="s">
        <v>613</v>
      </c>
      <c r="IOH309" s="119" t="s">
        <v>613</v>
      </c>
      <c r="IOI309" s="119" t="s">
        <v>613</v>
      </c>
      <c r="IOJ309" s="119" t="s">
        <v>613</v>
      </c>
      <c r="IOK309" s="119" t="s">
        <v>613</v>
      </c>
      <c r="IOL309" s="119" t="s">
        <v>613</v>
      </c>
      <c r="IOM309" s="119" t="s">
        <v>613</v>
      </c>
      <c r="ION309" s="119" t="s">
        <v>613</v>
      </c>
      <c r="IOO309" s="119" t="s">
        <v>613</v>
      </c>
      <c r="IOP309" s="119" t="s">
        <v>613</v>
      </c>
      <c r="IOQ309" s="119" t="s">
        <v>613</v>
      </c>
      <c r="IOR309" s="119" t="s">
        <v>613</v>
      </c>
      <c r="IOS309" s="119" t="s">
        <v>613</v>
      </c>
      <c r="IOT309" s="119" t="s">
        <v>613</v>
      </c>
      <c r="IOU309" s="119" t="s">
        <v>613</v>
      </c>
      <c r="IOV309" s="119" t="s">
        <v>613</v>
      </c>
      <c r="IOW309" s="119" t="s">
        <v>613</v>
      </c>
      <c r="IOX309" s="119" t="s">
        <v>613</v>
      </c>
      <c r="IOY309" s="119" t="s">
        <v>613</v>
      </c>
      <c r="IOZ309" s="119" t="s">
        <v>613</v>
      </c>
      <c r="IPA309" s="119" t="s">
        <v>613</v>
      </c>
      <c r="IPB309" s="119" t="s">
        <v>613</v>
      </c>
      <c r="IPC309" s="119" t="s">
        <v>613</v>
      </c>
      <c r="IPD309" s="119" t="s">
        <v>613</v>
      </c>
      <c r="IPE309" s="119" t="s">
        <v>613</v>
      </c>
      <c r="IPF309" s="119" t="s">
        <v>613</v>
      </c>
      <c r="IPG309" s="119" t="s">
        <v>613</v>
      </c>
      <c r="IPH309" s="119" t="s">
        <v>613</v>
      </c>
      <c r="IPI309" s="119" t="s">
        <v>613</v>
      </c>
      <c r="IPJ309" s="119" t="s">
        <v>613</v>
      </c>
      <c r="IPK309" s="119" t="s">
        <v>613</v>
      </c>
      <c r="IPL309" s="119" t="s">
        <v>613</v>
      </c>
      <c r="IPM309" s="119" t="s">
        <v>613</v>
      </c>
      <c r="IPN309" s="119" t="s">
        <v>613</v>
      </c>
      <c r="IPO309" s="119" t="s">
        <v>613</v>
      </c>
      <c r="IPP309" s="119" t="s">
        <v>613</v>
      </c>
      <c r="IPQ309" s="119" t="s">
        <v>613</v>
      </c>
      <c r="IPR309" s="119" t="s">
        <v>613</v>
      </c>
      <c r="IPS309" s="119" t="s">
        <v>613</v>
      </c>
      <c r="IPT309" s="119" t="s">
        <v>613</v>
      </c>
      <c r="IPU309" s="119" t="s">
        <v>613</v>
      </c>
      <c r="IPV309" s="119" t="s">
        <v>613</v>
      </c>
      <c r="IPW309" s="119" t="s">
        <v>613</v>
      </c>
      <c r="IPX309" s="119" t="s">
        <v>613</v>
      </c>
      <c r="IPY309" s="119" t="s">
        <v>613</v>
      </c>
      <c r="IPZ309" s="119" t="s">
        <v>613</v>
      </c>
      <c r="IQA309" s="119" t="s">
        <v>613</v>
      </c>
      <c r="IQB309" s="119" t="s">
        <v>613</v>
      </c>
      <c r="IQC309" s="119" t="s">
        <v>613</v>
      </c>
      <c r="IQD309" s="119" t="s">
        <v>613</v>
      </c>
      <c r="IQE309" s="119" t="s">
        <v>613</v>
      </c>
      <c r="IQF309" s="119" t="s">
        <v>613</v>
      </c>
      <c r="IQG309" s="119" t="s">
        <v>613</v>
      </c>
      <c r="IQH309" s="119" t="s">
        <v>613</v>
      </c>
      <c r="IQI309" s="119" t="s">
        <v>613</v>
      </c>
      <c r="IQJ309" s="119" t="s">
        <v>613</v>
      </c>
      <c r="IQK309" s="119" t="s">
        <v>613</v>
      </c>
      <c r="IQL309" s="119" t="s">
        <v>613</v>
      </c>
      <c r="IQM309" s="119" t="s">
        <v>613</v>
      </c>
      <c r="IQN309" s="119" t="s">
        <v>613</v>
      </c>
      <c r="IQO309" s="119" t="s">
        <v>613</v>
      </c>
      <c r="IQP309" s="119" t="s">
        <v>613</v>
      </c>
      <c r="IQQ309" s="119" t="s">
        <v>613</v>
      </c>
      <c r="IQR309" s="119" t="s">
        <v>613</v>
      </c>
      <c r="IQS309" s="119" t="s">
        <v>613</v>
      </c>
      <c r="IQT309" s="119" t="s">
        <v>613</v>
      </c>
      <c r="IQU309" s="119" t="s">
        <v>613</v>
      </c>
      <c r="IQV309" s="119" t="s">
        <v>613</v>
      </c>
      <c r="IQW309" s="119" t="s">
        <v>613</v>
      </c>
      <c r="IQX309" s="119" t="s">
        <v>613</v>
      </c>
      <c r="IQY309" s="119" t="s">
        <v>613</v>
      </c>
      <c r="IQZ309" s="119" t="s">
        <v>613</v>
      </c>
      <c r="IRA309" s="119" t="s">
        <v>613</v>
      </c>
      <c r="IRB309" s="119" t="s">
        <v>613</v>
      </c>
      <c r="IRC309" s="119" t="s">
        <v>613</v>
      </c>
      <c r="IRD309" s="119" t="s">
        <v>613</v>
      </c>
      <c r="IRE309" s="119" t="s">
        <v>613</v>
      </c>
      <c r="IRF309" s="119" t="s">
        <v>613</v>
      </c>
      <c r="IRG309" s="119" t="s">
        <v>613</v>
      </c>
      <c r="IRH309" s="119" t="s">
        <v>613</v>
      </c>
      <c r="IRI309" s="119" t="s">
        <v>613</v>
      </c>
      <c r="IRJ309" s="119" t="s">
        <v>613</v>
      </c>
      <c r="IRK309" s="119" t="s">
        <v>613</v>
      </c>
      <c r="IRL309" s="119" t="s">
        <v>613</v>
      </c>
      <c r="IRM309" s="119" t="s">
        <v>613</v>
      </c>
      <c r="IRN309" s="119" t="s">
        <v>613</v>
      </c>
      <c r="IRO309" s="119" t="s">
        <v>613</v>
      </c>
      <c r="IRP309" s="119" t="s">
        <v>613</v>
      </c>
      <c r="IRQ309" s="119" t="s">
        <v>613</v>
      </c>
      <c r="IRR309" s="119" t="s">
        <v>613</v>
      </c>
      <c r="IRS309" s="119" t="s">
        <v>613</v>
      </c>
      <c r="IRT309" s="119" t="s">
        <v>613</v>
      </c>
      <c r="IRU309" s="119" t="s">
        <v>613</v>
      </c>
      <c r="IRV309" s="119" t="s">
        <v>613</v>
      </c>
      <c r="IRW309" s="119" t="s">
        <v>613</v>
      </c>
      <c r="IRX309" s="119" t="s">
        <v>613</v>
      </c>
      <c r="IRY309" s="119" t="s">
        <v>613</v>
      </c>
      <c r="IRZ309" s="119" t="s">
        <v>613</v>
      </c>
      <c r="ISA309" s="119" t="s">
        <v>613</v>
      </c>
      <c r="ISB309" s="119" t="s">
        <v>613</v>
      </c>
      <c r="ISC309" s="119" t="s">
        <v>613</v>
      </c>
      <c r="ISD309" s="119" t="s">
        <v>613</v>
      </c>
      <c r="ISE309" s="119" t="s">
        <v>613</v>
      </c>
      <c r="ISF309" s="119" t="s">
        <v>613</v>
      </c>
      <c r="ISG309" s="119" t="s">
        <v>613</v>
      </c>
      <c r="ISH309" s="119" t="s">
        <v>613</v>
      </c>
      <c r="ISI309" s="119" t="s">
        <v>613</v>
      </c>
      <c r="ISJ309" s="119" t="s">
        <v>613</v>
      </c>
      <c r="ISK309" s="119" t="s">
        <v>613</v>
      </c>
      <c r="ISL309" s="119" t="s">
        <v>613</v>
      </c>
      <c r="ISM309" s="119" t="s">
        <v>613</v>
      </c>
      <c r="ISN309" s="119" t="s">
        <v>613</v>
      </c>
      <c r="ISO309" s="119" t="s">
        <v>613</v>
      </c>
      <c r="ISP309" s="119" t="s">
        <v>613</v>
      </c>
      <c r="ISQ309" s="119" t="s">
        <v>613</v>
      </c>
      <c r="ISR309" s="119" t="s">
        <v>613</v>
      </c>
      <c r="ISS309" s="119" t="s">
        <v>613</v>
      </c>
      <c r="IST309" s="119" t="s">
        <v>613</v>
      </c>
      <c r="ISU309" s="119" t="s">
        <v>613</v>
      </c>
      <c r="ISV309" s="119" t="s">
        <v>613</v>
      </c>
      <c r="ISW309" s="119" t="s">
        <v>613</v>
      </c>
      <c r="ISX309" s="119" t="s">
        <v>613</v>
      </c>
      <c r="ISY309" s="119" t="s">
        <v>613</v>
      </c>
      <c r="ISZ309" s="119" t="s">
        <v>613</v>
      </c>
      <c r="ITA309" s="119" t="s">
        <v>613</v>
      </c>
      <c r="ITB309" s="119" t="s">
        <v>613</v>
      </c>
      <c r="ITC309" s="119" t="s">
        <v>613</v>
      </c>
      <c r="ITD309" s="119" t="s">
        <v>613</v>
      </c>
      <c r="ITE309" s="119" t="s">
        <v>613</v>
      </c>
      <c r="ITF309" s="119" t="s">
        <v>613</v>
      </c>
      <c r="ITG309" s="119" t="s">
        <v>613</v>
      </c>
      <c r="ITH309" s="119" t="s">
        <v>613</v>
      </c>
      <c r="ITI309" s="119" t="s">
        <v>613</v>
      </c>
      <c r="ITJ309" s="119" t="s">
        <v>613</v>
      </c>
      <c r="ITK309" s="119" t="s">
        <v>613</v>
      </c>
      <c r="ITL309" s="119" t="s">
        <v>613</v>
      </c>
      <c r="ITM309" s="119" t="s">
        <v>613</v>
      </c>
      <c r="ITN309" s="119" t="s">
        <v>613</v>
      </c>
      <c r="ITO309" s="119" t="s">
        <v>613</v>
      </c>
      <c r="ITP309" s="119" t="s">
        <v>613</v>
      </c>
      <c r="ITQ309" s="119" t="s">
        <v>613</v>
      </c>
      <c r="ITR309" s="119" t="s">
        <v>613</v>
      </c>
      <c r="ITS309" s="119" t="s">
        <v>613</v>
      </c>
      <c r="ITT309" s="119" t="s">
        <v>613</v>
      </c>
      <c r="ITU309" s="119" t="s">
        <v>613</v>
      </c>
      <c r="ITV309" s="119" t="s">
        <v>613</v>
      </c>
      <c r="ITW309" s="119" t="s">
        <v>613</v>
      </c>
      <c r="ITX309" s="119" t="s">
        <v>613</v>
      </c>
      <c r="ITY309" s="119" t="s">
        <v>613</v>
      </c>
      <c r="ITZ309" s="119" t="s">
        <v>613</v>
      </c>
      <c r="IUA309" s="119" t="s">
        <v>613</v>
      </c>
      <c r="IUB309" s="119" t="s">
        <v>613</v>
      </c>
      <c r="IUC309" s="119" t="s">
        <v>613</v>
      </c>
      <c r="IUD309" s="119" t="s">
        <v>613</v>
      </c>
      <c r="IUE309" s="119" t="s">
        <v>613</v>
      </c>
      <c r="IUF309" s="119" t="s">
        <v>613</v>
      </c>
      <c r="IUG309" s="119" t="s">
        <v>613</v>
      </c>
      <c r="IUH309" s="119" t="s">
        <v>613</v>
      </c>
      <c r="IUI309" s="119" t="s">
        <v>613</v>
      </c>
      <c r="IUJ309" s="119" t="s">
        <v>613</v>
      </c>
      <c r="IUK309" s="119" t="s">
        <v>613</v>
      </c>
      <c r="IUL309" s="119" t="s">
        <v>613</v>
      </c>
      <c r="IUM309" s="119" t="s">
        <v>613</v>
      </c>
      <c r="IUN309" s="119" t="s">
        <v>613</v>
      </c>
      <c r="IUO309" s="119" t="s">
        <v>613</v>
      </c>
      <c r="IUP309" s="119" t="s">
        <v>613</v>
      </c>
      <c r="IUQ309" s="119" t="s">
        <v>613</v>
      </c>
      <c r="IUR309" s="119" t="s">
        <v>613</v>
      </c>
      <c r="IUS309" s="119" t="s">
        <v>613</v>
      </c>
      <c r="IUT309" s="119" t="s">
        <v>613</v>
      </c>
      <c r="IUU309" s="119" t="s">
        <v>613</v>
      </c>
      <c r="IUV309" s="119" t="s">
        <v>613</v>
      </c>
      <c r="IUW309" s="119" t="s">
        <v>613</v>
      </c>
      <c r="IUX309" s="119" t="s">
        <v>613</v>
      </c>
      <c r="IUY309" s="119" t="s">
        <v>613</v>
      </c>
      <c r="IUZ309" s="119" t="s">
        <v>613</v>
      </c>
      <c r="IVA309" s="119" t="s">
        <v>613</v>
      </c>
      <c r="IVB309" s="119" t="s">
        <v>613</v>
      </c>
      <c r="IVC309" s="119" t="s">
        <v>613</v>
      </c>
      <c r="IVD309" s="119" t="s">
        <v>613</v>
      </c>
      <c r="IVE309" s="119" t="s">
        <v>613</v>
      </c>
      <c r="IVF309" s="119" t="s">
        <v>613</v>
      </c>
      <c r="IVG309" s="119" t="s">
        <v>613</v>
      </c>
      <c r="IVH309" s="119" t="s">
        <v>613</v>
      </c>
      <c r="IVI309" s="119" t="s">
        <v>613</v>
      </c>
      <c r="IVJ309" s="119" t="s">
        <v>613</v>
      </c>
      <c r="IVK309" s="119" t="s">
        <v>613</v>
      </c>
      <c r="IVL309" s="119" t="s">
        <v>613</v>
      </c>
      <c r="IVM309" s="119" t="s">
        <v>613</v>
      </c>
      <c r="IVN309" s="119" t="s">
        <v>613</v>
      </c>
      <c r="IVO309" s="119" t="s">
        <v>613</v>
      </c>
      <c r="IVP309" s="119" t="s">
        <v>613</v>
      </c>
      <c r="IVQ309" s="119" t="s">
        <v>613</v>
      </c>
      <c r="IVR309" s="119" t="s">
        <v>613</v>
      </c>
      <c r="IVS309" s="119" t="s">
        <v>613</v>
      </c>
      <c r="IVT309" s="119" t="s">
        <v>613</v>
      </c>
      <c r="IVU309" s="119" t="s">
        <v>613</v>
      </c>
      <c r="IVV309" s="119" t="s">
        <v>613</v>
      </c>
      <c r="IVW309" s="119" t="s">
        <v>613</v>
      </c>
      <c r="IVX309" s="119" t="s">
        <v>613</v>
      </c>
      <c r="IVY309" s="119" t="s">
        <v>613</v>
      </c>
      <c r="IVZ309" s="119" t="s">
        <v>613</v>
      </c>
      <c r="IWA309" s="119" t="s">
        <v>613</v>
      </c>
      <c r="IWB309" s="119" t="s">
        <v>613</v>
      </c>
      <c r="IWC309" s="119" t="s">
        <v>613</v>
      </c>
      <c r="IWD309" s="119" t="s">
        <v>613</v>
      </c>
      <c r="IWE309" s="119" t="s">
        <v>613</v>
      </c>
      <c r="IWF309" s="119" t="s">
        <v>613</v>
      </c>
      <c r="IWG309" s="119" t="s">
        <v>613</v>
      </c>
      <c r="IWH309" s="119" t="s">
        <v>613</v>
      </c>
      <c r="IWI309" s="119" t="s">
        <v>613</v>
      </c>
      <c r="IWJ309" s="119" t="s">
        <v>613</v>
      </c>
      <c r="IWK309" s="119" t="s">
        <v>613</v>
      </c>
      <c r="IWL309" s="119" t="s">
        <v>613</v>
      </c>
      <c r="IWM309" s="119" t="s">
        <v>613</v>
      </c>
      <c r="IWN309" s="119" t="s">
        <v>613</v>
      </c>
      <c r="IWO309" s="119" t="s">
        <v>613</v>
      </c>
      <c r="IWP309" s="119" t="s">
        <v>613</v>
      </c>
      <c r="IWQ309" s="119" t="s">
        <v>613</v>
      </c>
      <c r="IWR309" s="119" t="s">
        <v>613</v>
      </c>
      <c r="IWS309" s="119" t="s">
        <v>613</v>
      </c>
      <c r="IWT309" s="119" t="s">
        <v>613</v>
      </c>
      <c r="IWU309" s="119" t="s">
        <v>613</v>
      </c>
      <c r="IWV309" s="119" t="s">
        <v>613</v>
      </c>
      <c r="IWW309" s="119" t="s">
        <v>613</v>
      </c>
      <c r="IWX309" s="119" t="s">
        <v>613</v>
      </c>
      <c r="IWY309" s="119" t="s">
        <v>613</v>
      </c>
      <c r="IWZ309" s="119" t="s">
        <v>613</v>
      </c>
      <c r="IXA309" s="119" t="s">
        <v>613</v>
      </c>
      <c r="IXB309" s="119" t="s">
        <v>613</v>
      </c>
      <c r="IXC309" s="119" t="s">
        <v>613</v>
      </c>
      <c r="IXD309" s="119" t="s">
        <v>613</v>
      </c>
      <c r="IXE309" s="119" t="s">
        <v>613</v>
      </c>
      <c r="IXF309" s="119" t="s">
        <v>613</v>
      </c>
      <c r="IXG309" s="119" t="s">
        <v>613</v>
      </c>
      <c r="IXH309" s="119" t="s">
        <v>613</v>
      </c>
      <c r="IXI309" s="119" t="s">
        <v>613</v>
      </c>
      <c r="IXJ309" s="119" t="s">
        <v>613</v>
      </c>
      <c r="IXK309" s="119" t="s">
        <v>613</v>
      </c>
      <c r="IXL309" s="119" t="s">
        <v>613</v>
      </c>
      <c r="IXM309" s="119" t="s">
        <v>613</v>
      </c>
      <c r="IXN309" s="119" t="s">
        <v>613</v>
      </c>
      <c r="IXO309" s="119" t="s">
        <v>613</v>
      </c>
      <c r="IXP309" s="119" t="s">
        <v>613</v>
      </c>
      <c r="IXQ309" s="119" t="s">
        <v>613</v>
      </c>
      <c r="IXR309" s="119" t="s">
        <v>613</v>
      </c>
      <c r="IXS309" s="119" t="s">
        <v>613</v>
      </c>
      <c r="IXT309" s="119" t="s">
        <v>613</v>
      </c>
      <c r="IXU309" s="119" t="s">
        <v>613</v>
      </c>
      <c r="IXV309" s="119" t="s">
        <v>613</v>
      </c>
      <c r="IXW309" s="119" t="s">
        <v>613</v>
      </c>
      <c r="IXX309" s="119" t="s">
        <v>613</v>
      </c>
      <c r="IXY309" s="119" t="s">
        <v>613</v>
      </c>
      <c r="IXZ309" s="119" t="s">
        <v>613</v>
      </c>
      <c r="IYA309" s="119" t="s">
        <v>613</v>
      </c>
      <c r="IYB309" s="119" t="s">
        <v>613</v>
      </c>
      <c r="IYC309" s="119" t="s">
        <v>613</v>
      </c>
      <c r="IYD309" s="119" t="s">
        <v>613</v>
      </c>
      <c r="IYE309" s="119" t="s">
        <v>613</v>
      </c>
      <c r="IYF309" s="119" t="s">
        <v>613</v>
      </c>
      <c r="IYG309" s="119" t="s">
        <v>613</v>
      </c>
      <c r="IYH309" s="119" t="s">
        <v>613</v>
      </c>
      <c r="IYI309" s="119" t="s">
        <v>613</v>
      </c>
      <c r="IYJ309" s="119" t="s">
        <v>613</v>
      </c>
      <c r="IYK309" s="119" t="s">
        <v>613</v>
      </c>
      <c r="IYL309" s="119" t="s">
        <v>613</v>
      </c>
      <c r="IYM309" s="119" t="s">
        <v>613</v>
      </c>
      <c r="IYN309" s="119" t="s">
        <v>613</v>
      </c>
      <c r="IYO309" s="119" t="s">
        <v>613</v>
      </c>
      <c r="IYP309" s="119" t="s">
        <v>613</v>
      </c>
      <c r="IYQ309" s="119" t="s">
        <v>613</v>
      </c>
      <c r="IYR309" s="119" t="s">
        <v>613</v>
      </c>
      <c r="IYS309" s="119" t="s">
        <v>613</v>
      </c>
      <c r="IYT309" s="119" t="s">
        <v>613</v>
      </c>
      <c r="IYU309" s="119" t="s">
        <v>613</v>
      </c>
      <c r="IYV309" s="119" t="s">
        <v>613</v>
      </c>
      <c r="IYW309" s="119" t="s">
        <v>613</v>
      </c>
      <c r="IYX309" s="119" t="s">
        <v>613</v>
      </c>
      <c r="IYY309" s="119" t="s">
        <v>613</v>
      </c>
      <c r="IYZ309" s="119" t="s">
        <v>613</v>
      </c>
      <c r="IZA309" s="119" t="s">
        <v>613</v>
      </c>
      <c r="IZB309" s="119" t="s">
        <v>613</v>
      </c>
      <c r="IZC309" s="119" t="s">
        <v>613</v>
      </c>
      <c r="IZD309" s="119" t="s">
        <v>613</v>
      </c>
      <c r="IZE309" s="119" t="s">
        <v>613</v>
      </c>
      <c r="IZF309" s="119" t="s">
        <v>613</v>
      </c>
      <c r="IZG309" s="119" t="s">
        <v>613</v>
      </c>
      <c r="IZH309" s="119" t="s">
        <v>613</v>
      </c>
      <c r="IZI309" s="119" t="s">
        <v>613</v>
      </c>
      <c r="IZJ309" s="119" t="s">
        <v>613</v>
      </c>
      <c r="IZK309" s="119" t="s">
        <v>613</v>
      </c>
      <c r="IZL309" s="119" t="s">
        <v>613</v>
      </c>
      <c r="IZM309" s="119" t="s">
        <v>613</v>
      </c>
      <c r="IZN309" s="119" t="s">
        <v>613</v>
      </c>
      <c r="IZO309" s="119" t="s">
        <v>613</v>
      </c>
      <c r="IZP309" s="119" t="s">
        <v>613</v>
      </c>
      <c r="IZQ309" s="119" t="s">
        <v>613</v>
      </c>
      <c r="IZR309" s="119" t="s">
        <v>613</v>
      </c>
      <c r="IZS309" s="119" t="s">
        <v>613</v>
      </c>
      <c r="IZT309" s="119" t="s">
        <v>613</v>
      </c>
      <c r="IZU309" s="119" t="s">
        <v>613</v>
      </c>
      <c r="IZV309" s="119" t="s">
        <v>613</v>
      </c>
      <c r="IZW309" s="119" t="s">
        <v>613</v>
      </c>
      <c r="IZX309" s="119" t="s">
        <v>613</v>
      </c>
      <c r="IZY309" s="119" t="s">
        <v>613</v>
      </c>
      <c r="IZZ309" s="119" t="s">
        <v>613</v>
      </c>
      <c r="JAA309" s="119" t="s">
        <v>613</v>
      </c>
      <c r="JAB309" s="119" t="s">
        <v>613</v>
      </c>
      <c r="JAC309" s="119" t="s">
        <v>613</v>
      </c>
      <c r="JAD309" s="119" t="s">
        <v>613</v>
      </c>
      <c r="JAE309" s="119" t="s">
        <v>613</v>
      </c>
      <c r="JAF309" s="119" t="s">
        <v>613</v>
      </c>
      <c r="JAG309" s="119" t="s">
        <v>613</v>
      </c>
      <c r="JAH309" s="119" t="s">
        <v>613</v>
      </c>
      <c r="JAI309" s="119" t="s">
        <v>613</v>
      </c>
      <c r="JAJ309" s="119" t="s">
        <v>613</v>
      </c>
      <c r="JAK309" s="119" t="s">
        <v>613</v>
      </c>
      <c r="JAL309" s="119" t="s">
        <v>613</v>
      </c>
      <c r="JAM309" s="119" t="s">
        <v>613</v>
      </c>
      <c r="JAN309" s="119" t="s">
        <v>613</v>
      </c>
      <c r="JAO309" s="119" t="s">
        <v>613</v>
      </c>
      <c r="JAP309" s="119" t="s">
        <v>613</v>
      </c>
      <c r="JAQ309" s="119" t="s">
        <v>613</v>
      </c>
      <c r="JAR309" s="119" t="s">
        <v>613</v>
      </c>
      <c r="JAS309" s="119" t="s">
        <v>613</v>
      </c>
      <c r="JAT309" s="119" t="s">
        <v>613</v>
      </c>
      <c r="JAU309" s="119" t="s">
        <v>613</v>
      </c>
      <c r="JAV309" s="119" t="s">
        <v>613</v>
      </c>
      <c r="JAW309" s="119" t="s">
        <v>613</v>
      </c>
      <c r="JAX309" s="119" t="s">
        <v>613</v>
      </c>
      <c r="JAY309" s="119" t="s">
        <v>613</v>
      </c>
      <c r="JAZ309" s="119" t="s">
        <v>613</v>
      </c>
      <c r="JBA309" s="119" t="s">
        <v>613</v>
      </c>
      <c r="JBB309" s="119" t="s">
        <v>613</v>
      </c>
      <c r="JBC309" s="119" t="s">
        <v>613</v>
      </c>
      <c r="JBD309" s="119" t="s">
        <v>613</v>
      </c>
      <c r="JBE309" s="119" t="s">
        <v>613</v>
      </c>
      <c r="JBF309" s="119" t="s">
        <v>613</v>
      </c>
      <c r="JBG309" s="119" t="s">
        <v>613</v>
      </c>
      <c r="JBH309" s="119" t="s">
        <v>613</v>
      </c>
      <c r="JBI309" s="119" t="s">
        <v>613</v>
      </c>
      <c r="JBJ309" s="119" t="s">
        <v>613</v>
      </c>
      <c r="JBK309" s="119" t="s">
        <v>613</v>
      </c>
      <c r="JBL309" s="119" t="s">
        <v>613</v>
      </c>
      <c r="JBM309" s="119" t="s">
        <v>613</v>
      </c>
      <c r="JBN309" s="119" t="s">
        <v>613</v>
      </c>
      <c r="JBO309" s="119" t="s">
        <v>613</v>
      </c>
      <c r="JBP309" s="119" t="s">
        <v>613</v>
      </c>
      <c r="JBQ309" s="119" t="s">
        <v>613</v>
      </c>
      <c r="JBR309" s="119" t="s">
        <v>613</v>
      </c>
      <c r="JBS309" s="119" t="s">
        <v>613</v>
      </c>
      <c r="JBT309" s="119" t="s">
        <v>613</v>
      </c>
      <c r="JBU309" s="119" t="s">
        <v>613</v>
      </c>
      <c r="JBV309" s="119" t="s">
        <v>613</v>
      </c>
      <c r="JBW309" s="119" t="s">
        <v>613</v>
      </c>
      <c r="JBX309" s="119" t="s">
        <v>613</v>
      </c>
      <c r="JBY309" s="119" t="s">
        <v>613</v>
      </c>
      <c r="JBZ309" s="119" t="s">
        <v>613</v>
      </c>
      <c r="JCA309" s="119" t="s">
        <v>613</v>
      </c>
      <c r="JCB309" s="119" t="s">
        <v>613</v>
      </c>
      <c r="JCC309" s="119" t="s">
        <v>613</v>
      </c>
      <c r="JCD309" s="119" t="s">
        <v>613</v>
      </c>
      <c r="JCE309" s="119" t="s">
        <v>613</v>
      </c>
      <c r="JCF309" s="119" t="s">
        <v>613</v>
      </c>
      <c r="JCG309" s="119" t="s">
        <v>613</v>
      </c>
      <c r="JCH309" s="119" t="s">
        <v>613</v>
      </c>
      <c r="JCI309" s="119" t="s">
        <v>613</v>
      </c>
      <c r="JCJ309" s="119" t="s">
        <v>613</v>
      </c>
      <c r="JCK309" s="119" t="s">
        <v>613</v>
      </c>
      <c r="JCL309" s="119" t="s">
        <v>613</v>
      </c>
      <c r="JCM309" s="119" t="s">
        <v>613</v>
      </c>
      <c r="JCN309" s="119" t="s">
        <v>613</v>
      </c>
      <c r="JCO309" s="119" t="s">
        <v>613</v>
      </c>
      <c r="JCP309" s="119" t="s">
        <v>613</v>
      </c>
      <c r="JCQ309" s="119" t="s">
        <v>613</v>
      </c>
      <c r="JCR309" s="119" t="s">
        <v>613</v>
      </c>
      <c r="JCS309" s="119" t="s">
        <v>613</v>
      </c>
      <c r="JCT309" s="119" t="s">
        <v>613</v>
      </c>
      <c r="JCU309" s="119" t="s">
        <v>613</v>
      </c>
      <c r="JCV309" s="119" t="s">
        <v>613</v>
      </c>
      <c r="JCW309" s="119" t="s">
        <v>613</v>
      </c>
      <c r="JCX309" s="119" t="s">
        <v>613</v>
      </c>
      <c r="JCY309" s="119" t="s">
        <v>613</v>
      </c>
      <c r="JCZ309" s="119" t="s">
        <v>613</v>
      </c>
      <c r="JDA309" s="119" t="s">
        <v>613</v>
      </c>
      <c r="JDB309" s="119" t="s">
        <v>613</v>
      </c>
      <c r="JDC309" s="119" t="s">
        <v>613</v>
      </c>
      <c r="JDD309" s="119" t="s">
        <v>613</v>
      </c>
      <c r="JDE309" s="119" t="s">
        <v>613</v>
      </c>
      <c r="JDF309" s="119" t="s">
        <v>613</v>
      </c>
      <c r="JDG309" s="119" t="s">
        <v>613</v>
      </c>
      <c r="JDH309" s="119" t="s">
        <v>613</v>
      </c>
      <c r="JDI309" s="119" t="s">
        <v>613</v>
      </c>
      <c r="JDJ309" s="119" t="s">
        <v>613</v>
      </c>
      <c r="JDK309" s="119" t="s">
        <v>613</v>
      </c>
      <c r="JDL309" s="119" t="s">
        <v>613</v>
      </c>
      <c r="JDM309" s="119" t="s">
        <v>613</v>
      </c>
      <c r="JDN309" s="119" t="s">
        <v>613</v>
      </c>
      <c r="JDO309" s="119" t="s">
        <v>613</v>
      </c>
      <c r="JDP309" s="119" t="s">
        <v>613</v>
      </c>
      <c r="JDQ309" s="119" t="s">
        <v>613</v>
      </c>
      <c r="JDR309" s="119" t="s">
        <v>613</v>
      </c>
      <c r="JDS309" s="119" t="s">
        <v>613</v>
      </c>
      <c r="JDT309" s="119" t="s">
        <v>613</v>
      </c>
      <c r="JDU309" s="119" t="s">
        <v>613</v>
      </c>
      <c r="JDV309" s="119" t="s">
        <v>613</v>
      </c>
      <c r="JDW309" s="119" t="s">
        <v>613</v>
      </c>
      <c r="JDX309" s="119" t="s">
        <v>613</v>
      </c>
      <c r="JDY309" s="119" t="s">
        <v>613</v>
      </c>
      <c r="JDZ309" s="119" t="s">
        <v>613</v>
      </c>
      <c r="JEA309" s="119" t="s">
        <v>613</v>
      </c>
      <c r="JEB309" s="119" t="s">
        <v>613</v>
      </c>
      <c r="JEC309" s="119" t="s">
        <v>613</v>
      </c>
      <c r="JED309" s="119" t="s">
        <v>613</v>
      </c>
      <c r="JEE309" s="119" t="s">
        <v>613</v>
      </c>
      <c r="JEF309" s="119" t="s">
        <v>613</v>
      </c>
      <c r="JEG309" s="119" t="s">
        <v>613</v>
      </c>
      <c r="JEH309" s="119" t="s">
        <v>613</v>
      </c>
      <c r="JEI309" s="119" t="s">
        <v>613</v>
      </c>
      <c r="JEJ309" s="119" t="s">
        <v>613</v>
      </c>
      <c r="JEK309" s="119" t="s">
        <v>613</v>
      </c>
      <c r="JEL309" s="119" t="s">
        <v>613</v>
      </c>
      <c r="JEM309" s="119" t="s">
        <v>613</v>
      </c>
      <c r="JEN309" s="119" t="s">
        <v>613</v>
      </c>
      <c r="JEO309" s="119" t="s">
        <v>613</v>
      </c>
      <c r="JEP309" s="119" t="s">
        <v>613</v>
      </c>
      <c r="JEQ309" s="119" t="s">
        <v>613</v>
      </c>
      <c r="JER309" s="119" t="s">
        <v>613</v>
      </c>
      <c r="JES309" s="119" t="s">
        <v>613</v>
      </c>
      <c r="JET309" s="119" t="s">
        <v>613</v>
      </c>
      <c r="JEU309" s="119" t="s">
        <v>613</v>
      </c>
      <c r="JEV309" s="119" t="s">
        <v>613</v>
      </c>
      <c r="JEW309" s="119" t="s">
        <v>613</v>
      </c>
      <c r="JEX309" s="119" t="s">
        <v>613</v>
      </c>
      <c r="JEY309" s="119" t="s">
        <v>613</v>
      </c>
      <c r="JEZ309" s="119" t="s">
        <v>613</v>
      </c>
      <c r="JFA309" s="119" t="s">
        <v>613</v>
      </c>
      <c r="JFB309" s="119" t="s">
        <v>613</v>
      </c>
      <c r="JFC309" s="119" t="s">
        <v>613</v>
      </c>
      <c r="JFD309" s="119" t="s">
        <v>613</v>
      </c>
      <c r="JFE309" s="119" t="s">
        <v>613</v>
      </c>
      <c r="JFF309" s="119" t="s">
        <v>613</v>
      </c>
      <c r="JFG309" s="119" t="s">
        <v>613</v>
      </c>
      <c r="JFH309" s="119" t="s">
        <v>613</v>
      </c>
      <c r="JFI309" s="119" t="s">
        <v>613</v>
      </c>
      <c r="JFJ309" s="119" t="s">
        <v>613</v>
      </c>
      <c r="JFK309" s="119" t="s">
        <v>613</v>
      </c>
      <c r="JFL309" s="119" t="s">
        <v>613</v>
      </c>
      <c r="JFM309" s="119" t="s">
        <v>613</v>
      </c>
      <c r="JFN309" s="119" t="s">
        <v>613</v>
      </c>
      <c r="JFO309" s="119" t="s">
        <v>613</v>
      </c>
      <c r="JFP309" s="119" t="s">
        <v>613</v>
      </c>
      <c r="JFQ309" s="119" t="s">
        <v>613</v>
      </c>
      <c r="JFR309" s="119" t="s">
        <v>613</v>
      </c>
      <c r="JFS309" s="119" t="s">
        <v>613</v>
      </c>
      <c r="JFT309" s="119" t="s">
        <v>613</v>
      </c>
      <c r="JFU309" s="119" t="s">
        <v>613</v>
      </c>
      <c r="JFV309" s="119" t="s">
        <v>613</v>
      </c>
      <c r="JFW309" s="119" t="s">
        <v>613</v>
      </c>
      <c r="JFX309" s="119" t="s">
        <v>613</v>
      </c>
      <c r="JFY309" s="119" t="s">
        <v>613</v>
      </c>
      <c r="JFZ309" s="119" t="s">
        <v>613</v>
      </c>
      <c r="JGA309" s="119" t="s">
        <v>613</v>
      </c>
      <c r="JGB309" s="119" t="s">
        <v>613</v>
      </c>
      <c r="JGC309" s="119" t="s">
        <v>613</v>
      </c>
      <c r="JGD309" s="119" t="s">
        <v>613</v>
      </c>
      <c r="JGE309" s="119" t="s">
        <v>613</v>
      </c>
      <c r="JGF309" s="119" t="s">
        <v>613</v>
      </c>
      <c r="JGG309" s="119" t="s">
        <v>613</v>
      </c>
      <c r="JGH309" s="119" t="s">
        <v>613</v>
      </c>
      <c r="JGI309" s="119" t="s">
        <v>613</v>
      </c>
      <c r="JGJ309" s="119" t="s">
        <v>613</v>
      </c>
      <c r="JGK309" s="119" t="s">
        <v>613</v>
      </c>
      <c r="JGL309" s="119" t="s">
        <v>613</v>
      </c>
      <c r="JGM309" s="119" t="s">
        <v>613</v>
      </c>
      <c r="JGN309" s="119" t="s">
        <v>613</v>
      </c>
      <c r="JGO309" s="119" t="s">
        <v>613</v>
      </c>
      <c r="JGP309" s="119" t="s">
        <v>613</v>
      </c>
      <c r="JGQ309" s="119" t="s">
        <v>613</v>
      </c>
      <c r="JGR309" s="119" t="s">
        <v>613</v>
      </c>
      <c r="JGS309" s="119" t="s">
        <v>613</v>
      </c>
      <c r="JGT309" s="119" t="s">
        <v>613</v>
      </c>
      <c r="JGU309" s="119" t="s">
        <v>613</v>
      </c>
      <c r="JGV309" s="119" t="s">
        <v>613</v>
      </c>
      <c r="JGW309" s="119" t="s">
        <v>613</v>
      </c>
      <c r="JGX309" s="119" t="s">
        <v>613</v>
      </c>
      <c r="JGY309" s="119" t="s">
        <v>613</v>
      </c>
      <c r="JGZ309" s="119" t="s">
        <v>613</v>
      </c>
      <c r="JHA309" s="119" t="s">
        <v>613</v>
      </c>
      <c r="JHB309" s="119" t="s">
        <v>613</v>
      </c>
      <c r="JHC309" s="119" t="s">
        <v>613</v>
      </c>
      <c r="JHD309" s="119" t="s">
        <v>613</v>
      </c>
      <c r="JHE309" s="119" t="s">
        <v>613</v>
      </c>
      <c r="JHF309" s="119" t="s">
        <v>613</v>
      </c>
      <c r="JHG309" s="119" t="s">
        <v>613</v>
      </c>
      <c r="JHH309" s="119" t="s">
        <v>613</v>
      </c>
      <c r="JHI309" s="119" t="s">
        <v>613</v>
      </c>
      <c r="JHJ309" s="119" t="s">
        <v>613</v>
      </c>
      <c r="JHK309" s="119" t="s">
        <v>613</v>
      </c>
      <c r="JHL309" s="119" t="s">
        <v>613</v>
      </c>
      <c r="JHM309" s="119" t="s">
        <v>613</v>
      </c>
      <c r="JHN309" s="119" t="s">
        <v>613</v>
      </c>
      <c r="JHO309" s="119" t="s">
        <v>613</v>
      </c>
      <c r="JHP309" s="119" t="s">
        <v>613</v>
      </c>
      <c r="JHQ309" s="119" t="s">
        <v>613</v>
      </c>
      <c r="JHR309" s="119" t="s">
        <v>613</v>
      </c>
      <c r="JHS309" s="119" t="s">
        <v>613</v>
      </c>
      <c r="JHT309" s="119" t="s">
        <v>613</v>
      </c>
      <c r="JHU309" s="119" t="s">
        <v>613</v>
      </c>
      <c r="JHV309" s="119" t="s">
        <v>613</v>
      </c>
      <c r="JHW309" s="119" t="s">
        <v>613</v>
      </c>
      <c r="JHX309" s="119" t="s">
        <v>613</v>
      </c>
      <c r="JHY309" s="119" t="s">
        <v>613</v>
      </c>
      <c r="JHZ309" s="119" t="s">
        <v>613</v>
      </c>
      <c r="JIA309" s="119" t="s">
        <v>613</v>
      </c>
      <c r="JIB309" s="119" t="s">
        <v>613</v>
      </c>
      <c r="JIC309" s="119" t="s">
        <v>613</v>
      </c>
      <c r="JID309" s="119" t="s">
        <v>613</v>
      </c>
      <c r="JIE309" s="119" t="s">
        <v>613</v>
      </c>
      <c r="JIF309" s="119" t="s">
        <v>613</v>
      </c>
      <c r="JIG309" s="119" t="s">
        <v>613</v>
      </c>
      <c r="JIH309" s="119" t="s">
        <v>613</v>
      </c>
      <c r="JII309" s="119" t="s">
        <v>613</v>
      </c>
      <c r="JIJ309" s="119" t="s">
        <v>613</v>
      </c>
      <c r="JIK309" s="119" t="s">
        <v>613</v>
      </c>
      <c r="JIL309" s="119" t="s">
        <v>613</v>
      </c>
      <c r="JIM309" s="119" t="s">
        <v>613</v>
      </c>
      <c r="JIN309" s="119" t="s">
        <v>613</v>
      </c>
      <c r="JIO309" s="119" t="s">
        <v>613</v>
      </c>
      <c r="JIP309" s="119" t="s">
        <v>613</v>
      </c>
      <c r="JIQ309" s="119" t="s">
        <v>613</v>
      </c>
      <c r="JIR309" s="119" t="s">
        <v>613</v>
      </c>
      <c r="JIS309" s="119" t="s">
        <v>613</v>
      </c>
      <c r="JIT309" s="119" t="s">
        <v>613</v>
      </c>
      <c r="JIU309" s="119" t="s">
        <v>613</v>
      </c>
      <c r="JIV309" s="119" t="s">
        <v>613</v>
      </c>
      <c r="JIW309" s="119" t="s">
        <v>613</v>
      </c>
      <c r="JIX309" s="119" t="s">
        <v>613</v>
      </c>
      <c r="JIY309" s="119" t="s">
        <v>613</v>
      </c>
      <c r="JIZ309" s="119" t="s">
        <v>613</v>
      </c>
      <c r="JJA309" s="119" t="s">
        <v>613</v>
      </c>
      <c r="JJB309" s="119" t="s">
        <v>613</v>
      </c>
      <c r="JJC309" s="119" t="s">
        <v>613</v>
      </c>
      <c r="JJD309" s="119" t="s">
        <v>613</v>
      </c>
      <c r="JJE309" s="119" t="s">
        <v>613</v>
      </c>
      <c r="JJF309" s="119" t="s">
        <v>613</v>
      </c>
      <c r="JJG309" s="119" t="s">
        <v>613</v>
      </c>
      <c r="JJH309" s="119" t="s">
        <v>613</v>
      </c>
      <c r="JJI309" s="119" t="s">
        <v>613</v>
      </c>
      <c r="JJJ309" s="119" t="s">
        <v>613</v>
      </c>
      <c r="JJK309" s="119" t="s">
        <v>613</v>
      </c>
      <c r="JJL309" s="119" t="s">
        <v>613</v>
      </c>
      <c r="JJM309" s="119" t="s">
        <v>613</v>
      </c>
      <c r="JJN309" s="119" t="s">
        <v>613</v>
      </c>
      <c r="JJO309" s="119" t="s">
        <v>613</v>
      </c>
      <c r="JJP309" s="119" t="s">
        <v>613</v>
      </c>
      <c r="JJQ309" s="119" t="s">
        <v>613</v>
      </c>
      <c r="JJR309" s="119" t="s">
        <v>613</v>
      </c>
      <c r="JJS309" s="119" t="s">
        <v>613</v>
      </c>
      <c r="JJT309" s="119" t="s">
        <v>613</v>
      </c>
      <c r="JJU309" s="119" t="s">
        <v>613</v>
      </c>
      <c r="JJV309" s="119" t="s">
        <v>613</v>
      </c>
      <c r="JJW309" s="119" t="s">
        <v>613</v>
      </c>
      <c r="JJX309" s="119" t="s">
        <v>613</v>
      </c>
      <c r="JJY309" s="119" t="s">
        <v>613</v>
      </c>
      <c r="JJZ309" s="119" t="s">
        <v>613</v>
      </c>
      <c r="JKA309" s="119" t="s">
        <v>613</v>
      </c>
      <c r="JKB309" s="119" t="s">
        <v>613</v>
      </c>
      <c r="JKC309" s="119" t="s">
        <v>613</v>
      </c>
      <c r="JKD309" s="119" t="s">
        <v>613</v>
      </c>
      <c r="JKE309" s="119" t="s">
        <v>613</v>
      </c>
      <c r="JKF309" s="119" t="s">
        <v>613</v>
      </c>
      <c r="JKG309" s="119" t="s">
        <v>613</v>
      </c>
      <c r="JKH309" s="119" t="s">
        <v>613</v>
      </c>
      <c r="JKI309" s="119" t="s">
        <v>613</v>
      </c>
      <c r="JKJ309" s="119" t="s">
        <v>613</v>
      </c>
      <c r="JKK309" s="119" t="s">
        <v>613</v>
      </c>
      <c r="JKL309" s="119" t="s">
        <v>613</v>
      </c>
      <c r="JKM309" s="119" t="s">
        <v>613</v>
      </c>
      <c r="JKN309" s="119" t="s">
        <v>613</v>
      </c>
      <c r="JKO309" s="119" t="s">
        <v>613</v>
      </c>
      <c r="JKP309" s="119" t="s">
        <v>613</v>
      </c>
      <c r="JKQ309" s="119" t="s">
        <v>613</v>
      </c>
      <c r="JKR309" s="119" t="s">
        <v>613</v>
      </c>
      <c r="JKS309" s="119" t="s">
        <v>613</v>
      </c>
      <c r="JKT309" s="119" t="s">
        <v>613</v>
      </c>
      <c r="JKU309" s="119" t="s">
        <v>613</v>
      </c>
      <c r="JKV309" s="119" t="s">
        <v>613</v>
      </c>
      <c r="JKW309" s="119" t="s">
        <v>613</v>
      </c>
      <c r="JKX309" s="119" t="s">
        <v>613</v>
      </c>
      <c r="JKY309" s="119" t="s">
        <v>613</v>
      </c>
      <c r="JKZ309" s="119" t="s">
        <v>613</v>
      </c>
      <c r="JLA309" s="119" t="s">
        <v>613</v>
      </c>
      <c r="JLB309" s="119" t="s">
        <v>613</v>
      </c>
      <c r="JLC309" s="119" t="s">
        <v>613</v>
      </c>
      <c r="JLD309" s="119" t="s">
        <v>613</v>
      </c>
      <c r="JLE309" s="119" t="s">
        <v>613</v>
      </c>
      <c r="JLF309" s="119" t="s">
        <v>613</v>
      </c>
      <c r="JLG309" s="119" t="s">
        <v>613</v>
      </c>
      <c r="JLH309" s="119" t="s">
        <v>613</v>
      </c>
      <c r="JLI309" s="119" t="s">
        <v>613</v>
      </c>
      <c r="JLJ309" s="119" t="s">
        <v>613</v>
      </c>
      <c r="JLK309" s="119" t="s">
        <v>613</v>
      </c>
      <c r="JLL309" s="119" t="s">
        <v>613</v>
      </c>
      <c r="JLM309" s="119" t="s">
        <v>613</v>
      </c>
      <c r="JLN309" s="119" t="s">
        <v>613</v>
      </c>
      <c r="JLO309" s="119" t="s">
        <v>613</v>
      </c>
      <c r="JLP309" s="119" t="s">
        <v>613</v>
      </c>
      <c r="JLQ309" s="119" t="s">
        <v>613</v>
      </c>
      <c r="JLR309" s="119" t="s">
        <v>613</v>
      </c>
      <c r="JLS309" s="119" t="s">
        <v>613</v>
      </c>
      <c r="JLT309" s="119" t="s">
        <v>613</v>
      </c>
      <c r="JLU309" s="119" t="s">
        <v>613</v>
      </c>
      <c r="JLV309" s="119" t="s">
        <v>613</v>
      </c>
      <c r="JLW309" s="119" t="s">
        <v>613</v>
      </c>
      <c r="JLX309" s="119" t="s">
        <v>613</v>
      </c>
      <c r="JLY309" s="119" t="s">
        <v>613</v>
      </c>
      <c r="JLZ309" s="119" t="s">
        <v>613</v>
      </c>
      <c r="JMA309" s="119" t="s">
        <v>613</v>
      </c>
      <c r="JMB309" s="119" t="s">
        <v>613</v>
      </c>
      <c r="JMC309" s="119" t="s">
        <v>613</v>
      </c>
      <c r="JMD309" s="119" t="s">
        <v>613</v>
      </c>
      <c r="JME309" s="119" t="s">
        <v>613</v>
      </c>
      <c r="JMF309" s="119" t="s">
        <v>613</v>
      </c>
      <c r="JMG309" s="119" t="s">
        <v>613</v>
      </c>
      <c r="JMH309" s="119" t="s">
        <v>613</v>
      </c>
      <c r="JMI309" s="119" t="s">
        <v>613</v>
      </c>
      <c r="JMJ309" s="119" t="s">
        <v>613</v>
      </c>
      <c r="JMK309" s="119" t="s">
        <v>613</v>
      </c>
      <c r="JML309" s="119" t="s">
        <v>613</v>
      </c>
      <c r="JMM309" s="119" t="s">
        <v>613</v>
      </c>
      <c r="JMN309" s="119" t="s">
        <v>613</v>
      </c>
      <c r="JMO309" s="119" t="s">
        <v>613</v>
      </c>
      <c r="JMP309" s="119" t="s">
        <v>613</v>
      </c>
      <c r="JMQ309" s="119" t="s">
        <v>613</v>
      </c>
      <c r="JMR309" s="119" t="s">
        <v>613</v>
      </c>
      <c r="JMS309" s="119" t="s">
        <v>613</v>
      </c>
      <c r="JMT309" s="119" t="s">
        <v>613</v>
      </c>
      <c r="JMU309" s="119" t="s">
        <v>613</v>
      </c>
      <c r="JMV309" s="119" t="s">
        <v>613</v>
      </c>
      <c r="JMW309" s="119" t="s">
        <v>613</v>
      </c>
      <c r="JMX309" s="119" t="s">
        <v>613</v>
      </c>
      <c r="JMY309" s="119" t="s">
        <v>613</v>
      </c>
      <c r="JMZ309" s="119" t="s">
        <v>613</v>
      </c>
      <c r="JNA309" s="119" t="s">
        <v>613</v>
      </c>
      <c r="JNB309" s="119" t="s">
        <v>613</v>
      </c>
      <c r="JNC309" s="119" t="s">
        <v>613</v>
      </c>
      <c r="JND309" s="119" t="s">
        <v>613</v>
      </c>
      <c r="JNE309" s="119" t="s">
        <v>613</v>
      </c>
      <c r="JNF309" s="119" t="s">
        <v>613</v>
      </c>
      <c r="JNG309" s="119" t="s">
        <v>613</v>
      </c>
      <c r="JNH309" s="119" t="s">
        <v>613</v>
      </c>
      <c r="JNI309" s="119" t="s">
        <v>613</v>
      </c>
      <c r="JNJ309" s="119" t="s">
        <v>613</v>
      </c>
      <c r="JNK309" s="119" t="s">
        <v>613</v>
      </c>
      <c r="JNL309" s="119" t="s">
        <v>613</v>
      </c>
      <c r="JNM309" s="119" t="s">
        <v>613</v>
      </c>
      <c r="JNN309" s="119" t="s">
        <v>613</v>
      </c>
      <c r="JNO309" s="119" t="s">
        <v>613</v>
      </c>
      <c r="JNP309" s="119" t="s">
        <v>613</v>
      </c>
      <c r="JNQ309" s="119" t="s">
        <v>613</v>
      </c>
      <c r="JNR309" s="119" t="s">
        <v>613</v>
      </c>
      <c r="JNS309" s="119" t="s">
        <v>613</v>
      </c>
      <c r="JNT309" s="119" t="s">
        <v>613</v>
      </c>
      <c r="JNU309" s="119" t="s">
        <v>613</v>
      </c>
      <c r="JNV309" s="119" t="s">
        <v>613</v>
      </c>
      <c r="JNW309" s="119" t="s">
        <v>613</v>
      </c>
      <c r="JNX309" s="119" t="s">
        <v>613</v>
      </c>
      <c r="JNY309" s="119" t="s">
        <v>613</v>
      </c>
      <c r="JNZ309" s="119" t="s">
        <v>613</v>
      </c>
      <c r="JOA309" s="119" t="s">
        <v>613</v>
      </c>
      <c r="JOB309" s="119" t="s">
        <v>613</v>
      </c>
      <c r="JOC309" s="119" t="s">
        <v>613</v>
      </c>
      <c r="JOD309" s="119" t="s">
        <v>613</v>
      </c>
      <c r="JOE309" s="119" t="s">
        <v>613</v>
      </c>
      <c r="JOF309" s="119" t="s">
        <v>613</v>
      </c>
      <c r="JOG309" s="119" t="s">
        <v>613</v>
      </c>
      <c r="JOH309" s="119" t="s">
        <v>613</v>
      </c>
      <c r="JOI309" s="119" t="s">
        <v>613</v>
      </c>
      <c r="JOJ309" s="119" t="s">
        <v>613</v>
      </c>
      <c r="JOK309" s="119" t="s">
        <v>613</v>
      </c>
      <c r="JOL309" s="119" t="s">
        <v>613</v>
      </c>
      <c r="JOM309" s="119" t="s">
        <v>613</v>
      </c>
      <c r="JON309" s="119" t="s">
        <v>613</v>
      </c>
      <c r="JOO309" s="119" t="s">
        <v>613</v>
      </c>
      <c r="JOP309" s="119" t="s">
        <v>613</v>
      </c>
      <c r="JOQ309" s="119" t="s">
        <v>613</v>
      </c>
      <c r="JOR309" s="119" t="s">
        <v>613</v>
      </c>
      <c r="JOS309" s="119" t="s">
        <v>613</v>
      </c>
      <c r="JOT309" s="119" t="s">
        <v>613</v>
      </c>
      <c r="JOU309" s="119" t="s">
        <v>613</v>
      </c>
      <c r="JOV309" s="119" t="s">
        <v>613</v>
      </c>
      <c r="JOW309" s="119" t="s">
        <v>613</v>
      </c>
      <c r="JOX309" s="119" t="s">
        <v>613</v>
      </c>
      <c r="JOY309" s="119" t="s">
        <v>613</v>
      </c>
      <c r="JOZ309" s="119" t="s">
        <v>613</v>
      </c>
      <c r="JPA309" s="119" t="s">
        <v>613</v>
      </c>
      <c r="JPB309" s="119" t="s">
        <v>613</v>
      </c>
      <c r="JPC309" s="119" t="s">
        <v>613</v>
      </c>
      <c r="JPD309" s="119" t="s">
        <v>613</v>
      </c>
      <c r="JPE309" s="119" t="s">
        <v>613</v>
      </c>
      <c r="JPF309" s="119" t="s">
        <v>613</v>
      </c>
      <c r="JPG309" s="119" t="s">
        <v>613</v>
      </c>
      <c r="JPH309" s="119" t="s">
        <v>613</v>
      </c>
      <c r="JPI309" s="119" t="s">
        <v>613</v>
      </c>
      <c r="JPJ309" s="119" t="s">
        <v>613</v>
      </c>
      <c r="JPK309" s="119" t="s">
        <v>613</v>
      </c>
      <c r="JPL309" s="119" t="s">
        <v>613</v>
      </c>
      <c r="JPM309" s="119" t="s">
        <v>613</v>
      </c>
      <c r="JPN309" s="119" t="s">
        <v>613</v>
      </c>
      <c r="JPO309" s="119" t="s">
        <v>613</v>
      </c>
      <c r="JPP309" s="119" t="s">
        <v>613</v>
      </c>
      <c r="JPQ309" s="119" t="s">
        <v>613</v>
      </c>
      <c r="JPR309" s="119" t="s">
        <v>613</v>
      </c>
      <c r="JPS309" s="119" t="s">
        <v>613</v>
      </c>
      <c r="JPT309" s="119" t="s">
        <v>613</v>
      </c>
      <c r="JPU309" s="119" t="s">
        <v>613</v>
      </c>
      <c r="JPV309" s="119" t="s">
        <v>613</v>
      </c>
      <c r="JPW309" s="119" t="s">
        <v>613</v>
      </c>
      <c r="JPX309" s="119" t="s">
        <v>613</v>
      </c>
      <c r="JPY309" s="119" t="s">
        <v>613</v>
      </c>
      <c r="JPZ309" s="119" t="s">
        <v>613</v>
      </c>
      <c r="JQA309" s="119" t="s">
        <v>613</v>
      </c>
      <c r="JQB309" s="119" t="s">
        <v>613</v>
      </c>
      <c r="JQC309" s="119" t="s">
        <v>613</v>
      </c>
      <c r="JQD309" s="119" t="s">
        <v>613</v>
      </c>
      <c r="JQE309" s="119" t="s">
        <v>613</v>
      </c>
      <c r="JQF309" s="119" t="s">
        <v>613</v>
      </c>
      <c r="JQG309" s="119" t="s">
        <v>613</v>
      </c>
      <c r="JQH309" s="119" t="s">
        <v>613</v>
      </c>
      <c r="JQI309" s="119" t="s">
        <v>613</v>
      </c>
      <c r="JQJ309" s="119" t="s">
        <v>613</v>
      </c>
      <c r="JQK309" s="119" t="s">
        <v>613</v>
      </c>
      <c r="JQL309" s="119" t="s">
        <v>613</v>
      </c>
      <c r="JQM309" s="119" t="s">
        <v>613</v>
      </c>
      <c r="JQN309" s="119" t="s">
        <v>613</v>
      </c>
      <c r="JQO309" s="119" t="s">
        <v>613</v>
      </c>
      <c r="JQP309" s="119" t="s">
        <v>613</v>
      </c>
      <c r="JQQ309" s="119" t="s">
        <v>613</v>
      </c>
      <c r="JQR309" s="119" t="s">
        <v>613</v>
      </c>
      <c r="JQS309" s="119" t="s">
        <v>613</v>
      </c>
      <c r="JQT309" s="119" t="s">
        <v>613</v>
      </c>
      <c r="JQU309" s="119" t="s">
        <v>613</v>
      </c>
      <c r="JQV309" s="119" t="s">
        <v>613</v>
      </c>
      <c r="JQW309" s="119" t="s">
        <v>613</v>
      </c>
      <c r="JQX309" s="119" t="s">
        <v>613</v>
      </c>
      <c r="JQY309" s="119" t="s">
        <v>613</v>
      </c>
      <c r="JQZ309" s="119" t="s">
        <v>613</v>
      </c>
      <c r="JRA309" s="119" t="s">
        <v>613</v>
      </c>
      <c r="JRB309" s="119" t="s">
        <v>613</v>
      </c>
      <c r="JRC309" s="119" t="s">
        <v>613</v>
      </c>
      <c r="JRD309" s="119" t="s">
        <v>613</v>
      </c>
      <c r="JRE309" s="119" t="s">
        <v>613</v>
      </c>
      <c r="JRF309" s="119" t="s">
        <v>613</v>
      </c>
      <c r="JRG309" s="119" t="s">
        <v>613</v>
      </c>
      <c r="JRH309" s="119" t="s">
        <v>613</v>
      </c>
      <c r="JRI309" s="119" t="s">
        <v>613</v>
      </c>
      <c r="JRJ309" s="119" t="s">
        <v>613</v>
      </c>
      <c r="JRK309" s="119" t="s">
        <v>613</v>
      </c>
      <c r="JRL309" s="119" t="s">
        <v>613</v>
      </c>
      <c r="JRM309" s="119" t="s">
        <v>613</v>
      </c>
      <c r="JRN309" s="119" t="s">
        <v>613</v>
      </c>
      <c r="JRO309" s="119" t="s">
        <v>613</v>
      </c>
      <c r="JRP309" s="119" t="s">
        <v>613</v>
      </c>
      <c r="JRQ309" s="119" t="s">
        <v>613</v>
      </c>
      <c r="JRR309" s="119" t="s">
        <v>613</v>
      </c>
      <c r="JRS309" s="119" t="s">
        <v>613</v>
      </c>
      <c r="JRT309" s="119" t="s">
        <v>613</v>
      </c>
      <c r="JRU309" s="119" t="s">
        <v>613</v>
      </c>
      <c r="JRV309" s="119" t="s">
        <v>613</v>
      </c>
      <c r="JRW309" s="119" t="s">
        <v>613</v>
      </c>
      <c r="JRX309" s="119" t="s">
        <v>613</v>
      </c>
      <c r="JRY309" s="119" t="s">
        <v>613</v>
      </c>
      <c r="JRZ309" s="119" t="s">
        <v>613</v>
      </c>
      <c r="JSA309" s="119" t="s">
        <v>613</v>
      </c>
      <c r="JSB309" s="119" t="s">
        <v>613</v>
      </c>
      <c r="JSC309" s="119" t="s">
        <v>613</v>
      </c>
      <c r="JSD309" s="119" t="s">
        <v>613</v>
      </c>
      <c r="JSE309" s="119" t="s">
        <v>613</v>
      </c>
      <c r="JSF309" s="119" t="s">
        <v>613</v>
      </c>
      <c r="JSG309" s="119" t="s">
        <v>613</v>
      </c>
      <c r="JSH309" s="119" t="s">
        <v>613</v>
      </c>
      <c r="JSI309" s="119" t="s">
        <v>613</v>
      </c>
      <c r="JSJ309" s="119" t="s">
        <v>613</v>
      </c>
      <c r="JSK309" s="119" t="s">
        <v>613</v>
      </c>
      <c r="JSL309" s="119" t="s">
        <v>613</v>
      </c>
      <c r="JSM309" s="119" t="s">
        <v>613</v>
      </c>
      <c r="JSN309" s="119" t="s">
        <v>613</v>
      </c>
      <c r="JSO309" s="119" t="s">
        <v>613</v>
      </c>
      <c r="JSP309" s="119" t="s">
        <v>613</v>
      </c>
      <c r="JSQ309" s="119" t="s">
        <v>613</v>
      </c>
      <c r="JSR309" s="119" t="s">
        <v>613</v>
      </c>
      <c r="JSS309" s="119" t="s">
        <v>613</v>
      </c>
      <c r="JST309" s="119" t="s">
        <v>613</v>
      </c>
      <c r="JSU309" s="119" t="s">
        <v>613</v>
      </c>
      <c r="JSV309" s="119" t="s">
        <v>613</v>
      </c>
      <c r="JSW309" s="119" t="s">
        <v>613</v>
      </c>
      <c r="JSX309" s="119" t="s">
        <v>613</v>
      </c>
      <c r="JSY309" s="119" t="s">
        <v>613</v>
      </c>
      <c r="JSZ309" s="119" t="s">
        <v>613</v>
      </c>
      <c r="JTA309" s="119" t="s">
        <v>613</v>
      </c>
      <c r="JTB309" s="119" t="s">
        <v>613</v>
      </c>
      <c r="JTC309" s="119" t="s">
        <v>613</v>
      </c>
      <c r="JTD309" s="119" t="s">
        <v>613</v>
      </c>
      <c r="JTE309" s="119" t="s">
        <v>613</v>
      </c>
      <c r="JTF309" s="119" t="s">
        <v>613</v>
      </c>
      <c r="JTG309" s="119" t="s">
        <v>613</v>
      </c>
      <c r="JTH309" s="119" t="s">
        <v>613</v>
      </c>
      <c r="JTI309" s="119" t="s">
        <v>613</v>
      </c>
      <c r="JTJ309" s="119" t="s">
        <v>613</v>
      </c>
      <c r="JTK309" s="119" t="s">
        <v>613</v>
      </c>
      <c r="JTL309" s="119" t="s">
        <v>613</v>
      </c>
      <c r="JTM309" s="119" t="s">
        <v>613</v>
      </c>
      <c r="JTN309" s="119" t="s">
        <v>613</v>
      </c>
      <c r="JTO309" s="119" t="s">
        <v>613</v>
      </c>
      <c r="JTP309" s="119" t="s">
        <v>613</v>
      </c>
      <c r="JTQ309" s="119" t="s">
        <v>613</v>
      </c>
      <c r="JTR309" s="119" t="s">
        <v>613</v>
      </c>
      <c r="JTS309" s="119" t="s">
        <v>613</v>
      </c>
      <c r="JTT309" s="119" t="s">
        <v>613</v>
      </c>
      <c r="JTU309" s="119" t="s">
        <v>613</v>
      </c>
      <c r="JTV309" s="119" t="s">
        <v>613</v>
      </c>
      <c r="JTW309" s="119" t="s">
        <v>613</v>
      </c>
      <c r="JTX309" s="119" t="s">
        <v>613</v>
      </c>
      <c r="JTY309" s="119" t="s">
        <v>613</v>
      </c>
      <c r="JTZ309" s="119" t="s">
        <v>613</v>
      </c>
      <c r="JUA309" s="119" t="s">
        <v>613</v>
      </c>
      <c r="JUB309" s="119" t="s">
        <v>613</v>
      </c>
      <c r="JUC309" s="119" t="s">
        <v>613</v>
      </c>
      <c r="JUD309" s="119" t="s">
        <v>613</v>
      </c>
      <c r="JUE309" s="119" t="s">
        <v>613</v>
      </c>
      <c r="JUF309" s="119" t="s">
        <v>613</v>
      </c>
      <c r="JUG309" s="119" t="s">
        <v>613</v>
      </c>
      <c r="JUH309" s="119" t="s">
        <v>613</v>
      </c>
      <c r="JUI309" s="119" t="s">
        <v>613</v>
      </c>
      <c r="JUJ309" s="119" t="s">
        <v>613</v>
      </c>
      <c r="JUK309" s="119" t="s">
        <v>613</v>
      </c>
      <c r="JUL309" s="119" t="s">
        <v>613</v>
      </c>
      <c r="JUM309" s="119" t="s">
        <v>613</v>
      </c>
      <c r="JUN309" s="119" t="s">
        <v>613</v>
      </c>
      <c r="JUO309" s="119" t="s">
        <v>613</v>
      </c>
      <c r="JUP309" s="119" t="s">
        <v>613</v>
      </c>
      <c r="JUQ309" s="119" t="s">
        <v>613</v>
      </c>
      <c r="JUR309" s="119" t="s">
        <v>613</v>
      </c>
      <c r="JUS309" s="119" t="s">
        <v>613</v>
      </c>
      <c r="JUT309" s="119" t="s">
        <v>613</v>
      </c>
      <c r="JUU309" s="119" t="s">
        <v>613</v>
      </c>
      <c r="JUV309" s="119" t="s">
        <v>613</v>
      </c>
      <c r="JUW309" s="119" t="s">
        <v>613</v>
      </c>
      <c r="JUX309" s="119" t="s">
        <v>613</v>
      </c>
      <c r="JUY309" s="119" t="s">
        <v>613</v>
      </c>
      <c r="JUZ309" s="119" t="s">
        <v>613</v>
      </c>
      <c r="JVA309" s="119" t="s">
        <v>613</v>
      </c>
      <c r="JVB309" s="119" t="s">
        <v>613</v>
      </c>
      <c r="JVC309" s="119" t="s">
        <v>613</v>
      </c>
      <c r="JVD309" s="119" t="s">
        <v>613</v>
      </c>
      <c r="JVE309" s="119" t="s">
        <v>613</v>
      </c>
      <c r="JVF309" s="119" t="s">
        <v>613</v>
      </c>
      <c r="JVG309" s="119" t="s">
        <v>613</v>
      </c>
      <c r="JVH309" s="119" t="s">
        <v>613</v>
      </c>
      <c r="JVI309" s="119" t="s">
        <v>613</v>
      </c>
      <c r="JVJ309" s="119" t="s">
        <v>613</v>
      </c>
      <c r="JVK309" s="119" t="s">
        <v>613</v>
      </c>
      <c r="JVL309" s="119" t="s">
        <v>613</v>
      </c>
      <c r="JVM309" s="119" t="s">
        <v>613</v>
      </c>
      <c r="JVN309" s="119" t="s">
        <v>613</v>
      </c>
      <c r="JVO309" s="119" t="s">
        <v>613</v>
      </c>
      <c r="JVP309" s="119" t="s">
        <v>613</v>
      </c>
      <c r="JVQ309" s="119" t="s">
        <v>613</v>
      </c>
      <c r="JVR309" s="119" t="s">
        <v>613</v>
      </c>
      <c r="JVS309" s="119" t="s">
        <v>613</v>
      </c>
      <c r="JVT309" s="119" t="s">
        <v>613</v>
      </c>
      <c r="JVU309" s="119" t="s">
        <v>613</v>
      </c>
      <c r="JVV309" s="119" t="s">
        <v>613</v>
      </c>
      <c r="JVW309" s="119" t="s">
        <v>613</v>
      </c>
      <c r="JVX309" s="119" t="s">
        <v>613</v>
      </c>
      <c r="JVY309" s="119" t="s">
        <v>613</v>
      </c>
      <c r="JVZ309" s="119" t="s">
        <v>613</v>
      </c>
      <c r="JWA309" s="119" t="s">
        <v>613</v>
      </c>
      <c r="JWB309" s="119" t="s">
        <v>613</v>
      </c>
      <c r="JWC309" s="119" t="s">
        <v>613</v>
      </c>
      <c r="JWD309" s="119" t="s">
        <v>613</v>
      </c>
      <c r="JWE309" s="119" t="s">
        <v>613</v>
      </c>
      <c r="JWF309" s="119" t="s">
        <v>613</v>
      </c>
      <c r="JWG309" s="119" t="s">
        <v>613</v>
      </c>
      <c r="JWH309" s="119" t="s">
        <v>613</v>
      </c>
      <c r="JWI309" s="119" t="s">
        <v>613</v>
      </c>
      <c r="JWJ309" s="119" t="s">
        <v>613</v>
      </c>
      <c r="JWK309" s="119" t="s">
        <v>613</v>
      </c>
      <c r="JWL309" s="119" t="s">
        <v>613</v>
      </c>
      <c r="JWM309" s="119" t="s">
        <v>613</v>
      </c>
      <c r="JWN309" s="119" t="s">
        <v>613</v>
      </c>
      <c r="JWO309" s="119" t="s">
        <v>613</v>
      </c>
      <c r="JWP309" s="119" t="s">
        <v>613</v>
      </c>
      <c r="JWQ309" s="119" t="s">
        <v>613</v>
      </c>
      <c r="JWR309" s="119" t="s">
        <v>613</v>
      </c>
      <c r="JWS309" s="119" t="s">
        <v>613</v>
      </c>
      <c r="JWT309" s="119" t="s">
        <v>613</v>
      </c>
      <c r="JWU309" s="119" t="s">
        <v>613</v>
      </c>
      <c r="JWV309" s="119" t="s">
        <v>613</v>
      </c>
      <c r="JWW309" s="119" t="s">
        <v>613</v>
      </c>
      <c r="JWX309" s="119" t="s">
        <v>613</v>
      </c>
      <c r="JWY309" s="119" t="s">
        <v>613</v>
      </c>
      <c r="JWZ309" s="119" t="s">
        <v>613</v>
      </c>
      <c r="JXA309" s="119" t="s">
        <v>613</v>
      </c>
      <c r="JXB309" s="119" t="s">
        <v>613</v>
      </c>
      <c r="JXC309" s="119" t="s">
        <v>613</v>
      </c>
      <c r="JXD309" s="119" t="s">
        <v>613</v>
      </c>
      <c r="JXE309" s="119" t="s">
        <v>613</v>
      </c>
      <c r="JXF309" s="119" t="s">
        <v>613</v>
      </c>
      <c r="JXG309" s="119" t="s">
        <v>613</v>
      </c>
      <c r="JXH309" s="119" t="s">
        <v>613</v>
      </c>
      <c r="JXI309" s="119" t="s">
        <v>613</v>
      </c>
      <c r="JXJ309" s="119" t="s">
        <v>613</v>
      </c>
      <c r="JXK309" s="119" t="s">
        <v>613</v>
      </c>
      <c r="JXL309" s="119" t="s">
        <v>613</v>
      </c>
      <c r="JXM309" s="119" t="s">
        <v>613</v>
      </c>
      <c r="JXN309" s="119" t="s">
        <v>613</v>
      </c>
      <c r="JXO309" s="119" t="s">
        <v>613</v>
      </c>
      <c r="JXP309" s="119" t="s">
        <v>613</v>
      </c>
      <c r="JXQ309" s="119" t="s">
        <v>613</v>
      </c>
      <c r="JXR309" s="119" t="s">
        <v>613</v>
      </c>
      <c r="JXS309" s="119" t="s">
        <v>613</v>
      </c>
      <c r="JXT309" s="119" t="s">
        <v>613</v>
      </c>
      <c r="JXU309" s="119" t="s">
        <v>613</v>
      </c>
      <c r="JXV309" s="119" t="s">
        <v>613</v>
      </c>
      <c r="JXW309" s="119" t="s">
        <v>613</v>
      </c>
      <c r="JXX309" s="119" t="s">
        <v>613</v>
      </c>
      <c r="JXY309" s="119" t="s">
        <v>613</v>
      </c>
      <c r="JXZ309" s="119" t="s">
        <v>613</v>
      </c>
      <c r="JYA309" s="119" t="s">
        <v>613</v>
      </c>
      <c r="JYB309" s="119" t="s">
        <v>613</v>
      </c>
      <c r="JYC309" s="119" t="s">
        <v>613</v>
      </c>
      <c r="JYD309" s="119" t="s">
        <v>613</v>
      </c>
      <c r="JYE309" s="119" t="s">
        <v>613</v>
      </c>
      <c r="JYF309" s="119" t="s">
        <v>613</v>
      </c>
      <c r="JYG309" s="119" t="s">
        <v>613</v>
      </c>
      <c r="JYH309" s="119" t="s">
        <v>613</v>
      </c>
      <c r="JYI309" s="119" t="s">
        <v>613</v>
      </c>
      <c r="JYJ309" s="119" t="s">
        <v>613</v>
      </c>
      <c r="JYK309" s="119" t="s">
        <v>613</v>
      </c>
      <c r="JYL309" s="119" t="s">
        <v>613</v>
      </c>
      <c r="JYM309" s="119" t="s">
        <v>613</v>
      </c>
      <c r="JYN309" s="119" t="s">
        <v>613</v>
      </c>
      <c r="JYO309" s="119" t="s">
        <v>613</v>
      </c>
      <c r="JYP309" s="119" t="s">
        <v>613</v>
      </c>
      <c r="JYQ309" s="119" t="s">
        <v>613</v>
      </c>
      <c r="JYR309" s="119" t="s">
        <v>613</v>
      </c>
      <c r="JYS309" s="119" t="s">
        <v>613</v>
      </c>
      <c r="JYT309" s="119" t="s">
        <v>613</v>
      </c>
      <c r="JYU309" s="119" t="s">
        <v>613</v>
      </c>
      <c r="JYV309" s="119" t="s">
        <v>613</v>
      </c>
      <c r="JYW309" s="119" t="s">
        <v>613</v>
      </c>
      <c r="JYX309" s="119" t="s">
        <v>613</v>
      </c>
      <c r="JYY309" s="119" t="s">
        <v>613</v>
      </c>
      <c r="JYZ309" s="119" t="s">
        <v>613</v>
      </c>
      <c r="JZA309" s="119" t="s">
        <v>613</v>
      </c>
      <c r="JZB309" s="119" t="s">
        <v>613</v>
      </c>
      <c r="JZC309" s="119" t="s">
        <v>613</v>
      </c>
      <c r="JZD309" s="119" t="s">
        <v>613</v>
      </c>
      <c r="JZE309" s="119" t="s">
        <v>613</v>
      </c>
      <c r="JZF309" s="119" t="s">
        <v>613</v>
      </c>
      <c r="JZG309" s="119" t="s">
        <v>613</v>
      </c>
      <c r="JZH309" s="119" t="s">
        <v>613</v>
      </c>
      <c r="JZI309" s="119" t="s">
        <v>613</v>
      </c>
      <c r="JZJ309" s="119" t="s">
        <v>613</v>
      </c>
      <c r="JZK309" s="119" t="s">
        <v>613</v>
      </c>
      <c r="JZL309" s="119" t="s">
        <v>613</v>
      </c>
      <c r="JZM309" s="119" t="s">
        <v>613</v>
      </c>
      <c r="JZN309" s="119" t="s">
        <v>613</v>
      </c>
      <c r="JZO309" s="119" t="s">
        <v>613</v>
      </c>
      <c r="JZP309" s="119" t="s">
        <v>613</v>
      </c>
      <c r="JZQ309" s="119" t="s">
        <v>613</v>
      </c>
      <c r="JZR309" s="119" t="s">
        <v>613</v>
      </c>
      <c r="JZS309" s="119" t="s">
        <v>613</v>
      </c>
      <c r="JZT309" s="119" t="s">
        <v>613</v>
      </c>
      <c r="JZU309" s="119" t="s">
        <v>613</v>
      </c>
      <c r="JZV309" s="119" t="s">
        <v>613</v>
      </c>
      <c r="JZW309" s="119" t="s">
        <v>613</v>
      </c>
      <c r="JZX309" s="119" t="s">
        <v>613</v>
      </c>
      <c r="JZY309" s="119" t="s">
        <v>613</v>
      </c>
      <c r="JZZ309" s="119" t="s">
        <v>613</v>
      </c>
      <c r="KAA309" s="119" t="s">
        <v>613</v>
      </c>
      <c r="KAB309" s="119" t="s">
        <v>613</v>
      </c>
      <c r="KAC309" s="119" t="s">
        <v>613</v>
      </c>
      <c r="KAD309" s="119" t="s">
        <v>613</v>
      </c>
      <c r="KAE309" s="119" t="s">
        <v>613</v>
      </c>
      <c r="KAF309" s="119" t="s">
        <v>613</v>
      </c>
      <c r="KAG309" s="119" t="s">
        <v>613</v>
      </c>
      <c r="KAH309" s="119" t="s">
        <v>613</v>
      </c>
      <c r="KAI309" s="119" t="s">
        <v>613</v>
      </c>
      <c r="KAJ309" s="119" t="s">
        <v>613</v>
      </c>
      <c r="KAK309" s="119" t="s">
        <v>613</v>
      </c>
      <c r="KAL309" s="119" t="s">
        <v>613</v>
      </c>
      <c r="KAM309" s="119" t="s">
        <v>613</v>
      </c>
      <c r="KAN309" s="119" t="s">
        <v>613</v>
      </c>
      <c r="KAO309" s="119" t="s">
        <v>613</v>
      </c>
      <c r="KAP309" s="119" t="s">
        <v>613</v>
      </c>
      <c r="KAQ309" s="119" t="s">
        <v>613</v>
      </c>
      <c r="KAR309" s="119" t="s">
        <v>613</v>
      </c>
      <c r="KAS309" s="119" t="s">
        <v>613</v>
      </c>
      <c r="KAT309" s="119" t="s">
        <v>613</v>
      </c>
      <c r="KAU309" s="119" t="s">
        <v>613</v>
      </c>
      <c r="KAV309" s="119" t="s">
        <v>613</v>
      </c>
      <c r="KAW309" s="119" t="s">
        <v>613</v>
      </c>
      <c r="KAX309" s="119" t="s">
        <v>613</v>
      </c>
      <c r="KAY309" s="119" t="s">
        <v>613</v>
      </c>
      <c r="KAZ309" s="119" t="s">
        <v>613</v>
      </c>
      <c r="KBA309" s="119" t="s">
        <v>613</v>
      </c>
      <c r="KBB309" s="119" t="s">
        <v>613</v>
      </c>
      <c r="KBC309" s="119" t="s">
        <v>613</v>
      </c>
      <c r="KBD309" s="119" t="s">
        <v>613</v>
      </c>
      <c r="KBE309" s="119" t="s">
        <v>613</v>
      </c>
      <c r="KBF309" s="119" t="s">
        <v>613</v>
      </c>
      <c r="KBG309" s="119" t="s">
        <v>613</v>
      </c>
      <c r="KBH309" s="119" t="s">
        <v>613</v>
      </c>
      <c r="KBI309" s="119" t="s">
        <v>613</v>
      </c>
      <c r="KBJ309" s="119" t="s">
        <v>613</v>
      </c>
      <c r="KBK309" s="119" t="s">
        <v>613</v>
      </c>
      <c r="KBL309" s="119" t="s">
        <v>613</v>
      </c>
      <c r="KBM309" s="119" t="s">
        <v>613</v>
      </c>
      <c r="KBN309" s="119" t="s">
        <v>613</v>
      </c>
      <c r="KBO309" s="119" t="s">
        <v>613</v>
      </c>
      <c r="KBP309" s="119" t="s">
        <v>613</v>
      </c>
      <c r="KBQ309" s="119" t="s">
        <v>613</v>
      </c>
      <c r="KBR309" s="119" t="s">
        <v>613</v>
      </c>
      <c r="KBS309" s="119" t="s">
        <v>613</v>
      </c>
      <c r="KBT309" s="119" t="s">
        <v>613</v>
      </c>
      <c r="KBU309" s="119" t="s">
        <v>613</v>
      </c>
      <c r="KBV309" s="119" t="s">
        <v>613</v>
      </c>
      <c r="KBW309" s="119" t="s">
        <v>613</v>
      </c>
      <c r="KBX309" s="119" t="s">
        <v>613</v>
      </c>
      <c r="KBY309" s="119" t="s">
        <v>613</v>
      </c>
      <c r="KBZ309" s="119" t="s">
        <v>613</v>
      </c>
      <c r="KCA309" s="119" t="s">
        <v>613</v>
      </c>
      <c r="KCB309" s="119" t="s">
        <v>613</v>
      </c>
      <c r="KCC309" s="119" t="s">
        <v>613</v>
      </c>
      <c r="KCD309" s="119" t="s">
        <v>613</v>
      </c>
      <c r="KCE309" s="119" t="s">
        <v>613</v>
      </c>
      <c r="KCF309" s="119" t="s">
        <v>613</v>
      </c>
      <c r="KCG309" s="119" t="s">
        <v>613</v>
      </c>
      <c r="KCH309" s="119" t="s">
        <v>613</v>
      </c>
      <c r="KCI309" s="119" t="s">
        <v>613</v>
      </c>
      <c r="KCJ309" s="119" t="s">
        <v>613</v>
      </c>
      <c r="KCK309" s="119" t="s">
        <v>613</v>
      </c>
      <c r="KCL309" s="119" t="s">
        <v>613</v>
      </c>
      <c r="KCM309" s="119" t="s">
        <v>613</v>
      </c>
      <c r="KCN309" s="119" t="s">
        <v>613</v>
      </c>
      <c r="KCO309" s="119" t="s">
        <v>613</v>
      </c>
      <c r="KCP309" s="119" t="s">
        <v>613</v>
      </c>
      <c r="KCQ309" s="119" t="s">
        <v>613</v>
      </c>
      <c r="KCR309" s="119" t="s">
        <v>613</v>
      </c>
      <c r="KCS309" s="119" t="s">
        <v>613</v>
      </c>
      <c r="KCT309" s="119" t="s">
        <v>613</v>
      </c>
      <c r="KCU309" s="119" t="s">
        <v>613</v>
      </c>
      <c r="KCV309" s="119" t="s">
        <v>613</v>
      </c>
      <c r="KCW309" s="119" t="s">
        <v>613</v>
      </c>
      <c r="KCX309" s="119" t="s">
        <v>613</v>
      </c>
      <c r="KCY309" s="119" t="s">
        <v>613</v>
      </c>
      <c r="KCZ309" s="119" t="s">
        <v>613</v>
      </c>
      <c r="KDA309" s="119" t="s">
        <v>613</v>
      </c>
      <c r="KDB309" s="119" t="s">
        <v>613</v>
      </c>
      <c r="KDC309" s="119" t="s">
        <v>613</v>
      </c>
      <c r="KDD309" s="119" t="s">
        <v>613</v>
      </c>
      <c r="KDE309" s="119" t="s">
        <v>613</v>
      </c>
      <c r="KDF309" s="119" t="s">
        <v>613</v>
      </c>
      <c r="KDG309" s="119" t="s">
        <v>613</v>
      </c>
      <c r="KDH309" s="119" t="s">
        <v>613</v>
      </c>
      <c r="KDI309" s="119" t="s">
        <v>613</v>
      </c>
      <c r="KDJ309" s="119" t="s">
        <v>613</v>
      </c>
      <c r="KDK309" s="119" t="s">
        <v>613</v>
      </c>
      <c r="KDL309" s="119" t="s">
        <v>613</v>
      </c>
      <c r="KDM309" s="119" t="s">
        <v>613</v>
      </c>
      <c r="KDN309" s="119" t="s">
        <v>613</v>
      </c>
      <c r="KDO309" s="119" t="s">
        <v>613</v>
      </c>
      <c r="KDP309" s="119" t="s">
        <v>613</v>
      </c>
      <c r="KDQ309" s="119" t="s">
        <v>613</v>
      </c>
      <c r="KDR309" s="119" t="s">
        <v>613</v>
      </c>
      <c r="KDS309" s="119" t="s">
        <v>613</v>
      </c>
      <c r="KDT309" s="119" t="s">
        <v>613</v>
      </c>
      <c r="KDU309" s="119" t="s">
        <v>613</v>
      </c>
      <c r="KDV309" s="119" t="s">
        <v>613</v>
      </c>
      <c r="KDW309" s="119" t="s">
        <v>613</v>
      </c>
      <c r="KDX309" s="119" t="s">
        <v>613</v>
      </c>
      <c r="KDY309" s="119" t="s">
        <v>613</v>
      </c>
      <c r="KDZ309" s="119" t="s">
        <v>613</v>
      </c>
      <c r="KEA309" s="119" t="s">
        <v>613</v>
      </c>
      <c r="KEB309" s="119" t="s">
        <v>613</v>
      </c>
      <c r="KEC309" s="119" t="s">
        <v>613</v>
      </c>
      <c r="KED309" s="119" t="s">
        <v>613</v>
      </c>
      <c r="KEE309" s="119" t="s">
        <v>613</v>
      </c>
      <c r="KEF309" s="119" t="s">
        <v>613</v>
      </c>
      <c r="KEG309" s="119" t="s">
        <v>613</v>
      </c>
      <c r="KEH309" s="119" t="s">
        <v>613</v>
      </c>
      <c r="KEI309" s="119" t="s">
        <v>613</v>
      </c>
      <c r="KEJ309" s="119" t="s">
        <v>613</v>
      </c>
      <c r="KEK309" s="119" t="s">
        <v>613</v>
      </c>
      <c r="KEL309" s="119" t="s">
        <v>613</v>
      </c>
      <c r="KEM309" s="119" t="s">
        <v>613</v>
      </c>
      <c r="KEN309" s="119" t="s">
        <v>613</v>
      </c>
      <c r="KEO309" s="119" t="s">
        <v>613</v>
      </c>
      <c r="KEP309" s="119" t="s">
        <v>613</v>
      </c>
      <c r="KEQ309" s="119" t="s">
        <v>613</v>
      </c>
      <c r="KER309" s="119" t="s">
        <v>613</v>
      </c>
      <c r="KES309" s="119" t="s">
        <v>613</v>
      </c>
      <c r="KET309" s="119" t="s">
        <v>613</v>
      </c>
      <c r="KEU309" s="119" t="s">
        <v>613</v>
      </c>
      <c r="KEV309" s="119" t="s">
        <v>613</v>
      </c>
      <c r="KEW309" s="119" t="s">
        <v>613</v>
      </c>
      <c r="KEX309" s="119" t="s">
        <v>613</v>
      </c>
      <c r="KEY309" s="119" t="s">
        <v>613</v>
      </c>
      <c r="KEZ309" s="119" t="s">
        <v>613</v>
      </c>
      <c r="KFA309" s="119" t="s">
        <v>613</v>
      </c>
      <c r="KFB309" s="119" t="s">
        <v>613</v>
      </c>
      <c r="KFC309" s="119" t="s">
        <v>613</v>
      </c>
      <c r="KFD309" s="119" t="s">
        <v>613</v>
      </c>
      <c r="KFE309" s="119" t="s">
        <v>613</v>
      </c>
      <c r="KFF309" s="119" t="s">
        <v>613</v>
      </c>
      <c r="KFG309" s="119" t="s">
        <v>613</v>
      </c>
      <c r="KFH309" s="119" t="s">
        <v>613</v>
      </c>
      <c r="KFI309" s="119" t="s">
        <v>613</v>
      </c>
      <c r="KFJ309" s="119" t="s">
        <v>613</v>
      </c>
      <c r="KFK309" s="119" t="s">
        <v>613</v>
      </c>
      <c r="KFL309" s="119" t="s">
        <v>613</v>
      </c>
      <c r="KFM309" s="119" t="s">
        <v>613</v>
      </c>
      <c r="KFN309" s="119" t="s">
        <v>613</v>
      </c>
      <c r="KFO309" s="119" t="s">
        <v>613</v>
      </c>
      <c r="KFP309" s="119" t="s">
        <v>613</v>
      </c>
      <c r="KFQ309" s="119" t="s">
        <v>613</v>
      </c>
      <c r="KFR309" s="119" t="s">
        <v>613</v>
      </c>
      <c r="KFS309" s="119" t="s">
        <v>613</v>
      </c>
      <c r="KFT309" s="119" t="s">
        <v>613</v>
      </c>
      <c r="KFU309" s="119" t="s">
        <v>613</v>
      </c>
      <c r="KFV309" s="119" t="s">
        <v>613</v>
      </c>
      <c r="KFW309" s="119" t="s">
        <v>613</v>
      </c>
      <c r="KFX309" s="119" t="s">
        <v>613</v>
      </c>
      <c r="KFY309" s="119" t="s">
        <v>613</v>
      </c>
      <c r="KFZ309" s="119" t="s">
        <v>613</v>
      </c>
      <c r="KGA309" s="119" t="s">
        <v>613</v>
      </c>
      <c r="KGB309" s="119" t="s">
        <v>613</v>
      </c>
      <c r="KGC309" s="119" t="s">
        <v>613</v>
      </c>
      <c r="KGD309" s="119" t="s">
        <v>613</v>
      </c>
      <c r="KGE309" s="119" t="s">
        <v>613</v>
      </c>
      <c r="KGF309" s="119" t="s">
        <v>613</v>
      </c>
      <c r="KGG309" s="119" t="s">
        <v>613</v>
      </c>
      <c r="KGH309" s="119" t="s">
        <v>613</v>
      </c>
      <c r="KGI309" s="119" t="s">
        <v>613</v>
      </c>
      <c r="KGJ309" s="119" t="s">
        <v>613</v>
      </c>
      <c r="KGK309" s="119" t="s">
        <v>613</v>
      </c>
      <c r="KGL309" s="119" t="s">
        <v>613</v>
      </c>
      <c r="KGM309" s="119" t="s">
        <v>613</v>
      </c>
      <c r="KGN309" s="119" t="s">
        <v>613</v>
      </c>
      <c r="KGO309" s="119" t="s">
        <v>613</v>
      </c>
      <c r="KGP309" s="119" t="s">
        <v>613</v>
      </c>
      <c r="KGQ309" s="119" t="s">
        <v>613</v>
      </c>
      <c r="KGR309" s="119" t="s">
        <v>613</v>
      </c>
      <c r="KGS309" s="119" t="s">
        <v>613</v>
      </c>
      <c r="KGT309" s="119" t="s">
        <v>613</v>
      </c>
      <c r="KGU309" s="119" t="s">
        <v>613</v>
      </c>
      <c r="KGV309" s="119" t="s">
        <v>613</v>
      </c>
      <c r="KGW309" s="119" t="s">
        <v>613</v>
      </c>
      <c r="KGX309" s="119" t="s">
        <v>613</v>
      </c>
      <c r="KGY309" s="119" t="s">
        <v>613</v>
      </c>
      <c r="KGZ309" s="119" t="s">
        <v>613</v>
      </c>
      <c r="KHA309" s="119" t="s">
        <v>613</v>
      </c>
      <c r="KHB309" s="119" t="s">
        <v>613</v>
      </c>
      <c r="KHC309" s="119" t="s">
        <v>613</v>
      </c>
      <c r="KHD309" s="119" t="s">
        <v>613</v>
      </c>
      <c r="KHE309" s="119" t="s">
        <v>613</v>
      </c>
      <c r="KHF309" s="119" t="s">
        <v>613</v>
      </c>
      <c r="KHG309" s="119" t="s">
        <v>613</v>
      </c>
      <c r="KHH309" s="119" t="s">
        <v>613</v>
      </c>
      <c r="KHI309" s="119" t="s">
        <v>613</v>
      </c>
      <c r="KHJ309" s="119" t="s">
        <v>613</v>
      </c>
      <c r="KHK309" s="119" t="s">
        <v>613</v>
      </c>
      <c r="KHL309" s="119" t="s">
        <v>613</v>
      </c>
      <c r="KHM309" s="119" t="s">
        <v>613</v>
      </c>
      <c r="KHN309" s="119" t="s">
        <v>613</v>
      </c>
      <c r="KHO309" s="119" t="s">
        <v>613</v>
      </c>
      <c r="KHP309" s="119" t="s">
        <v>613</v>
      </c>
      <c r="KHQ309" s="119" t="s">
        <v>613</v>
      </c>
      <c r="KHR309" s="119" t="s">
        <v>613</v>
      </c>
      <c r="KHS309" s="119" t="s">
        <v>613</v>
      </c>
      <c r="KHT309" s="119" t="s">
        <v>613</v>
      </c>
      <c r="KHU309" s="119" t="s">
        <v>613</v>
      </c>
      <c r="KHV309" s="119" t="s">
        <v>613</v>
      </c>
      <c r="KHW309" s="119" t="s">
        <v>613</v>
      </c>
      <c r="KHX309" s="119" t="s">
        <v>613</v>
      </c>
      <c r="KHY309" s="119" t="s">
        <v>613</v>
      </c>
      <c r="KHZ309" s="119" t="s">
        <v>613</v>
      </c>
      <c r="KIA309" s="119" t="s">
        <v>613</v>
      </c>
      <c r="KIB309" s="119" t="s">
        <v>613</v>
      </c>
      <c r="KIC309" s="119" t="s">
        <v>613</v>
      </c>
      <c r="KID309" s="119" t="s">
        <v>613</v>
      </c>
      <c r="KIE309" s="119" t="s">
        <v>613</v>
      </c>
      <c r="KIF309" s="119" t="s">
        <v>613</v>
      </c>
      <c r="KIG309" s="119" t="s">
        <v>613</v>
      </c>
      <c r="KIH309" s="119" t="s">
        <v>613</v>
      </c>
      <c r="KII309" s="119" t="s">
        <v>613</v>
      </c>
      <c r="KIJ309" s="119" t="s">
        <v>613</v>
      </c>
      <c r="KIK309" s="119" t="s">
        <v>613</v>
      </c>
      <c r="KIL309" s="119" t="s">
        <v>613</v>
      </c>
      <c r="KIM309" s="119" t="s">
        <v>613</v>
      </c>
      <c r="KIN309" s="119" t="s">
        <v>613</v>
      </c>
      <c r="KIO309" s="119" t="s">
        <v>613</v>
      </c>
      <c r="KIP309" s="119" t="s">
        <v>613</v>
      </c>
      <c r="KIQ309" s="119" t="s">
        <v>613</v>
      </c>
      <c r="KIR309" s="119" t="s">
        <v>613</v>
      </c>
      <c r="KIS309" s="119" t="s">
        <v>613</v>
      </c>
      <c r="KIT309" s="119" t="s">
        <v>613</v>
      </c>
      <c r="KIU309" s="119" t="s">
        <v>613</v>
      </c>
      <c r="KIV309" s="119" t="s">
        <v>613</v>
      </c>
      <c r="KIW309" s="119" t="s">
        <v>613</v>
      </c>
      <c r="KIX309" s="119" t="s">
        <v>613</v>
      </c>
      <c r="KIY309" s="119" t="s">
        <v>613</v>
      </c>
      <c r="KIZ309" s="119" t="s">
        <v>613</v>
      </c>
      <c r="KJA309" s="119" t="s">
        <v>613</v>
      </c>
      <c r="KJB309" s="119" t="s">
        <v>613</v>
      </c>
      <c r="KJC309" s="119" t="s">
        <v>613</v>
      </c>
      <c r="KJD309" s="119" t="s">
        <v>613</v>
      </c>
      <c r="KJE309" s="119" t="s">
        <v>613</v>
      </c>
      <c r="KJF309" s="119" t="s">
        <v>613</v>
      </c>
      <c r="KJG309" s="119" t="s">
        <v>613</v>
      </c>
      <c r="KJH309" s="119" t="s">
        <v>613</v>
      </c>
      <c r="KJI309" s="119" t="s">
        <v>613</v>
      </c>
      <c r="KJJ309" s="119" t="s">
        <v>613</v>
      </c>
      <c r="KJK309" s="119" t="s">
        <v>613</v>
      </c>
      <c r="KJL309" s="119" t="s">
        <v>613</v>
      </c>
      <c r="KJM309" s="119" t="s">
        <v>613</v>
      </c>
      <c r="KJN309" s="119" t="s">
        <v>613</v>
      </c>
      <c r="KJO309" s="119" t="s">
        <v>613</v>
      </c>
      <c r="KJP309" s="119" t="s">
        <v>613</v>
      </c>
      <c r="KJQ309" s="119" t="s">
        <v>613</v>
      </c>
      <c r="KJR309" s="119" t="s">
        <v>613</v>
      </c>
      <c r="KJS309" s="119" t="s">
        <v>613</v>
      </c>
      <c r="KJT309" s="119" t="s">
        <v>613</v>
      </c>
      <c r="KJU309" s="119" t="s">
        <v>613</v>
      </c>
      <c r="KJV309" s="119" t="s">
        <v>613</v>
      </c>
      <c r="KJW309" s="119" t="s">
        <v>613</v>
      </c>
      <c r="KJX309" s="119" t="s">
        <v>613</v>
      </c>
      <c r="KJY309" s="119" t="s">
        <v>613</v>
      </c>
      <c r="KJZ309" s="119" t="s">
        <v>613</v>
      </c>
      <c r="KKA309" s="119" t="s">
        <v>613</v>
      </c>
      <c r="KKB309" s="119" t="s">
        <v>613</v>
      </c>
      <c r="KKC309" s="119" t="s">
        <v>613</v>
      </c>
      <c r="KKD309" s="119" t="s">
        <v>613</v>
      </c>
      <c r="KKE309" s="119" t="s">
        <v>613</v>
      </c>
      <c r="KKF309" s="119" t="s">
        <v>613</v>
      </c>
      <c r="KKG309" s="119" t="s">
        <v>613</v>
      </c>
      <c r="KKH309" s="119" t="s">
        <v>613</v>
      </c>
      <c r="KKI309" s="119" t="s">
        <v>613</v>
      </c>
      <c r="KKJ309" s="119" t="s">
        <v>613</v>
      </c>
      <c r="KKK309" s="119" t="s">
        <v>613</v>
      </c>
      <c r="KKL309" s="119" t="s">
        <v>613</v>
      </c>
      <c r="KKM309" s="119" t="s">
        <v>613</v>
      </c>
      <c r="KKN309" s="119" t="s">
        <v>613</v>
      </c>
      <c r="KKO309" s="119" t="s">
        <v>613</v>
      </c>
      <c r="KKP309" s="119" t="s">
        <v>613</v>
      </c>
      <c r="KKQ309" s="119" t="s">
        <v>613</v>
      </c>
      <c r="KKR309" s="119" t="s">
        <v>613</v>
      </c>
      <c r="KKS309" s="119" t="s">
        <v>613</v>
      </c>
      <c r="KKT309" s="119" t="s">
        <v>613</v>
      </c>
      <c r="KKU309" s="119" t="s">
        <v>613</v>
      </c>
      <c r="KKV309" s="119" t="s">
        <v>613</v>
      </c>
      <c r="KKW309" s="119" t="s">
        <v>613</v>
      </c>
      <c r="KKX309" s="119" t="s">
        <v>613</v>
      </c>
      <c r="KKY309" s="119" t="s">
        <v>613</v>
      </c>
      <c r="KKZ309" s="119" t="s">
        <v>613</v>
      </c>
      <c r="KLA309" s="119" t="s">
        <v>613</v>
      </c>
      <c r="KLB309" s="119" t="s">
        <v>613</v>
      </c>
      <c r="KLC309" s="119" t="s">
        <v>613</v>
      </c>
      <c r="KLD309" s="119" t="s">
        <v>613</v>
      </c>
      <c r="KLE309" s="119" t="s">
        <v>613</v>
      </c>
      <c r="KLF309" s="119" t="s">
        <v>613</v>
      </c>
      <c r="KLG309" s="119" t="s">
        <v>613</v>
      </c>
      <c r="KLH309" s="119" t="s">
        <v>613</v>
      </c>
      <c r="KLI309" s="119" t="s">
        <v>613</v>
      </c>
      <c r="KLJ309" s="119" t="s">
        <v>613</v>
      </c>
      <c r="KLK309" s="119" t="s">
        <v>613</v>
      </c>
      <c r="KLL309" s="119" t="s">
        <v>613</v>
      </c>
      <c r="KLM309" s="119" t="s">
        <v>613</v>
      </c>
      <c r="KLN309" s="119" t="s">
        <v>613</v>
      </c>
      <c r="KLO309" s="119" t="s">
        <v>613</v>
      </c>
      <c r="KLP309" s="119" t="s">
        <v>613</v>
      </c>
      <c r="KLQ309" s="119" t="s">
        <v>613</v>
      </c>
      <c r="KLR309" s="119" t="s">
        <v>613</v>
      </c>
      <c r="KLS309" s="119" t="s">
        <v>613</v>
      </c>
      <c r="KLT309" s="119" t="s">
        <v>613</v>
      </c>
      <c r="KLU309" s="119" t="s">
        <v>613</v>
      </c>
      <c r="KLV309" s="119" t="s">
        <v>613</v>
      </c>
      <c r="KLW309" s="119" t="s">
        <v>613</v>
      </c>
      <c r="KLX309" s="119" t="s">
        <v>613</v>
      </c>
      <c r="KLY309" s="119" t="s">
        <v>613</v>
      </c>
      <c r="KLZ309" s="119" t="s">
        <v>613</v>
      </c>
      <c r="KMA309" s="119" t="s">
        <v>613</v>
      </c>
      <c r="KMB309" s="119" t="s">
        <v>613</v>
      </c>
      <c r="KMC309" s="119" t="s">
        <v>613</v>
      </c>
      <c r="KMD309" s="119" t="s">
        <v>613</v>
      </c>
      <c r="KME309" s="119" t="s">
        <v>613</v>
      </c>
      <c r="KMF309" s="119" t="s">
        <v>613</v>
      </c>
      <c r="KMG309" s="119" t="s">
        <v>613</v>
      </c>
      <c r="KMH309" s="119" t="s">
        <v>613</v>
      </c>
      <c r="KMI309" s="119" t="s">
        <v>613</v>
      </c>
      <c r="KMJ309" s="119" t="s">
        <v>613</v>
      </c>
      <c r="KMK309" s="119" t="s">
        <v>613</v>
      </c>
      <c r="KML309" s="119" t="s">
        <v>613</v>
      </c>
      <c r="KMM309" s="119" t="s">
        <v>613</v>
      </c>
      <c r="KMN309" s="119" t="s">
        <v>613</v>
      </c>
      <c r="KMO309" s="119" t="s">
        <v>613</v>
      </c>
      <c r="KMP309" s="119" t="s">
        <v>613</v>
      </c>
      <c r="KMQ309" s="119" t="s">
        <v>613</v>
      </c>
      <c r="KMR309" s="119" t="s">
        <v>613</v>
      </c>
      <c r="KMS309" s="119" t="s">
        <v>613</v>
      </c>
      <c r="KMT309" s="119" t="s">
        <v>613</v>
      </c>
      <c r="KMU309" s="119" t="s">
        <v>613</v>
      </c>
      <c r="KMV309" s="119" t="s">
        <v>613</v>
      </c>
      <c r="KMW309" s="119" t="s">
        <v>613</v>
      </c>
      <c r="KMX309" s="119" t="s">
        <v>613</v>
      </c>
      <c r="KMY309" s="119" t="s">
        <v>613</v>
      </c>
      <c r="KMZ309" s="119" t="s">
        <v>613</v>
      </c>
      <c r="KNA309" s="119" t="s">
        <v>613</v>
      </c>
      <c r="KNB309" s="119" t="s">
        <v>613</v>
      </c>
      <c r="KNC309" s="119" t="s">
        <v>613</v>
      </c>
      <c r="KND309" s="119" t="s">
        <v>613</v>
      </c>
      <c r="KNE309" s="119" t="s">
        <v>613</v>
      </c>
      <c r="KNF309" s="119" t="s">
        <v>613</v>
      </c>
      <c r="KNG309" s="119" t="s">
        <v>613</v>
      </c>
      <c r="KNH309" s="119" t="s">
        <v>613</v>
      </c>
      <c r="KNI309" s="119" t="s">
        <v>613</v>
      </c>
      <c r="KNJ309" s="119" t="s">
        <v>613</v>
      </c>
      <c r="KNK309" s="119" t="s">
        <v>613</v>
      </c>
      <c r="KNL309" s="119" t="s">
        <v>613</v>
      </c>
      <c r="KNM309" s="119" t="s">
        <v>613</v>
      </c>
      <c r="KNN309" s="119" t="s">
        <v>613</v>
      </c>
      <c r="KNO309" s="119" t="s">
        <v>613</v>
      </c>
      <c r="KNP309" s="119" t="s">
        <v>613</v>
      </c>
      <c r="KNQ309" s="119" t="s">
        <v>613</v>
      </c>
      <c r="KNR309" s="119" t="s">
        <v>613</v>
      </c>
      <c r="KNS309" s="119" t="s">
        <v>613</v>
      </c>
      <c r="KNT309" s="119" t="s">
        <v>613</v>
      </c>
      <c r="KNU309" s="119" t="s">
        <v>613</v>
      </c>
      <c r="KNV309" s="119" t="s">
        <v>613</v>
      </c>
      <c r="KNW309" s="119" t="s">
        <v>613</v>
      </c>
      <c r="KNX309" s="119" t="s">
        <v>613</v>
      </c>
      <c r="KNY309" s="119" t="s">
        <v>613</v>
      </c>
      <c r="KNZ309" s="119" t="s">
        <v>613</v>
      </c>
      <c r="KOA309" s="119" t="s">
        <v>613</v>
      </c>
      <c r="KOB309" s="119" t="s">
        <v>613</v>
      </c>
      <c r="KOC309" s="119" t="s">
        <v>613</v>
      </c>
      <c r="KOD309" s="119" t="s">
        <v>613</v>
      </c>
      <c r="KOE309" s="119" t="s">
        <v>613</v>
      </c>
      <c r="KOF309" s="119" t="s">
        <v>613</v>
      </c>
      <c r="KOG309" s="119" t="s">
        <v>613</v>
      </c>
      <c r="KOH309" s="119" t="s">
        <v>613</v>
      </c>
      <c r="KOI309" s="119" t="s">
        <v>613</v>
      </c>
      <c r="KOJ309" s="119" t="s">
        <v>613</v>
      </c>
      <c r="KOK309" s="119" t="s">
        <v>613</v>
      </c>
      <c r="KOL309" s="119" t="s">
        <v>613</v>
      </c>
      <c r="KOM309" s="119" t="s">
        <v>613</v>
      </c>
      <c r="KON309" s="119" t="s">
        <v>613</v>
      </c>
      <c r="KOO309" s="119" t="s">
        <v>613</v>
      </c>
      <c r="KOP309" s="119" t="s">
        <v>613</v>
      </c>
      <c r="KOQ309" s="119" t="s">
        <v>613</v>
      </c>
      <c r="KOR309" s="119" t="s">
        <v>613</v>
      </c>
      <c r="KOS309" s="119" t="s">
        <v>613</v>
      </c>
      <c r="KOT309" s="119" t="s">
        <v>613</v>
      </c>
      <c r="KOU309" s="119" t="s">
        <v>613</v>
      </c>
      <c r="KOV309" s="119" t="s">
        <v>613</v>
      </c>
      <c r="KOW309" s="119" t="s">
        <v>613</v>
      </c>
      <c r="KOX309" s="119" t="s">
        <v>613</v>
      </c>
      <c r="KOY309" s="119" t="s">
        <v>613</v>
      </c>
      <c r="KOZ309" s="119" t="s">
        <v>613</v>
      </c>
      <c r="KPA309" s="119" t="s">
        <v>613</v>
      </c>
      <c r="KPB309" s="119" t="s">
        <v>613</v>
      </c>
      <c r="KPC309" s="119" t="s">
        <v>613</v>
      </c>
      <c r="KPD309" s="119" t="s">
        <v>613</v>
      </c>
      <c r="KPE309" s="119" t="s">
        <v>613</v>
      </c>
      <c r="KPF309" s="119" t="s">
        <v>613</v>
      </c>
      <c r="KPG309" s="119" t="s">
        <v>613</v>
      </c>
      <c r="KPH309" s="119" t="s">
        <v>613</v>
      </c>
      <c r="KPI309" s="119" t="s">
        <v>613</v>
      </c>
      <c r="KPJ309" s="119" t="s">
        <v>613</v>
      </c>
      <c r="KPK309" s="119" t="s">
        <v>613</v>
      </c>
      <c r="KPL309" s="119" t="s">
        <v>613</v>
      </c>
      <c r="KPM309" s="119" t="s">
        <v>613</v>
      </c>
      <c r="KPN309" s="119" t="s">
        <v>613</v>
      </c>
      <c r="KPO309" s="119" t="s">
        <v>613</v>
      </c>
      <c r="KPP309" s="119" t="s">
        <v>613</v>
      </c>
      <c r="KPQ309" s="119" t="s">
        <v>613</v>
      </c>
      <c r="KPR309" s="119" t="s">
        <v>613</v>
      </c>
      <c r="KPS309" s="119" t="s">
        <v>613</v>
      </c>
      <c r="KPT309" s="119" t="s">
        <v>613</v>
      </c>
      <c r="KPU309" s="119" t="s">
        <v>613</v>
      </c>
      <c r="KPV309" s="119" t="s">
        <v>613</v>
      </c>
      <c r="KPW309" s="119" t="s">
        <v>613</v>
      </c>
      <c r="KPX309" s="119" t="s">
        <v>613</v>
      </c>
      <c r="KPY309" s="119" t="s">
        <v>613</v>
      </c>
      <c r="KPZ309" s="119" t="s">
        <v>613</v>
      </c>
      <c r="KQA309" s="119" t="s">
        <v>613</v>
      </c>
      <c r="KQB309" s="119" t="s">
        <v>613</v>
      </c>
      <c r="KQC309" s="119" t="s">
        <v>613</v>
      </c>
      <c r="KQD309" s="119" t="s">
        <v>613</v>
      </c>
      <c r="KQE309" s="119" t="s">
        <v>613</v>
      </c>
      <c r="KQF309" s="119" t="s">
        <v>613</v>
      </c>
      <c r="KQG309" s="119" t="s">
        <v>613</v>
      </c>
      <c r="KQH309" s="119" t="s">
        <v>613</v>
      </c>
      <c r="KQI309" s="119" t="s">
        <v>613</v>
      </c>
      <c r="KQJ309" s="119" t="s">
        <v>613</v>
      </c>
      <c r="KQK309" s="119" t="s">
        <v>613</v>
      </c>
      <c r="KQL309" s="119" t="s">
        <v>613</v>
      </c>
      <c r="KQM309" s="119" t="s">
        <v>613</v>
      </c>
      <c r="KQN309" s="119" t="s">
        <v>613</v>
      </c>
      <c r="KQO309" s="119" t="s">
        <v>613</v>
      </c>
      <c r="KQP309" s="119" t="s">
        <v>613</v>
      </c>
      <c r="KQQ309" s="119" t="s">
        <v>613</v>
      </c>
      <c r="KQR309" s="119" t="s">
        <v>613</v>
      </c>
      <c r="KQS309" s="119" t="s">
        <v>613</v>
      </c>
      <c r="KQT309" s="119" t="s">
        <v>613</v>
      </c>
      <c r="KQU309" s="119" t="s">
        <v>613</v>
      </c>
      <c r="KQV309" s="119" t="s">
        <v>613</v>
      </c>
      <c r="KQW309" s="119" t="s">
        <v>613</v>
      </c>
      <c r="KQX309" s="119" t="s">
        <v>613</v>
      </c>
      <c r="KQY309" s="119" t="s">
        <v>613</v>
      </c>
      <c r="KQZ309" s="119" t="s">
        <v>613</v>
      </c>
      <c r="KRA309" s="119" t="s">
        <v>613</v>
      </c>
      <c r="KRB309" s="119" t="s">
        <v>613</v>
      </c>
      <c r="KRC309" s="119" t="s">
        <v>613</v>
      </c>
      <c r="KRD309" s="119" t="s">
        <v>613</v>
      </c>
      <c r="KRE309" s="119" t="s">
        <v>613</v>
      </c>
      <c r="KRF309" s="119" t="s">
        <v>613</v>
      </c>
      <c r="KRG309" s="119" t="s">
        <v>613</v>
      </c>
      <c r="KRH309" s="119" t="s">
        <v>613</v>
      </c>
      <c r="KRI309" s="119" t="s">
        <v>613</v>
      </c>
      <c r="KRJ309" s="119" t="s">
        <v>613</v>
      </c>
      <c r="KRK309" s="119" t="s">
        <v>613</v>
      </c>
      <c r="KRL309" s="119" t="s">
        <v>613</v>
      </c>
      <c r="KRM309" s="119" t="s">
        <v>613</v>
      </c>
      <c r="KRN309" s="119" t="s">
        <v>613</v>
      </c>
      <c r="KRO309" s="119" t="s">
        <v>613</v>
      </c>
      <c r="KRP309" s="119" t="s">
        <v>613</v>
      </c>
      <c r="KRQ309" s="119" t="s">
        <v>613</v>
      </c>
      <c r="KRR309" s="119" t="s">
        <v>613</v>
      </c>
      <c r="KRS309" s="119" t="s">
        <v>613</v>
      </c>
      <c r="KRT309" s="119" t="s">
        <v>613</v>
      </c>
      <c r="KRU309" s="119" t="s">
        <v>613</v>
      </c>
      <c r="KRV309" s="119" t="s">
        <v>613</v>
      </c>
      <c r="KRW309" s="119" t="s">
        <v>613</v>
      </c>
      <c r="KRX309" s="119" t="s">
        <v>613</v>
      </c>
      <c r="KRY309" s="119" t="s">
        <v>613</v>
      </c>
      <c r="KRZ309" s="119" t="s">
        <v>613</v>
      </c>
      <c r="KSA309" s="119" t="s">
        <v>613</v>
      </c>
      <c r="KSB309" s="119" t="s">
        <v>613</v>
      </c>
      <c r="KSC309" s="119" t="s">
        <v>613</v>
      </c>
      <c r="KSD309" s="119" t="s">
        <v>613</v>
      </c>
      <c r="KSE309" s="119" t="s">
        <v>613</v>
      </c>
      <c r="KSF309" s="119" t="s">
        <v>613</v>
      </c>
      <c r="KSG309" s="119" t="s">
        <v>613</v>
      </c>
      <c r="KSH309" s="119" t="s">
        <v>613</v>
      </c>
      <c r="KSI309" s="119" t="s">
        <v>613</v>
      </c>
      <c r="KSJ309" s="119" t="s">
        <v>613</v>
      </c>
      <c r="KSK309" s="119" t="s">
        <v>613</v>
      </c>
      <c r="KSL309" s="119" t="s">
        <v>613</v>
      </c>
      <c r="KSM309" s="119" t="s">
        <v>613</v>
      </c>
      <c r="KSN309" s="119" t="s">
        <v>613</v>
      </c>
      <c r="KSO309" s="119" t="s">
        <v>613</v>
      </c>
      <c r="KSP309" s="119" t="s">
        <v>613</v>
      </c>
      <c r="KSQ309" s="119" t="s">
        <v>613</v>
      </c>
      <c r="KSR309" s="119" t="s">
        <v>613</v>
      </c>
      <c r="KSS309" s="119" t="s">
        <v>613</v>
      </c>
      <c r="KST309" s="119" t="s">
        <v>613</v>
      </c>
      <c r="KSU309" s="119" t="s">
        <v>613</v>
      </c>
      <c r="KSV309" s="119" t="s">
        <v>613</v>
      </c>
      <c r="KSW309" s="119" t="s">
        <v>613</v>
      </c>
      <c r="KSX309" s="119" t="s">
        <v>613</v>
      </c>
      <c r="KSY309" s="119" t="s">
        <v>613</v>
      </c>
      <c r="KSZ309" s="119" t="s">
        <v>613</v>
      </c>
      <c r="KTA309" s="119" t="s">
        <v>613</v>
      </c>
      <c r="KTB309" s="119" t="s">
        <v>613</v>
      </c>
      <c r="KTC309" s="119" t="s">
        <v>613</v>
      </c>
      <c r="KTD309" s="119" t="s">
        <v>613</v>
      </c>
      <c r="KTE309" s="119" t="s">
        <v>613</v>
      </c>
      <c r="KTF309" s="119" t="s">
        <v>613</v>
      </c>
      <c r="KTG309" s="119" t="s">
        <v>613</v>
      </c>
      <c r="KTH309" s="119" t="s">
        <v>613</v>
      </c>
      <c r="KTI309" s="119" t="s">
        <v>613</v>
      </c>
      <c r="KTJ309" s="119" t="s">
        <v>613</v>
      </c>
      <c r="KTK309" s="119" t="s">
        <v>613</v>
      </c>
      <c r="KTL309" s="119" t="s">
        <v>613</v>
      </c>
      <c r="KTM309" s="119" t="s">
        <v>613</v>
      </c>
      <c r="KTN309" s="119" t="s">
        <v>613</v>
      </c>
      <c r="KTO309" s="119" t="s">
        <v>613</v>
      </c>
      <c r="KTP309" s="119" t="s">
        <v>613</v>
      </c>
      <c r="KTQ309" s="119" t="s">
        <v>613</v>
      </c>
      <c r="KTR309" s="119" t="s">
        <v>613</v>
      </c>
      <c r="KTS309" s="119" t="s">
        <v>613</v>
      </c>
      <c r="KTT309" s="119" t="s">
        <v>613</v>
      </c>
      <c r="KTU309" s="119" t="s">
        <v>613</v>
      </c>
      <c r="KTV309" s="119" t="s">
        <v>613</v>
      </c>
      <c r="KTW309" s="119" t="s">
        <v>613</v>
      </c>
      <c r="KTX309" s="119" t="s">
        <v>613</v>
      </c>
      <c r="KTY309" s="119" t="s">
        <v>613</v>
      </c>
      <c r="KTZ309" s="119" t="s">
        <v>613</v>
      </c>
      <c r="KUA309" s="119" t="s">
        <v>613</v>
      </c>
      <c r="KUB309" s="119" t="s">
        <v>613</v>
      </c>
      <c r="KUC309" s="119" t="s">
        <v>613</v>
      </c>
      <c r="KUD309" s="119" t="s">
        <v>613</v>
      </c>
      <c r="KUE309" s="119" t="s">
        <v>613</v>
      </c>
      <c r="KUF309" s="119" t="s">
        <v>613</v>
      </c>
      <c r="KUG309" s="119" t="s">
        <v>613</v>
      </c>
      <c r="KUH309" s="119" t="s">
        <v>613</v>
      </c>
      <c r="KUI309" s="119" t="s">
        <v>613</v>
      </c>
      <c r="KUJ309" s="119" t="s">
        <v>613</v>
      </c>
      <c r="KUK309" s="119" t="s">
        <v>613</v>
      </c>
      <c r="KUL309" s="119" t="s">
        <v>613</v>
      </c>
      <c r="KUM309" s="119" t="s">
        <v>613</v>
      </c>
      <c r="KUN309" s="119" t="s">
        <v>613</v>
      </c>
      <c r="KUO309" s="119" t="s">
        <v>613</v>
      </c>
      <c r="KUP309" s="119" t="s">
        <v>613</v>
      </c>
      <c r="KUQ309" s="119" t="s">
        <v>613</v>
      </c>
      <c r="KUR309" s="119" t="s">
        <v>613</v>
      </c>
      <c r="KUS309" s="119" t="s">
        <v>613</v>
      </c>
      <c r="KUT309" s="119" t="s">
        <v>613</v>
      </c>
      <c r="KUU309" s="119" t="s">
        <v>613</v>
      </c>
      <c r="KUV309" s="119" t="s">
        <v>613</v>
      </c>
      <c r="KUW309" s="119" t="s">
        <v>613</v>
      </c>
      <c r="KUX309" s="119" t="s">
        <v>613</v>
      </c>
      <c r="KUY309" s="119" t="s">
        <v>613</v>
      </c>
      <c r="KUZ309" s="119" t="s">
        <v>613</v>
      </c>
      <c r="KVA309" s="119" t="s">
        <v>613</v>
      </c>
      <c r="KVB309" s="119" t="s">
        <v>613</v>
      </c>
      <c r="KVC309" s="119" t="s">
        <v>613</v>
      </c>
      <c r="KVD309" s="119" t="s">
        <v>613</v>
      </c>
      <c r="KVE309" s="119" t="s">
        <v>613</v>
      </c>
      <c r="KVF309" s="119" t="s">
        <v>613</v>
      </c>
      <c r="KVG309" s="119" t="s">
        <v>613</v>
      </c>
      <c r="KVH309" s="119" t="s">
        <v>613</v>
      </c>
      <c r="KVI309" s="119" t="s">
        <v>613</v>
      </c>
      <c r="KVJ309" s="119" t="s">
        <v>613</v>
      </c>
      <c r="KVK309" s="119" t="s">
        <v>613</v>
      </c>
      <c r="KVL309" s="119" t="s">
        <v>613</v>
      </c>
      <c r="KVM309" s="119" t="s">
        <v>613</v>
      </c>
      <c r="KVN309" s="119" t="s">
        <v>613</v>
      </c>
      <c r="KVO309" s="119" t="s">
        <v>613</v>
      </c>
      <c r="KVP309" s="119" t="s">
        <v>613</v>
      </c>
      <c r="KVQ309" s="119" t="s">
        <v>613</v>
      </c>
      <c r="KVR309" s="119" t="s">
        <v>613</v>
      </c>
      <c r="KVS309" s="119" t="s">
        <v>613</v>
      </c>
      <c r="KVT309" s="119" t="s">
        <v>613</v>
      </c>
      <c r="KVU309" s="119" t="s">
        <v>613</v>
      </c>
      <c r="KVV309" s="119" t="s">
        <v>613</v>
      </c>
      <c r="KVW309" s="119" t="s">
        <v>613</v>
      </c>
      <c r="KVX309" s="119" t="s">
        <v>613</v>
      </c>
      <c r="KVY309" s="119" t="s">
        <v>613</v>
      </c>
      <c r="KVZ309" s="119" t="s">
        <v>613</v>
      </c>
      <c r="KWA309" s="119" t="s">
        <v>613</v>
      </c>
      <c r="KWB309" s="119" t="s">
        <v>613</v>
      </c>
      <c r="KWC309" s="119" t="s">
        <v>613</v>
      </c>
      <c r="KWD309" s="119" t="s">
        <v>613</v>
      </c>
      <c r="KWE309" s="119" t="s">
        <v>613</v>
      </c>
      <c r="KWF309" s="119" t="s">
        <v>613</v>
      </c>
      <c r="KWG309" s="119" t="s">
        <v>613</v>
      </c>
      <c r="KWH309" s="119" t="s">
        <v>613</v>
      </c>
      <c r="KWI309" s="119" t="s">
        <v>613</v>
      </c>
      <c r="KWJ309" s="119" t="s">
        <v>613</v>
      </c>
      <c r="KWK309" s="119" t="s">
        <v>613</v>
      </c>
      <c r="KWL309" s="119" t="s">
        <v>613</v>
      </c>
      <c r="KWM309" s="119" t="s">
        <v>613</v>
      </c>
      <c r="KWN309" s="119" t="s">
        <v>613</v>
      </c>
      <c r="KWO309" s="119" t="s">
        <v>613</v>
      </c>
      <c r="KWP309" s="119" t="s">
        <v>613</v>
      </c>
      <c r="KWQ309" s="119" t="s">
        <v>613</v>
      </c>
      <c r="KWR309" s="119" t="s">
        <v>613</v>
      </c>
      <c r="KWS309" s="119" t="s">
        <v>613</v>
      </c>
      <c r="KWT309" s="119" t="s">
        <v>613</v>
      </c>
      <c r="KWU309" s="119" t="s">
        <v>613</v>
      </c>
      <c r="KWV309" s="119" t="s">
        <v>613</v>
      </c>
      <c r="KWW309" s="119" t="s">
        <v>613</v>
      </c>
      <c r="KWX309" s="119" t="s">
        <v>613</v>
      </c>
      <c r="KWY309" s="119" t="s">
        <v>613</v>
      </c>
      <c r="KWZ309" s="119" t="s">
        <v>613</v>
      </c>
      <c r="KXA309" s="119" t="s">
        <v>613</v>
      </c>
      <c r="KXB309" s="119" t="s">
        <v>613</v>
      </c>
      <c r="KXC309" s="119" t="s">
        <v>613</v>
      </c>
      <c r="KXD309" s="119" t="s">
        <v>613</v>
      </c>
      <c r="KXE309" s="119" t="s">
        <v>613</v>
      </c>
      <c r="KXF309" s="119" t="s">
        <v>613</v>
      </c>
      <c r="KXG309" s="119" t="s">
        <v>613</v>
      </c>
      <c r="KXH309" s="119" t="s">
        <v>613</v>
      </c>
      <c r="KXI309" s="119" t="s">
        <v>613</v>
      </c>
      <c r="KXJ309" s="119" t="s">
        <v>613</v>
      </c>
      <c r="KXK309" s="119" t="s">
        <v>613</v>
      </c>
      <c r="KXL309" s="119" t="s">
        <v>613</v>
      </c>
      <c r="KXM309" s="119" t="s">
        <v>613</v>
      </c>
      <c r="KXN309" s="119" t="s">
        <v>613</v>
      </c>
      <c r="KXO309" s="119" t="s">
        <v>613</v>
      </c>
      <c r="KXP309" s="119" t="s">
        <v>613</v>
      </c>
      <c r="KXQ309" s="119" t="s">
        <v>613</v>
      </c>
      <c r="KXR309" s="119" t="s">
        <v>613</v>
      </c>
      <c r="KXS309" s="119" t="s">
        <v>613</v>
      </c>
      <c r="KXT309" s="119" t="s">
        <v>613</v>
      </c>
      <c r="KXU309" s="119" t="s">
        <v>613</v>
      </c>
      <c r="KXV309" s="119" t="s">
        <v>613</v>
      </c>
      <c r="KXW309" s="119" t="s">
        <v>613</v>
      </c>
      <c r="KXX309" s="119" t="s">
        <v>613</v>
      </c>
      <c r="KXY309" s="119" t="s">
        <v>613</v>
      </c>
      <c r="KXZ309" s="119" t="s">
        <v>613</v>
      </c>
      <c r="KYA309" s="119" t="s">
        <v>613</v>
      </c>
      <c r="KYB309" s="119" t="s">
        <v>613</v>
      </c>
      <c r="KYC309" s="119" t="s">
        <v>613</v>
      </c>
      <c r="KYD309" s="119" t="s">
        <v>613</v>
      </c>
      <c r="KYE309" s="119" t="s">
        <v>613</v>
      </c>
      <c r="KYF309" s="119" t="s">
        <v>613</v>
      </c>
      <c r="KYG309" s="119" t="s">
        <v>613</v>
      </c>
      <c r="KYH309" s="119" t="s">
        <v>613</v>
      </c>
      <c r="KYI309" s="119" t="s">
        <v>613</v>
      </c>
      <c r="KYJ309" s="119" t="s">
        <v>613</v>
      </c>
      <c r="KYK309" s="119" t="s">
        <v>613</v>
      </c>
      <c r="KYL309" s="119" t="s">
        <v>613</v>
      </c>
      <c r="KYM309" s="119" t="s">
        <v>613</v>
      </c>
      <c r="KYN309" s="119" t="s">
        <v>613</v>
      </c>
      <c r="KYO309" s="119" t="s">
        <v>613</v>
      </c>
      <c r="KYP309" s="119" t="s">
        <v>613</v>
      </c>
      <c r="KYQ309" s="119" t="s">
        <v>613</v>
      </c>
      <c r="KYR309" s="119" t="s">
        <v>613</v>
      </c>
      <c r="KYS309" s="119" t="s">
        <v>613</v>
      </c>
      <c r="KYT309" s="119" t="s">
        <v>613</v>
      </c>
      <c r="KYU309" s="119" t="s">
        <v>613</v>
      </c>
      <c r="KYV309" s="119" t="s">
        <v>613</v>
      </c>
      <c r="KYW309" s="119" t="s">
        <v>613</v>
      </c>
      <c r="KYX309" s="119" t="s">
        <v>613</v>
      </c>
      <c r="KYY309" s="119" t="s">
        <v>613</v>
      </c>
      <c r="KYZ309" s="119" t="s">
        <v>613</v>
      </c>
      <c r="KZA309" s="119" t="s">
        <v>613</v>
      </c>
      <c r="KZB309" s="119" t="s">
        <v>613</v>
      </c>
      <c r="KZC309" s="119" t="s">
        <v>613</v>
      </c>
      <c r="KZD309" s="119" t="s">
        <v>613</v>
      </c>
      <c r="KZE309" s="119" t="s">
        <v>613</v>
      </c>
      <c r="KZF309" s="119" t="s">
        <v>613</v>
      </c>
      <c r="KZG309" s="119" t="s">
        <v>613</v>
      </c>
      <c r="KZH309" s="119" t="s">
        <v>613</v>
      </c>
      <c r="KZI309" s="119" t="s">
        <v>613</v>
      </c>
      <c r="KZJ309" s="119" t="s">
        <v>613</v>
      </c>
      <c r="KZK309" s="119" t="s">
        <v>613</v>
      </c>
      <c r="KZL309" s="119" t="s">
        <v>613</v>
      </c>
      <c r="KZM309" s="119" t="s">
        <v>613</v>
      </c>
      <c r="KZN309" s="119" t="s">
        <v>613</v>
      </c>
      <c r="KZO309" s="119" t="s">
        <v>613</v>
      </c>
      <c r="KZP309" s="119" t="s">
        <v>613</v>
      </c>
      <c r="KZQ309" s="119" t="s">
        <v>613</v>
      </c>
      <c r="KZR309" s="119" t="s">
        <v>613</v>
      </c>
      <c r="KZS309" s="119" t="s">
        <v>613</v>
      </c>
      <c r="KZT309" s="119" t="s">
        <v>613</v>
      </c>
      <c r="KZU309" s="119" t="s">
        <v>613</v>
      </c>
      <c r="KZV309" s="119" t="s">
        <v>613</v>
      </c>
      <c r="KZW309" s="119" t="s">
        <v>613</v>
      </c>
      <c r="KZX309" s="119" t="s">
        <v>613</v>
      </c>
      <c r="KZY309" s="119" t="s">
        <v>613</v>
      </c>
      <c r="KZZ309" s="119" t="s">
        <v>613</v>
      </c>
      <c r="LAA309" s="119" t="s">
        <v>613</v>
      </c>
      <c r="LAB309" s="119" t="s">
        <v>613</v>
      </c>
      <c r="LAC309" s="119" t="s">
        <v>613</v>
      </c>
      <c r="LAD309" s="119" t="s">
        <v>613</v>
      </c>
      <c r="LAE309" s="119" t="s">
        <v>613</v>
      </c>
      <c r="LAF309" s="119" t="s">
        <v>613</v>
      </c>
      <c r="LAG309" s="119" t="s">
        <v>613</v>
      </c>
      <c r="LAH309" s="119" t="s">
        <v>613</v>
      </c>
      <c r="LAI309" s="119" t="s">
        <v>613</v>
      </c>
      <c r="LAJ309" s="119" t="s">
        <v>613</v>
      </c>
      <c r="LAK309" s="119" t="s">
        <v>613</v>
      </c>
      <c r="LAL309" s="119" t="s">
        <v>613</v>
      </c>
      <c r="LAM309" s="119" t="s">
        <v>613</v>
      </c>
      <c r="LAN309" s="119" t="s">
        <v>613</v>
      </c>
      <c r="LAO309" s="119" t="s">
        <v>613</v>
      </c>
      <c r="LAP309" s="119" t="s">
        <v>613</v>
      </c>
      <c r="LAQ309" s="119" t="s">
        <v>613</v>
      </c>
      <c r="LAR309" s="119" t="s">
        <v>613</v>
      </c>
      <c r="LAS309" s="119" t="s">
        <v>613</v>
      </c>
      <c r="LAT309" s="119" t="s">
        <v>613</v>
      </c>
      <c r="LAU309" s="119" t="s">
        <v>613</v>
      </c>
      <c r="LAV309" s="119" t="s">
        <v>613</v>
      </c>
      <c r="LAW309" s="119" t="s">
        <v>613</v>
      </c>
      <c r="LAX309" s="119" t="s">
        <v>613</v>
      </c>
      <c r="LAY309" s="119" t="s">
        <v>613</v>
      </c>
      <c r="LAZ309" s="119" t="s">
        <v>613</v>
      </c>
      <c r="LBA309" s="119" t="s">
        <v>613</v>
      </c>
      <c r="LBB309" s="119" t="s">
        <v>613</v>
      </c>
      <c r="LBC309" s="119" t="s">
        <v>613</v>
      </c>
      <c r="LBD309" s="119" t="s">
        <v>613</v>
      </c>
      <c r="LBE309" s="119" t="s">
        <v>613</v>
      </c>
      <c r="LBF309" s="119" t="s">
        <v>613</v>
      </c>
      <c r="LBG309" s="119" t="s">
        <v>613</v>
      </c>
      <c r="LBH309" s="119" t="s">
        <v>613</v>
      </c>
      <c r="LBI309" s="119" t="s">
        <v>613</v>
      </c>
      <c r="LBJ309" s="119" t="s">
        <v>613</v>
      </c>
      <c r="LBK309" s="119" t="s">
        <v>613</v>
      </c>
      <c r="LBL309" s="119" t="s">
        <v>613</v>
      </c>
      <c r="LBM309" s="119" t="s">
        <v>613</v>
      </c>
      <c r="LBN309" s="119" t="s">
        <v>613</v>
      </c>
      <c r="LBO309" s="119" t="s">
        <v>613</v>
      </c>
      <c r="LBP309" s="119" t="s">
        <v>613</v>
      </c>
      <c r="LBQ309" s="119" t="s">
        <v>613</v>
      </c>
      <c r="LBR309" s="119" t="s">
        <v>613</v>
      </c>
      <c r="LBS309" s="119" t="s">
        <v>613</v>
      </c>
      <c r="LBT309" s="119" t="s">
        <v>613</v>
      </c>
      <c r="LBU309" s="119" t="s">
        <v>613</v>
      </c>
      <c r="LBV309" s="119" t="s">
        <v>613</v>
      </c>
      <c r="LBW309" s="119" t="s">
        <v>613</v>
      </c>
      <c r="LBX309" s="119" t="s">
        <v>613</v>
      </c>
      <c r="LBY309" s="119" t="s">
        <v>613</v>
      </c>
      <c r="LBZ309" s="119" t="s">
        <v>613</v>
      </c>
      <c r="LCA309" s="119" t="s">
        <v>613</v>
      </c>
      <c r="LCB309" s="119" t="s">
        <v>613</v>
      </c>
      <c r="LCC309" s="119" t="s">
        <v>613</v>
      </c>
      <c r="LCD309" s="119" t="s">
        <v>613</v>
      </c>
      <c r="LCE309" s="119" t="s">
        <v>613</v>
      </c>
      <c r="LCF309" s="119" t="s">
        <v>613</v>
      </c>
      <c r="LCG309" s="119" t="s">
        <v>613</v>
      </c>
      <c r="LCH309" s="119" t="s">
        <v>613</v>
      </c>
      <c r="LCI309" s="119" t="s">
        <v>613</v>
      </c>
      <c r="LCJ309" s="119" t="s">
        <v>613</v>
      </c>
      <c r="LCK309" s="119" t="s">
        <v>613</v>
      </c>
      <c r="LCL309" s="119" t="s">
        <v>613</v>
      </c>
      <c r="LCM309" s="119" t="s">
        <v>613</v>
      </c>
      <c r="LCN309" s="119" t="s">
        <v>613</v>
      </c>
      <c r="LCO309" s="119" t="s">
        <v>613</v>
      </c>
      <c r="LCP309" s="119" t="s">
        <v>613</v>
      </c>
      <c r="LCQ309" s="119" t="s">
        <v>613</v>
      </c>
      <c r="LCR309" s="119" t="s">
        <v>613</v>
      </c>
      <c r="LCS309" s="119" t="s">
        <v>613</v>
      </c>
      <c r="LCT309" s="119" t="s">
        <v>613</v>
      </c>
      <c r="LCU309" s="119" t="s">
        <v>613</v>
      </c>
      <c r="LCV309" s="119" t="s">
        <v>613</v>
      </c>
      <c r="LCW309" s="119" t="s">
        <v>613</v>
      </c>
      <c r="LCX309" s="119" t="s">
        <v>613</v>
      </c>
      <c r="LCY309" s="119" t="s">
        <v>613</v>
      </c>
      <c r="LCZ309" s="119" t="s">
        <v>613</v>
      </c>
      <c r="LDA309" s="119" t="s">
        <v>613</v>
      </c>
      <c r="LDB309" s="119" t="s">
        <v>613</v>
      </c>
      <c r="LDC309" s="119" t="s">
        <v>613</v>
      </c>
      <c r="LDD309" s="119" t="s">
        <v>613</v>
      </c>
      <c r="LDE309" s="119" t="s">
        <v>613</v>
      </c>
      <c r="LDF309" s="119" t="s">
        <v>613</v>
      </c>
      <c r="LDG309" s="119" t="s">
        <v>613</v>
      </c>
      <c r="LDH309" s="119" t="s">
        <v>613</v>
      </c>
      <c r="LDI309" s="119" t="s">
        <v>613</v>
      </c>
      <c r="LDJ309" s="119" t="s">
        <v>613</v>
      </c>
      <c r="LDK309" s="119" t="s">
        <v>613</v>
      </c>
      <c r="LDL309" s="119" t="s">
        <v>613</v>
      </c>
      <c r="LDM309" s="119" t="s">
        <v>613</v>
      </c>
      <c r="LDN309" s="119" t="s">
        <v>613</v>
      </c>
      <c r="LDO309" s="119" t="s">
        <v>613</v>
      </c>
      <c r="LDP309" s="119" t="s">
        <v>613</v>
      </c>
      <c r="LDQ309" s="119" t="s">
        <v>613</v>
      </c>
      <c r="LDR309" s="119" t="s">
        <v>613</v>
      </c>
      <c r="LDS309" s="119" t="s">
        <v>613</v>
      </c>
      <c r="LDT309" s="119" t="s">
        <v>613</v>
      </c>
      <c r="LDU309" s="119" t="s">
        <v>613</v>
      </c>
      <c r="LDV309" s="119" t="s">
        <v>613</v>
      </c>
      <c r="LDW309" s="119" t="s">
        <v>613</v>
      </c>
      <c r="LDX309" s="119" t="s">
        <v>613</v>
      </c>
      <c r="LDY309" s="119" t="s">
        <v>613</v>
      </c>
      <c r="LDZ309" s="119" t="s">
        <v>613</v>
      </c>
      <c r="LEA309" s="119" t="s">
        <v>613</v>
      </c>
      <c r="LEB309" s="119" t="s">
        <v>613</v>
      </c>
      <c r="LEC309" s="119" t="s">
        <v>613</v>
      </c>
      <c r="LED309" s="119" t="s">
        <v>613</v>
      </c>
      <c r="LEE309" s="119" t="s">
        <v>613</v>
      </c>
      <c r="LEF309" s="119" t="s">
        <v>613</v>
      </c>
      <c r="LEG309" s="119" t="s">
        <v>613</v>
      </c>
      <c r="LEH309" s="119" t="s">
        <v>613</v>
      </c>
      <c r="LEI309" s="119" t="s">
        <v>613</v>
      </c>
      <c r="LEJ309" s="119" t="s">
        <v>613</v>
      </c>
      <c r="LEK309" s="119" t="s">
        <v>613</v>
      </c>
      <c r="LEL309" s="119" t="s">
        <v>613</v>
      </c>
      <c r="LEM309" s="119" t="s">
        <v>613</v>
      </c>
      <c r="LEN309" s="119" t="s">
        <v>613</v>
      </c>
      <c r="LEO309" s="119" t="s">
        <v>613</v>
      </c>
      <c r="LEP309" s="119" t="s">
        <v>613</v>
      </c>
      <c r="LEQ309" s="119" t="s">
        <v>613</v>
      </c>
      <c r="LER309" s="119" t="s">
        <v>613</v>
      </c>
      <c r="LES309" s="119" t="s">
        <v>613</v>
      </c>
      <c r="LET309" s="119" t="s">
        <v>613</v>
      </c>
      <c r="LEU309" s="119" t="s">
        <v>613</v>
      </c>
      <c r="LEV309" s="119" t="s">
        <v>613</v>
      </c>
      <c r="LEW309" s="119" t="s">
        <v>613</v>
      </c>
      <c r="LEX309" s="119" t="s">
        <v>613</v>
      </c>
      <c r="LEY309" s="119" t="s">
        <v>613</v>
      </c>
      <c r="LEZ309" s="119" t="s">
        <v>613</v>
      </c>
      <c r="LFA309" s="119" t="s">
        <v>613</v>
      </c>
      <c r="LFB309" s="119" t="s">
        <v>613</v>
      </c>
      <c r="LFC309" s="119" t="s">
        <v>613</v>
      </c>
      <c r="LFD309" s="119" t="s">
        <v>613</v>
      </c>
      <c r="LFE309" s="119" t="s">
        <v>613</v>
      </c>
      <c r="LFF309" s="119" t="s">
        <v>613</v>
      </c>
      <c r="LFG309" s="119" t="s">
        <v>613</v>
      </c>
      <c r="LFH309" s="119" t="s">
        <v>613</v>
      </c>
      <c r="LFI309" s="119" t="s">
        <v>613</v>
      </c>
      <c r="LFJ309" s="119" t="s">
        <v>613</v>
      </c>
      <c r="LFK309" s="119" t="s">
        <v>613</v>
      </c>
      <c r="LFL309" s="119" t="s">
        <v>613</v>
      </c>
      <c r="LFM309" s="119" t="s">
        <v>613</v>
      </c>
      <c r="LFN309" s="119" t="s">
        <v>613</v>
      </c>
      <c r="LFO309" s="119" t="s">
        <v>613</v>
      </c>
      <c r="LFP309" s="119" t="s">
        <v>613</v>
      </c>
      <c r="LFQ309" s="119" t="s">
        <v>613</v>
      </c>
      <c r="LFR309" s="119" t="s">
        <v>613</v>
      </c>
      <c r="LFS309" s="119" t="s">
        <v>613</v>
      </c>
      <c r="LFT309" s="119" t="s">
        <v>613</v>
      </c>
      <c r="LFU309" s="119" t="s">
        <v>613</v>
      </c>
      <c r="LFV309" s="119" t="s">
        <v>613</v>
      </c>
      <c r="LFW309" s="119" t="s">
        <v>613</v>
      </c>
      <c r="LFX309" s="119" t="s">
        <v>613</v>
      </c>
      <c r="LFY309" s="119" t="s">
        <v>613</v>
      </c>
      <c r="LFZ309" s="119" t="s">
        <v>613</v>
      </c>
      <c r="LGA309" s="119" t="s">
        <v>613</v>
      </c>
      <c r="LGB309" s="119" t="s">
        <v>613</v>
      </c>
      <c r="LGC309" s="119" t="s">
        <v>613</v>
      </c>
      <c r="LGD309" s="119" t="s">
        <v>613</v>
      </c>
      <c r="LGE309" s="119" t="s">
        <v>613</v>
      </c>
      <c r="LGF309" s="119" t="s">
        <v>613</v>
      </c>
      <c r="LGG309" s="119" t="s">
        <v>613</v>
      </c>
      <c r="LGH309" s="119" t="s">
        <v>613</v>
      </c>
      <c r="LGI309" s="119" t="s">
        <v>613</v>
      </c>
      <c r="LGJ309" s="119" t="s">
        <v>613</v>
      </c>
      <c r="LGK309" s="119" t="s">
        <v>613</v>
      </c>
      <c r="LGL309" s="119" t="s">
        <v>613</v>
      </c>
      <c r="LGM309" s="119" t="s">
        <v>613</v>
      </c>
      <c r="LGN309" s="119" t="s">
        <v>613</v>
      </c>
      <c r="LGO309" s="119" t="s">
        <v>613</v>
      </c>
      <c r="LGP309" s="119" t="s">
        <v>613</v>
      </c>
      <c r="LGQ309" s="119" t="s">
        <v>613</v>
      </c>
      <c r="LGR309" s="119" t="s">
        <v>613</v>
      </c>
      <c r="LGS309" s="119" t="s">
        <v>613</v>
      </c>
      <c r="LGT309" s="119" t="s">
        <v>613</v>
      </c>
      <c r="LGU309" s="119" t="s">
        <v>613</v>
      </c>
      <c r="LGV309" s="119" t="s">
        <v>613</v>
      </c>
      <c r="LGW309" s="119" t="s">
        <v>613</v>
      </c>
      <c r="LGX309" s="119" t="s">
        <v>613</v>
      </c>
      <c r="LGY309" s="119" t="s">
        <v>613</v>
      </c>
      <c r="LGZ309" s="119" t="s">
        <v>613</v>
      </c>
      <c r="LHA309" s="119" t="s">
        <v>613</v>
      </c>
      <c r="LHB309" s="119" t="s">
        <v>613</v>
      </c>
      <c r="LHC309" s="119" t="s">
        <v>613</v>
      </c>
      <c r="LHD309" s="119" t="s">
        <v>613</v>
      </c>
      <c r="LHE309" s="119" t="s">
        <v>613</v>
      </c>
      <c r="LHF309" s="119" t="s">
        <v>613</v>
      </c>
      <c r="LHG309" s="119" t="s">
        <v>613</v>
      </c>
      <c r="LHH309" s="119" t="s">
        <v>613</v>
      </c>
      <c r="LHI309" s="119" t="s">
        <v>613</v>
      </c>
      <c r="LHJ309" s="119" t="s">
        <v>613</v>
      </c>
      <c r="LHK309" s="119" t="s">
        <v>613</v>
      </c>
      <c r="LHL309" s="119" t="s">
        <v>613</v>
      </c>
      <c r="LHM309" s="119" t="s">
        <v>613</v>
      </c>
      <c r="LHN309" s="119" t="s">
        <v>613</v>
      </c>
      <c r="LHO309" s="119" t="s">
        <v>613</v>
      </c>
      <c r="LHP309" s="119" t="s">
        <v>613</v>
      </c>
      <c r="LHQ309" s="119" t="s">
        <v>613</v>
      </c>
      <c r="LHR309" s="119" t="s">
        <v>613</v>
      </c>
      <c r="LHS309" s="119" t="s">
        <v>613</v>
      </c>
      <c r="LHT309" s="119" t="s">
        <v>613</v>
      </c>
      <c r="LHU309" s="119" t="s">
        <v>613</v>
      </c>
      <c r="LHV309" s="119" t="s">
        <v>613</v>
      </c>
      <c r="LHW309" s="119" t="s">
        <v>613</v>
      </c>
      <c r="LHX309" s="119" t="s">
        <v>613</v>
      </c>
      <c r="LHY309" s="119" t="s">
        <v>613</v>
      </c>
      <c r="LHZ309" s="119" t="s">
        <v>613</v>
      </c>
      <c r="LIA309" s="119" t="s">
        <v>613</v>
      </c>
      <c r="LIB309" s="119" t="s">
        <v>613</v>
      </c>
      <c r="LIC309" s="119" t="s">
        <v>613</v>
      </c>
      <c r="LID309" s="119" t="s">
        <v>613</v>
      </c>
      <c r="LIE309" s="119" t="s">
        <v>613</v>
      </c>
      <c r="LIF309" s="119" t="s">
        <v>613</v>
      </c>
      <c r="LIG309" s="119" t="s">
        <v>613</v>
      </c>
      <c r="LIH309" s="119" t="s">
        <v>613</v>
      </c>
      <c r="LII309" s="119" t="s">
        <v>613</v>
      </c>
      <c r="LIJ309" s="119" t="s">
        <v>613</v>
      </c>
      <c r="LIK309" s="119" t="s">
        <v>613</v>
      </c>
      <c r="LIL309" s="119" t="s">
        <v>613</v>
      </c>
      <c r="LIM309" s="119" t="s">
        <v>613</v>
      </c>
      <c r="LIN309" s="119" t="s">
        <v>613</v>
      </c>
      <c r="LIO309" s="119" t="s">
        <v>613</v>
      </c>
      <c r="LIP309" s="119" t="s">
        <v>613</v>
      </c>
      <c r="LIQ309" s="119" t="s">
        <v>613</v>
      </c>
      <c r="LIR309" s="119" t="s">
        <v>613</v>
      </c>
      <c r="LIS309" s="119" t="s">
        <v>613</v>
      </c>
      <c r="LIT309" s="119" t="s">
        <v>613</v>
      </c>
      <c r="LIU309" s="119" t="s">
        <v>613</v>
      </c>
      <c r="LIV309" s="119" t="s">
        <v>613</v>
      </c>
      <c r="LIW309" s="119" t="s">
        <v>613</v>
      </c>
      <c r="LIX309" s="119" t="s">
        <v>613</v>
      </c>
      <c r="LIY309" s="119" t="s">
        <v>613</v>
      </c>
      <c r="LIZ309" s="119" t="s">
        <v>613</v>
      </c>
      <c r="LJA309" s="119" t="s">
        <v>613</v>
      </c>
      <c r="LJB309" s="119" t="s">
        <v>613</v>
      </c>
      <c r="LJC309" s="119" t="s">
        <v>613</v>
      </c>
      <c r="LJD309" s="119" t="s">
        <v>613</v>
      </c>
      <c r="LJE309" s="119" t="s">
        <v>613</v>
      </c>
      <c r="LJF309" s="119" t="s">
        <v>613</v>
      </c>
      <c r="LJG309" s="119" t="s">
        <v>613</v>
      </c>
      <c r="LJH309" s="119" t="s">
        <v>613</v>
      </c>
      <c r="LJI309" s="119" t="s">
        <v>613</v>
      </c>
      <c r="LJJ309" s="119" t="s">
        <v>613</v>
      </c>
      <c r="LJK309" s="119" t="s">
        <v>613</v>
      </c>
      <c r="LJL309" s="119" t="s">
        <v>613</v>
      </c>
      <c r="LJM309" s="119" t="s">
        <v>613</v>
      </c>
      <c r="LJN309" s="119" t="s">
        <v>613</v>
      </c>
      <c r="LJO309" s="119" t="s">
        <v>613</v>
      </c>
      <c r="LJP309" s="119" t="s">
        <v>613</v>
      </c>
      <c r="LJQ309" s="119" t="s">
        <v>613</v>
      </c>
      <c r="LJR309" s="119" t="s">
        <v>613</v>
      </c>
      <c r="LJS309" s="119" t="s">
        <v>613</v>
      </c>
      <c r="LJT309" s="119" t="s">
        <v>613</v>
      </c>
      <c r="LJU309" s="119" t="s">
        <v>613</v>
      </c>
      <c r="LJV309" s="119" t="s">
        <v>613</v>
      </c>
      <c r="LJW309" s="119" t="s">
        <v>613</v>
      </c>
      <c r="LJX309" s="119" t="s">
        <v>613</v>
      </c>
      <c r="LJY309" s="119" t="s">
        <v>613</v>
      </c>
      <c r="LJZ309" s="119" t="s">
        <v>613</v>
      </c>
      <c r="LKA309" s="119" t="s">
        <v>613</v>
      </c>
      <c r="LKB309" s="119" t="s">
        <v>613</v>
      </c>
      <c r="LKC309" s="119" t="s">
        <v>613</v>
      </c>
      <c r="LKD309" s="119" t="s">
        <v>613</v>
      </c>
      <c r="LKE309" s="119" t="s">
        <v>613</v>
      </c>
      <c r="LKF309" s="119" t="s">
        <v>613</v>
      </c>
      <c r="LKG309" s="119" t="s">
        <v>613</v>
      </c>
      <c r="LKH309" s="119" t="s">
        <v>613</v>
      </c>
      <c r="LKI309" s="119" t="s">
        <v>613</v>
      </c>
      <c r="LKJ309" s="119" t="s">
        <v>613</v>
      </c>
      <c r="LKK309" s="119" t="s">
        <v>613</v>
      </c>
      <c r="LKL309" s="119" t="s">
        <v>613</v>
      </c>
      <c r="LKM309" s="119" t="s">
        <v>613</v>
      </c>
      <c r="LKN309" s="119" t="s">
        <v>613</v>
      </c>
      <c r="LKO309" s="119" t="s">
        <v>613</v>
      </c>
      <c r="LKP309" s="119" t="s">
        <v>613</v>
      </c>
      <c r="LKQ309" s="119" t="s">
        <v>613</v>
      </c>
      <c r="LKR309" s="119" t="s">
        <v>613</v>
      </c>
      <c r="LKS309" s="119" t="s">
        <v>613</v>
      </c>
      <c r="LKT309" s="119" t="s">
        <v>613</v>
      </c>
      <c r="LKU309" s="119" t="s">
        <v>613</v>
      </c>
      <c r="LKV309" s="119" t="s">
        <v>613</v>
      </c>
      <c r="LKW309" s="119" t="s">
        <v>613</v>
      </c>
      <c r="LKX309" s="119" t="s">
        <v>613</v>
      </c>
      <c r="LKY309" s="119" t="s">
        <v>613</v>
      </c>
      <c r="LKZ309" s="119" t="s">
        <v>613</v>
      </c>
      <c r="LLA309" s="119" t="s">
        <v>613</v>
      </c>
      <c r="LLB309" s="119" t="s">
        <v>613</v>
      </c>
      <c r="LLC309" s="119" t="s">
        <v>613</v>
      </c>
      <c r="LLD309" s="119" t="s">
        <v>613</v>
      </c>
      <c r="LLE309" s="119" t="s">
        <v>613</v>
      </c>
      <c r="LLF309" s="119" t="s">
        <v>613</v>
      </c>
      <c r="LLG309" s="119" t="s">
        <v>613</v>
      </c>
      <c r="LLH309" s="119" t="s">
        <v>613</v>
      </c>
      <c r="LLI309" s="119" t="s">
        <v>613</v>
      </c>
      <c r="LLJ309" s="119" t="s">
        <v>613</v>
      </c>
      <c r="LLK309" s="119" t="s">
        <v>613</v>
      </c>
      <c r="LLL309" s="119" t="s">
        <v>613</v>
      </c>
      <c r="LLM309" s="119" t="s">
        <v>613</v>
      </c>
      <c r="LLN309" s="119" t="s">
        <v>613</v>
      </c>
      <c r="LLO309" s="119" t="s">
        <v>613</v>
      </c>
      <c r="LLP309" s="119" t="s">
        <v>613</v>
      </c>
      <c r="LLQ309" s="119" t="s">
        <v>613</v>
      </c>
      <c r="LLR309" s="119" t="s">
        <v>613</v>
      </c>
      <c r="LLS309" s="119" t="s">
        <v>613</v>
      </c>
      <c r="LLT309" s="119" t="s">
        <v>613</v>
      </c>
      <c r="LLU309" s="119" t="s">
        <v>613</v>
      </c>
      <c r="LLV309" s="119" t="s">
        <v>613</v>
      </c>
      <c r="LLW309" s="119" t="s">
        <v>613</v>
      </c>
      <c r="LLX309" s="119" t="s">
        <v>613</v>
      </c>
      <c r="LLY309" s="119" t="s">
        <v>613</v>
      </c>
      <c r="LLZ309" s="119" t="s">
        <v>613</v>
      </c>
      <c r="LMA309" s="119" t="s">
        <v>613</v>
      </c>
      <c r="LMB309" s="119" t="s">
        <v>613</v>
      </c>
      <c r="LMC309" s="119" t="s">
        <v>613</v>
      </c>
      <c r="LMD309" s="119" t="s">
        <v>613</v>
      </c>
      <c r="LME309" s="119" t="s">
        <v>613</v>
      </c>
      <c r="LMF309" s="119" t="s">
        <v>613</v>
      </c>
      <c r="LMG309" s="119" t="s">
        <v>613</v>
      </c>
      <c r="LMH309" s="119" t="s">
        <v>613</v>
      </c>
      <c r="LMI309" s="119" t="s">
        <v>613</v>
      </c>
      <c r="LMJ309" s="119" t="s">
        <v>613</v>
      </c>
      <c r="LMK309" s="119" t="s">
        <v>613</v>
      </c>
      <c r="LML309" s="119" t="s">
        <v>613</v>
      </c>
      <c r="LMM309" s="119" t="s">
        <v>613</v>
      </c>
      <c r="LMN309" s="119" t="s">
        <v>613</v>
      </c>
      <c r="LMO309" s="119" t="s">
        <v>613</v>
      </c>
      <c r="LMP309" s="119" t="s">
        <v>613</v>
      </c>
      <c r="LMQ309" s="119" t="s">
        <v>613</v>
      </c>
      <c r="LMR309" s="119" t="s">
        <v>613</v>
      </c>
      <c r="LMS309" s="119" t="s">
        <v>613</v>
      </c>
      <c r="LMT309" s="119" t="s">
        <v>613</v>
      </c>
      <c r="LMU309" s="119" t="s">
        <v>613</v>
      </c>
      <c r="LMV309" s="119" t="s">
        <v>613</v>
      </c>
      <c r="LMW309" s="119" t="s">
        <v>613</v>
      </c>
      <c r="LMX309" s="119" t="s">
        <v>613</v>
      </c>
      <c r="LMY309" s="119" t="s">
        <v>613</v>
      </c>
      <c r="LMZ309" s="119" t="s">
        <v>613</v>
      </c>
      <c r="LNA309" s="119" t="s">
        <v>613</v>
      </c>
      <c r="LNB309" s="119" t="s">
        <v>613</v>
      </c>
      <c r="LNC309" s="119" t="s">
        <v>613</v>
      </c>
      <c r="LND309" s="119" t="s">
        <v>613</v>
      </c>
      <c r="LNE309" s="119" t="s">
        <v>613</v>
      </c>
      <c r="LNF309" s="119" t="s">
        <v>613</v>
      </c>
      <c r="LNG309" s="119" t="s">
        <v>613</v>
      </c>
      <c r="LNH309" s="119" t="s">
        <v>613</v>
      </c>
      <c r="LNI309" s="119" t="s">
        <v>613</v>
      </c>
      <c r="LNJ309" s="119" t="s">
        <v>613</v>
      </c>
      <c r="LNK309" s="119" t="s">
        <v>613</v>
      </c>
      <c r="LNL309" s="119" t="s">
        <v>613</v>
      </c>
      <c r="LNM309" s="119" t="s">
        <v>613</v>
      </c>
      <c r="LNN309" s="119" t="s">
        <v>613</v>
      </c>
      <c r="LNO309" s="119" t="s">
        <v>613</v>
      </c>
      <c r="LNP309" s="119" t="s">
        <v>613</v>
      </c>
      <c r="LNQ309" s="119" t="s">
        <v>613</v>
      </c>
      <c r="LNR309" s="119" t="s">
        <v>613</v>
      </c>
      <c r="LNS309" s="119" t="s">
        <v>613</v>
      </c>
      <c r="LNT309" s="119" t="s">
        <v>613</v>
      </c>
      <c r="LNU309" s="119" t="s">
        <v>613</v>
      </c>
      <c r="LNV309" s="119" t="s">
        <v>613</v>
      </c>
      <c r="LNW309" s="119" t="s">
        <v>613</v>
      </c>
      <c r="LNX309" s="119" t="s">
        <v>613</v>
      </c>
      <c r="LNY309" s="119" t="s">
        <v>613</v>
      </c>
      <c r="LNZ309" s="119" t="s">
        <v>613</v>
      </c>
      <c r="LOA309" s="119" t="s">
        <v>613</v>
      </c>
      <c r="LOB309" s="119" t="s">
        <v>613</v>
      </c>
      <c r="LOC309" s="119" t="s">
        <v>613</v>
      </c>
      <c r="LOD309" s="119" t="s">
        <v>613</v>
      </c>
      <c r="LOE309" s="119" t="s">
        <v>613</v>
      </c>
      <c r="LOF309" s="119" t="s">
        <v>613</v>
      </c>
      <c r="LOG309" s="119" t="s">
        <v>613</v>
      </c>
      <c r="LOH309" s="119" t="s">
        <v>613</v>
      </c>
      <c r="LOI309" s="119" t="s">
        <v>613</v>
      </c>
      <c r="LOJ309" s="119" t="s">
        <v>613</v>
      </c>
      <c r="LOK309" s="119" t="s">
        <v>613</v>
      </c>
      <c r="LOL309" s="119" t="s">
        <v>613</v>
      </c>
      <c r="LOM309" s="119" t="s">
        <v>613</v>
      </c>
      <c r="LON309" s="119" t="s">
        <v>613</v>
      </c>
      <c r="LOO309" s="119" t="s">
        <v>613</v>
      </c>
      <c r="LOP309" s="119" t="s">
        <v>613</v>
      </c>
      <c r="LOQ309" s="119" t="s">
        <v>613</v>
      </c>
      <c r="LOR309" s="119" t="s">
        <v>613</v>
      </c>
      <c r="LOS309" s="119" t="s">
        <v>613</v>
      </c>
      <c r="LOT309" s="119" t="s">
        <v>613</v>
      </c>
      <c r="LOU309" s="119" t="s">
        <v>613</v>
      </c>
      <c r="LOV309" s="119" t="s">
        <v>613</v>
      </c>
      <c r="LOW309" s="119" t="s">
        <v>613</v>
      </c>
      <c r="LOX309" s="119" t="s">
        <v>613</v>
      </c>
      <c r="LOY309" s="119" t="s">
        <v>613</v>
      </c>
      <c r="LOZ309" s="119" t="s">
        <v>613</v>
      </c>
      <c r="LPA309" s="119" t="s">
        <v>613</v>
      </c>
      <c r="LPB309" s="119" t="s">
        <v>613</v>
      </c>
      <c r="LPC309" s="119" t="s">
        <v>613</v>
      </c>
      <c r="LPD309" s="119" t="s">
        <v>613</v>
      </c>
      <c r="LPE309" s="119" t="s">
        <v>613</v>
      </c>
      <c r="LPF309" s="119" t="s">
        <v>613</v>
      </c>
      <c r="LPG309" s="119" t="s">
        <v>613</v>
      </c>
      <c r="LPH309" s="119" t="s">
        <v>613</v>
      </c>
      <c r="LPI309" s="119" t="s">
        <v>613</v>
      </c>
      <c r="LPJ309" s="119" t="s">
        <v>613</v>
      </c>
      <c r="LPK309" s="119" t="s">
        <v>613</v>
      </c>
      <c r="LPL309" s="119" t="s">
        <v>613</v>
      </c>
      <c r="LPM309" s="119" t="s">
        <v>613</v>
      </c>
      <c r="LPN309" s="119" t="s">
        <v>613</v>
      </c>
      <c r="LPO309" s="119" t="s">
        <v>613</v>
      </c>
      <c r="LPP309" s="119" t="s">
        <v>613</v>
      </c>
      <c r="LPQ309" s="119" t="s">
        <v>613</v>
      </c>
      <c r="LPR309" s="119" t="s">
        <v>613</v>
      </c>
      <c r="LPS309" s="119" t="s">
        <v>613</v>
      </c>
      <c r="LPT309" s="119" t="s">
        <v>613</v>
      </c>
      <c r="LPU309" s="119" t="s">
        <v>613</v>
      </c>
      <c r="LPV309" s="119" t="s">
        <v>613</v>
      </c>
      <c r="LPW309" s="119" t="s">
        <v>613</v>
      </c>
      <c r="LPX309" s="119" t="s">
        <v>613</v>
      </c>
      <c r="LPY309" s="119" t="s">
        <v>613</v>
      </c>
      <c r="LPZ309" s="119" t="s">
        <v>613</v>
      </c>
      <c r="LQA309" s="119" t="s">
        <v>613</v>
      </c>
      <c r="LQB309" s="119" t="s">
        <v>613</v>
      </c>
      <c r="LQC309" s="119" t="s">
        <v>613</v>
      </c>
      <c r="LQD309" s="119" t="s">
        <v>613</v>
      </c>
      <c r="LQE309" s="119" t="s">
        <v>613</v>
      </c>
      <c r="LQF309" s="119" t="s">
        <v>613</v>
      </c>
      <c r="LQG309" s="119" t="s">
        <v>613</v>
      </c>
      <c r="LQH309" s="119" t="s">
        <v>613</v>
      </c>
      <c r="LQI309" s="119" t="s">
        <v>613</v>
      </c>
      <c r="LQJ309" s="119" t="s">
        <v>613</v>
      </c>
      <c r="LQK309" s="119" t="s">
        <v>613</v>
      </c>
      <c r="LQL309" s="119" t="s">
        <v>613</v>
      </c>
      <c r="LQM309" s="119" t="s">
        <v>613</v>
      </c>
      <c r="LQN309" s="119" t="s">
        <v>613</v>
      </c>
      <c r="LQO309" s="119" t="s">
        <v>613</v>
      </c>
      <c r="LQP309" s="119" t="s">
        <v>613</v>
      </c>
      <c r="LQQ309" s="119" t="s">
        <v>613</v>
      </c>
      <c r="LQR309" s="119" t="s">
        <v>613</v>
      </c>
      <c r="LQS309" s="119" t="s">
        <v>613</v>
      </c>
      <c r="LQT309" s="119" t="s">
        <v>613</v>
      </c>
      <c r="LQU309" s="119" t="s">
        <v>613</v>
      </c>
      <c r="LQV309" s="119" t="s">
        <v>613</v>
      </c>
      <c r="LQW309" s="119" t="s">
        <v>613</v>
      </c>
      <c r="LQX309" s="119" t="s">
        <v>613</v>
      </c>
      <c r="LQY309" s="119" t="s">
        <v>613</v>
      </c>
      <c r="LQZ309" s="119" t="s">
        <v>613</v>
      </c>
      <c r="LRA309" s="119" t="s">
        <v>613</v>
      </c>
      <c r="LRB309" s="119" t="s">
        <v>613</v>
      </c>
      <c r="LRC309" s="119" t="s">
        <v>613</v>
      </c>
      <c r="LRD309" s="119" t="s">
        <v>613</v>
      </c>
      <c r="LRE309" s="119" t="s">
        <v>613</v>
      </c>
      <c r="LRF309" s="119" t="s">
        <v>613</v>
      </c>
      <c r="LRG309" s="119" t="s">
        <v>613</v>
      </c>
      <c r="LRH309" s="119" t="s">
        <v>613</v>
      </c>
      <c r="LRI309" s="119" t="s">
        <v>613</v>
      </c>
      <c r="LRJ309" s="119" t="s">
        <v>613</v>
      </c>
      <c r="LRK309" s="119" t="s">
        <v>613</v>
      </c>
      <c r="LRL309" s="119" t="s">
        <v>613</v>
      </c>
      <c r="LRM309" s="119" t="s">
        <v>613</v>
      </c>
      <c r="LRN309" s="119" t="s">
        <v>613</v>
      </c>
      <c r="LRO309" s="119" t="s">
        <v>613</v>
      </c>
      <c r="LRP309" s="119" t="s">
        <v>613</v>
      </c>
      <c r="LRQ309" s="119" t="s">
        <v>613</v>
      </c>
      <c r="LRR309" s="119" t="s">
        <v>613</v>
      </c>
      <c r="LRS309" s="119" t="s">
        <v>613</v>
      </c>
      <c r="LRT309" s="119" t="s">
        <v>613</v>
      </c>
      <c r="LRU309" s="119" t="s">
        <v>613</v>
      </c>
      <c r="LRV309" s="119" t="s">
        <v>613</v>
      </c>
      <c r="LRW309" s="119" t="s">
        <v>613</v>
      </c>
      <c r="LRX309" s="119" t="s">
        <v>613</v>
      </c>
      <c r="LRY309" s="119" t="s">
        <v>613</v>
      </c>
      <c r="LRZ309" s="119" t="s">
        <v>613</v>
      </c>
      <c r="LSA309" s="119" t="s">
        <v>613</v>
      </c>
      <c r="LSB309" s="119" t="s">
        <v>613</v>
      </c>
      <c r="LSC309" s="119" t="s">
        <v>613</v>
      </c>
      <c r="LSD309" s="119" t="s">
        <v>613</v>
      </c>
      <c r="LSE309" s="119" t="s">
        <v>613</v>
      </c>
      <c r="LSF309" s="119" t="s">
        <v>613</v>
      </c>
      <c r="LSG309" s="119" t="s">
        <v>613</v>
      </c>
      <c r="LSH309" s="119" t="s">
        <v>613</v>
      </c>
      <c r="LSI309" s="119" t="s">
        <v>613</v>
      </c>
      <c r="LSJ309" s="119" t="s">
        <v>613</v>
      </c>
      <c r="LSK309" s="119" t="s">
        <v>613</v>
      </c>
      <c r="LSL309" s="119" t="s">
        <v>613</v>
      </c>
      <c r="LSM309" s="119" t="s">
        <v>613</v>
      </c>
      <c r="LSN309" s="119" t="s">
        <v>613</v>
      </c>
      <c r="LSO309" s="119" t="s">
        <v>613</v>
      </c>
      <c r="LSP309" s="119" t="s">
        <v>613</v>
      </c>
      <c r="LSQ309" s="119" t="s">
        <v>613</v>
      </c>
      <c r="LSR309" s="119" t="s">
        <v>613</v>
      </c>
      <c r="LSS309" s="119" t="s">
        <v>613</v>
      </c>
      <c r="LST309" s="119" t="s">
        <v>613</v>
      </c>
      <c r="LSU309" s="119" t="s">
        <v>613</v>
      </c>
      <c r="LSV309" s="119" t="s">
        <v>613</v>
      </c>
      <c r="LSW309" s="119" t="s">
        <v>613</v>
      </c>
      <c r="LSX309" s="119" t="s">
        <v>613</v>
      </c>
      <c r="LSY309" s="119" t="s">
        <v>613</v>
      </c>
      <c r="LSZ309" s="119" t="s">
        <v>613</v>
      </c>
      <c r="LTA309" s="119" t="s">
        <v>613</v>
      </c>
      <c r="LTB309" s="119" t="s">
        <v>613</v>
      </c>
      <c r="LTC309" s="119" t="s">
        <v>613</v>
      </c>
      <c r="LTD309" s="119" t="s">
        <v>613</v>
      </c>
      <c r="LTE309" s="119" t="s">
        <v>613</v>
      </c>
      <c r="LTF309" s="119" t="s">
        <v>613</v>
      </c>
      <c r="LTG309" s="119" t="s">
        <v>613</v>
      </c>
      <c r="LTH309" s="119" t="s">
        <v>613</v>
      </c>
      <c r="LTI309" s="119" t="s">
        <v>613</v>
      </c>
      <c r="LTJ309" s="119" t="s">
        <v>613</v>
      </c>
      <c r="LTK309" s="119" t="s">
        <v>613</v>
      </c>
      <c r="LTL309" s="119" t="s">
        <v>613</v>
      </c>
      <c r="LTM309" s="119" t="s">
        <v>613</v>
      </c>
      <c r="LTN309" s="119" t="s">
        <v>613</v>
      </c>
      <c r="LTO309" s="119" t="s">
        <v>613</v>
      </c>
      <c r="LTP309" s="119" t="s">
        <v>613</v>
      </c>
      <c r="LTQ309" s="119" t="s">
        <v>613</v>
      </c>
      <c r="LTR309" s="119" t="s">
        <v>613</v>
      </c>
      <c r="LTS309" s="119" t="s">
        <v>613</v>
      </c>
      <c r="LTT309" s="119" t="s">
        <v>613</v>
      </c>
      <c r="LTU309" s="119" t="s">
        <v>613</v>
      </c>
      <c r="LTV309" s="119" t="s">
        <v>613</v>
      </c>
      <c r="LTW309" s="119" t="s">
        <v>613</v>
      </c>
      <c r="LTX309" s="119" t="s">
        <v>613</v>
      </c>
      <c r="LTY309" s="119" t="s">
        <v>613</v>
      </c>
      <c r="LTZ309" s="119" t="s">
        <v>613</v>
      </c>
      <c r="LUA309" s="119" t="s">
        <v>613</v>
      </c>
      <c r="LUB309" s="119" t="s">
        <v>613</v>
      </c>
      <c r="LUC309" s="119" t="s">
        <v>613</v>
      </c>
      <c r="LUD309" s="119" t="s">
        <v>613</v>
      </c>
      <c r="LUE309" s="119" t="s">
        <v>613</v>
      </c>
      <c r="LUF309" s="119" t="s">
        <v>613</v>
      </c>
      <c r="LUG309" s="119" t="s">
        <v>613</v>
      </c>
      <c r="LUH309" s="119" t="s">
        <v>613</v>
      </c>
      <c r="LUI309" s="119" t="s">
        <v>613</v>
      </c>
      <c r="LUJ309" s="119" t="s">
        <v>613</v>
      </c>
      <c r="LUK309" s="119" t="s">
        <v>613</v>
      </c>
      <c r="LUL309" s="119" t="s">
        <v>613</v>
      </c>
      <c r="LUM309" s="119" t="s">
        <v>613</v>
      </c>
      <c r="LUN309" s="119" t="s">
        <v>613</v>
      </c>
      <c r="LUO309" s="119" t="s">
        <v>613</v>
      </c>
      <c r="LUP309" s="119" t="s">
        <v>613</v>
      </c>
      <c r="LUQ309" s="119" t="s">
        <v>613</v>
      </c>
      <c r="LUR309" s="119" t="s">
        <v>613</v>
      </c>
      <c r="LUS309" s="119" t="s">
        <v>613</v>
      </c>
      <c r="LUT309" s="119" t="s">
        <v>613</v>
      </c>
      <c r="LUU309" s="119" t="s">
        <v>613</v>
      </c>
      <c r="LUV309" s="119" t="s">
        <v>613</v>
      </c>
      <c r="LUW309" s="119" t="s">
        <v>613</v>
      </c>
      <c r="LUX309" s="119" t="s">
        <v>613</v>
      </c>
      <c r="LUY309" s="119" t="s">
        <v>613</v>
      </c>
      <c r="LUZ309" s="119" t="s">
        <v>613</v>
      </c>
      <c r="LVA309" s="119" t="s">
        <v>613</v>
      </c>
      <c r="LVB309" s="119" t="s">
        <v>613</v>
      </c>
      <c r="LVC309" s="119" t="s">
        <v>613</v>
      </c>
      <c r="LVD309" s="119" t="s">
        <v>613</v>
      </c>
      <c r="LVE309" s="119" t="s">
        <v>613</v>
      </c>
      <c r="LVF309" s="119" t="s">
        <v>613</v>
      </c>
      <c r="LVG309" s="119" t="s">
        <v>613</v>
      </c>
      <c r="LVH309" s="119" t="s">
        <v>613</v>
      </c>
      <c r="LVI309" s="119" t="s">
        <v>613</v>
      </c>
      <c r="LVJ309" s="119" t="s">
        <v>613</v>
      </c>
      <c r="LVK309" s="119" t="s">
        <v>613</v>
      </c>
      <c r="LVL309" s="119" t="s">
        <v>613</v>
      </c>
      <c r="LVM309" s="119" t="s">
        <v>613</v>
      </c>
      <c r="LVN309" s="119" t="s">
        <v>613</v>
      </c>
      <c r="LVO309" s="119" t="s">
        <v>613</v>
      </c>
      <c r="LVP309" s="119" t="s">
        <v>613</v>
      </c>
      <c r="LVQ309" s="119" t="s">
        <v>613</v>
      </c>
      <c r="LVR309" s="119" t="s">
        <v>613</v>
      </c>
      <c r="LVS309" s="119" t="s">
        <v>613</v>
      </c>
      <c r="LVT309" s="119" t="s">
        <v>613</v>
      </c>
      <c r="LVU309" s="119" t="s">
        <v>613</v>
      </c>
      <c r="LVV309" s="119" t="s">
        <v>613</v>
      </c>
      <c r="LVW309" s="119" t="s">
        <v>613</v>
      </c>
      <c r="LVX309" s="119" t="s">
        <v>613</v>
      </c>
      <c r="LVY309" s="119" t="s">
        <v>613</v>
      </c>
      <c r="LVZ309" s="119" t="s">
        <v>613</v>
      </c>
      <c r="LWA309" s="119" t="s">
        <v>613</v>
      </c>
      <c r="LWB309" s="119" t="s">
        <v>613</v>
      </c>
      <c r="LWC309" s="119" t="s">
        <v>613</v>
      </c>
      <c r="LWD309" s="119" t="s">
        <v>613</v>
      </c>
      <c r="LWE309" s="119" t="s">
        <v>613</v>
      </c>
      <c r="LWF309" s="119" t="s">
        <v>613</v>
      </c>
      <c r="LWG309" s="119" t="s">
        <v>613</v>
      </c>
      <c r="LWH309" s="119" t="s">
        <v>613</v>
      </c>
      <c r="LWI309" s="119" t="s">
        <v>613</v>
      </c>
      <c r="LWJ309" s="119" t="s">
        <v>613</v>
      </c>
      <c r="LWK309" s="119" t="s">
        <v>613</v>
      </c>
      <c r="LWL309" s="119" t="s">
        <v>613</v>
      </c>
      <c r="LWM309" s="119" t="s">
        <v>613</v>
      </c>
      <c r="LWN309" s="119" t="s">
        <v>613</v>
      </c>
      <c r="LWO309" s="119" t="s">
        <v>613</v>
      </c>
      <c r="LWP309" s="119" t="s">
        <v>613</v>
      </c>
      <c r="LWQ309" s="119" t="s">
        <v>613</v>
      </c>
      <c r="LWR309" s="119" t="s">
        <v>613</v>
      </c>
      <c r="LWS309" s="119" t="s">
        <v>613</v>
      </c>
      <c r="LWT309" s="119" t="s">
        <v>613</v>
      </c>
      <c r="LWU309" s="119" t="s">
        <v>613</v>
      </c>
      <c r="LWV309" s="119" t="s">
        <v>613</v>
      </c>
      <c r="LWW309" s="119" t="s">
        <v>613</v>
      </c>
      <c r="LWX309" s="119" t="s">
        <v>613</v>
      </c>
      <c r="LWY309" s="119" t="s">
        <v>613</v>
      </c>
      <c r="LWZ309" s="119" t="s">
        <v>613</v>
      </c>
      <c r="LXA309" s="119" t="s">
        <v>613</v>
      </c>
      <c r="LXB309" s="119" t="s">
        <v>613</v>
      </c>
      <c r="LXC309" s="119" t="s">
        <v>613</v>
      </c>
      <c r="LXD309" s="119" t="s">
        <v>613</v>
      </c>
      <c r="LXE309" s="119" t="s">
        <v>613</v>
      </c>
      <c r="LXF309" s="119" t="s">
        <v>613</v>
      </c>
      <c r="LXG309" s="119" t="s">
        <v>613</v>
      </c>
      <c r="LXH309" s="119" t="s">
        <v>613</v>
      </c>
      <c r="LXI309" s="119" t="s">
        <v>613</v>
      </c>
      <c r="LXJ309" s="119" t="s">
        <v>613</v>
      </c>
      <c r="LXK309" s="119" t="s">
        <v>613</v>
      </c>
      <c r="LXL309" s="119" t="s">
        <v>613</v>
      </c>
      <c r="LXM309" s="119" t="s">
        <v>613</v>
      </c>
      <c r="LXN309" s="119" t="s">
        <v>613</v>
      </c>
      <c r="LXO309" s="119" t="s">
        <v>613</v>
      </c>
      <c r="LXP309" s="119" t="s">
        <v>613</v>
      </c>
      <c r="LXQ309" s="119" t="s">
        <v>613</v>
      </c>
      <c r="LXR309" s="119" t="s">
        <v>613</v>
      </c>
      <c r="LXS309" s="119" t="s">
        <v>613</v>
      </c>
      <c r="LXT309" s="119" t="s">
        <v>613</v>
      </c>
      <c r="LXU309" s="119" t="s">
        <v>613</v>
      </c>
      <c r="LXV309" s="119" t="s">
        <v>613</v>
      </c>
      <c r="LXW309" s="119" t="s">
        <v>613</v>
      </c>
      <c r="LXX309" s="119" t="s">
        <v>613</v>
      </c>
      <c r="LXY309" s="119" t="s">
        <v>613</v>
      </c>
      <c r="LXZ309" s="119" t="s">
        <v>613</v>
      </c>
      <c r="LYA309" s="119" t="s">
        <v>613</v>
      </c>
      <c r="LYB309" s="119" t="s">
        <v>613</v>
      </c>
      <c r="LYC309" s="119" t="s">
        <v>613</v>
      </c>
      <c r="LYD309" s="119" t="s">
        <v>613</v>
      </c>
      <c r="LYE309" s="119" t="s">
        <v>613</v>
      </c>
      <c r="LYF309" s="119" t="s">
        <v>613</v>
      </c>
      <c r="LYG309" s="119" t="s">
        <v>613</v>
      </c>
      <c r="LYH309" s="119" t="s">
        <v>613</v>
      </c>
      <c r="LYI309" s="119" t="s">
        <v>613</v>
      </c>
      <c r="LYJ309" s="119" t="s">
        <v>613</v>
      </c>
      <c r="LYK309" s="119" t="s">
        <v>613</v>
      </c>
      <c r="LYL309" s="119" t="s">
        <v>613</v>
      </c>
      <c r="LYM309" s="119" t="s">
        <v>613</v>
      </c>
      <c r="LYN309" s="119" t="s">
        <v>613</v>
      </c>
      <c r="LYO309" s="119" t="s">
        <v>613</v>
      </c>
      <c r="LYP309" s="119" t="s">
        <v>613</v>
      </c>
      <c r="LYQ309" s="119" t="s">
        <v>613</v>
      </c>
      <c r="LYR309" s="119" t="s">
        <v>613</v>
      </c>
      <c r="LYS309" s="119" t="s">
        <v>613</v>
      </c>
      <c r="LYT309" s="119" t="s">
        <v>613</v>
      </c>
      <c r="LYU309" s="119" t="s">
        <v>613</v>
      </c>
      <c r="LYV309" s="119" t="s">
        <v>613</v>
      </c>
      <c r="LYW309" s="119" t="s">
        <v>613</v>
      </c>
      <c r="LYX309" s="119" t="s">
        <v>613</v>
      </c>
      <c r="LYY309" s="119" t="s">
        <v>613</v>
      </c>
      <c r="LYZ309" s="119" t="s">
        <v>613</v>
      </c>
      <c r="LZA309" s="119" t="s">
        <v>613</v>
      </c>
      <c r="LZB309" s="119" t="s">
        <v>613</v>
      </c>
      <c r="LZC309" s="119" t="s">
        <v>613</v>
      </c>
      <c r="LZD309" s="119" t="s">
        <v>613</v>
      </c>
      <c r="LZE309" s="119" t="s">
        <v>613</v>
      </c>
      <c r="LZF309" s="119" t="s">
        <v>613</v>
      </c>
      <c r="LZG309" s="119" t="s">
        <v>613</v>
      </c>
      <c r="LZH309" s="119" t="s">
        <v>613</v>
      </c>
      <c r="LZI309" s="119" t="s">
        <v>613</v>
      </c>
      <c r="LZJ309" s="119" t="s">
        <v>613</v>
      </c>
      <c r="LZK309" s="119" t="s">
        <v>613</v>
      </c>
      <c r="LZL309" s="119" t="s">
        <v>613</v>
      </c>
      <c r="LZM309" s="119" t="s">
        <v>613</v>
      </c>
      <c r="LZN309" s="119" t="s">
        <v>613</v>
      </c>
      <c r="LZO309" s="119" t="s">
        <v>613</v>
      </c>
      <c r="LZP309" s="119" t="s">
        <v>613</v>
      </c>
      <c r="LZQ309" s="119" t="s">
        <v>613</v>
      </c>
      <c r="LZR309" s="119" t="s">
        <v>613</v>
      </c>
      <c r="LZS309" s="119" t="s">
        <v>613</v>
      </c>
      <c r="LZT309" s="119" t="s">
        <v>613</v>
      </c>
      <c r="LZU309" s="119" t="s">
        <v>613</v>
      </c>
      <c r="LZV309" s="119" t="s">
        <v>613</v>
      </c>
      <c r="LZW309" s="119" t="s">
        <v>613</v>
      </c>
      <c r="LZX309" s="119" t="s">
        <v>613</v>
      </c>
      <c r="LZY309" s="119" t="s">
        <v>613</v>
      </c>
      <c r="LZZ309" s="119" t="s">
        <v>613</v>
      </c>
      <c r="MAA309" s="119" t="s">
        <v>613</v>
      </c>
      <c r="MAB309" s="119" t="s">
        <v>613</v>
      </c>
      <c r="MAC309" s="119" t="s">
        <v>613</v>
      </c>
      <c r="MAD309" s="119" t="s">
        <v>613</v>
      </c>
      <c r="MAE309" s="119" t="s">
        <v>613</v>
      </c>
      <c r="MAF309" s="119" t="s">
        <v>613</v>
      </c>
      <c r="MAG309" s="119" t="s">
        <v>613</v>
      </c>
      <c r="MAH309" s="119" t="s">
        <v>613</v>
      </c>
      <c r="MAI309" s="119" t="s">
        <v>613</v>
      </c>
      <c r="MAJ309" s="119" t="s">
        <v>613</v>
      </c>
      <c r="MAK309" s="119" t="s">
        <v>613</v>
      </c>
      <c r="MAL309" s="119" t="s">
        <v>613</v>
      </c>
      <c r="MAM309" s="119" t="s">
        <v>613</v>
      </c>
      <c r="MAN309" s="119" t="s">
        <v>613</v>
      </c>
      <c r="MAO309" s="119" t="s">
        <v>613</v>
      </c>
      <c r="MAP309" s="119" t="s">
        <v>613</v>
      </c>
      <c r="MAQ309" s="119" t="s">
        <v>613</v>
      </c>
      <c r="MAR309" s="119" t="s">
        <v>613</v>
      </c>
      <c r="MAS309" s="119" t="s">
        <v>613</v>
      </c>
      <c r="MAT309" s="119" t="s">
        <v>613</v>
      </c>
      <c r="MAU309" s="119" t="s">
        <v>613</v>
      </c>
      <c r="MAV309" s="119" t="s">
        <v>613</v>
      </c>
      <c r="MAW309" s="119" t="s">
        <v>613</v>
      </c>
      <c r="MAX309" s="119" t="s">
        <v>613</v>
      </c>
      <c r="MAY309" s="119" t="s">
        <v>613</v>
      </c>
      <c r="MAZ309" s="119" t="s">
        <v>613</v>
      </c>
      <c r="MBA309" s="119" t="s">
        <v>613</v>
      </c>
      <c r="MBB309" s="119" t="s">
        <v>613</v>
      </c>
      <c r="MBC309" s="119" t="s">
        <v>613</v>
      </c>
      <c r="MBD309" s="119" t="s">
        <v>613</v>
      </c>
      <c r="MBE309" s="119" t="s">
        <v>613</v>
      </c>
      <c r="MBF309" s="119" t="s">
        <v>613</v>
      </c>
      <c r="MBG309" s="119" t="s">
        <v>613</v>
      </c>
      <c r="MBH309" s="119" t="s">
        <v>613</v>
      </c>
      <c r="MBI309" s="119" t="s">
        <v>613</v>
      </c>
      <c r="MBJ309" s="119" t="s">
        <v>613</v>
      </c>
      <c r="MBK309" s="119" t="s">
        <v>613</v>
      </c>
      <c r="MBL309" s="119" t="s">
        <v>613</v>
      </c>
      <c r="MBM309" s="119" t="s">
        <v>613</v>
      </c>
      <c r="MBN309" s="119" t="s">
        <v>613</v>
      </c>
      <c r="MBO309" s="119" t="s">
        <v>613</v>
      </c>
      <c r="MBP309" s="119" t="s">
        <v>613</v>
      </c>
      <c r="MBQ309" s="119" t="s">
        <v>613</v>
      </c>
      <c r="MBR309" s="119" t="s">
        <v>613</v>
      </c>
      <c r="MBS309" s="119" t="s">
        <v>613</v>
      </c>
      <c r="MBT309" s="119" t="s">
        <v>613</v>
      </c>
      <c r="MBU309" s="119" t="s">
        <v>613</v>
      </c>
      <c r="MBV309" s="119" t="s">
        <v>613</v>
      </c>
      <c r="MBW309" s="119" t="s">
        <v>613</v>
      </c>
      <c r="MBX309" s="119" t="s">
        <v>613</v>
      </c>
      <c r="MBY309" s="119" t="s">
        <v>613</v>
      </c>
      <c r="MBZ309" s="119" t="s">
        <v>613</v>
      </c>
      <c r="MCA309" s="119" t="s">
        <v>613</v>
      </c>
      <c r="MCB309" s="119" t="s">
        <v>613</v>
      </c>
      <c r="MCC309" s="119" t="s">
        <v>613</v>
      </c>
      <c r="MCD309" s="119" t="s">
        <v>613</v>
      </c>
      <c r="MCE309" s="119" t="s">
        <v>613</v>
      </c>
      <c r="MCF309" s="119" t="s">
        <v>613</v>
      </c>
      <c r="MCG309" s="119" t="s">
        <v>613</v>
      </c>
      <c r="MCH309" s="119" t="s">
        <v>613</v>
      </c>
      <c r="MCI309" s="119" t="s">
        <v>613</v>
      </c>
      <c r="MCJ309" s="119" t="s">
        <v>613</v>
      </c>
      <c r="MCK309" s="119" t="s">
        <v>613</v>
      </c>
      <c r="MCL309" s="119" t="s">
        <v>613</v>
      </c>
      <c r="MCM309" s="119" t="s">
        <v>613</v>
      </c>
      <c r="MCN309" s="119" t="s">
        <v>613</v>
      </c>
      <c r="MCO309" s="119" t="s">
        <v>613</v>
      </c>
      <c r="MCP309" s="119" t="s">
        <v>613</v>
      </c>
      <c r="MCQ309" s="119" t="s">
        <v>613</v>
      </c>
      <c r="MCR309" s="119" t="s">
        <v>613</v>
      </c>
      <c r="MCS309" s="119" t="s">
        <v>613</v>
      </c>
      <c r="MCT309" s="119" t="s">
        <v>613</v>
      </c>
      <c r="MCU309" s="119" t="s">
        <v>613</v>
      </c>
      <c r="MCV309" s="119" t="s">
        <v>613</v>
      </c>
      <c r="MCW309" s="119" t="s">
        <v>613</v>
      </c>
      <c r="MCX309" s="119" t="s">
        <v>613</v>
      </c>
      <c r="MCY309" s="119" t="s">
        <v>613</v>
      </c>
      <c r="MCZ309" s="119" t="s">
        <v>613</v>
      </c>
      <c r="MDA309" s="119" t="s">
        <v>613</v>
      </c>
      <c r="MDB309" s="119" t="s">
        <v>613</v>
      </c>
      <c r="MDC309" s="119" t="s">
        <v>613</v>
      </c>
      <c r="MDD309" s="119" t="s">
        <v>613</v>
      </c>
      <c r="MDE309" s="119" t="s">
        <v>613</v>
      </c>
      <c r="MDF309" s="119" t="s">
        <v>613</v>
      </c>
      <c r="MDG309" s="119" t="s">
        <v>613</v>
      </c>
      <c r="MDH309" s="119" t="s">
        <v>613</v>
      </c>
      <c r="MDI309" s="119" t="s">
        <v>613</v>
      </c>
      <c r="MDJ309" s="119" t="s">
        <v>613</v>
      </c>
      <c r="MDK309" s="119" t="s">
        <v>613</v>
      </c>
      <c r="MDL309" s="119" t="s">
        <v>613</v>
      </c>
      <c r="MDM309" s="119" t="s">
        <v>613</v>
      </c>
      <c r="MDN309" s="119" t="s">
        <v>613</v>
      </c>
      <c r="MDO309" s="119" t="s">
        <v>613</v>
      </c>
      <c r="MDP309" s="119" t="s">
        <v>613</v>
      </c>
      <c r="MDQ309" s="119" t="s">
        <v>613</v>
      </c>
      <c r="MDR309" s="119" t="s">
        <v>613</v>
      </c>
      <c r="MDS309" s="119" t="s">
        <v>613</v>
      </c>
      <c r="MDT309" s="119" t="s">
        <v>613</v>
      </c>
      <c r="MDU309" s="119" t="s">
        <v>613</v>
      </c>
      <c r="MDV309" s="119" t="s">
        <v>613</v>
      </c>
      <c r="MDW309" s="119" t="s">
        <v>613</v>
      </c>
      <c r="MDX309" s="119" t="s">
        <v>613</v>
      </c>
      <c r="MDY309" s="119" t="s">
        <v>613</v>
      </c>
      <c r="MDZ309" s="119" t="s">
        <v>613</v>
      </c>
      <c r="MEA309" s="119" t="s">
        <v>613</v>
      </c>
      <c r="MEB309" s="119" t="s">
        <v>613</v>
      </c>
      <c r="MEC309" s="119" t="s">
        <v>613</v>
      </c>
      <c r="MED309" s="119" t="s">
        <v>613</v>
      </c>
      <c r="MEE309" s="119" t="s">
        <v>613</v>
      </c>
      <c r="MEF309" s="119" t="s">
        <v>613</v>
      </c>
      <c r="MEG309" s="119" t="s">
        <v>613</v>
      </c>
      <c r="MEH309" s="119" t="s">
        <v>613</v>
      </c>
      <c r="MEI309" s="119" t="s">
        <v>613</v>
      </c>
      <c r="MEJ309" s="119" t="s">
        <v>613</v>
      </c>
      <c r="MEK309" s="119" t="s">
        <v>613</v>
      </c>
      <c r="MEL309" s="119" t="s">
        <v>613</v>
      </c>
      <c r="MEM309" s="119" t="s">
        <v>613</v>
      </c>
      <c r="MEN309" s="119" t="s">
        <v>613</v>
      </c>
      <c r="MEO309" s="119" t="s">
        <v>613</v>
      </c>
      <c r="MEP309" s="119" t="s">
        <v>613</v>
      </c>
      <c r="MEQ309" s="119" t="s">
        <v>613</v>
      </c>
      <c r="MER309" s="119" t="s">
        <v>613</v>
      </c>
      <c r="MES309" s="119" t="s">
        <v>613</v>
      </c>
      <c r="MET309" s="119" t="s">
        <v>613</v>
      </c>
      <c r="MEU309" s="119" t="s">
        <v>613</v>
      </c>
      <c r="MEV309" s="119" t="s">
        <v>613</v>
      </c>
      <c r="MEW309" s="119" t="s">
        <v>613</v>
      </c>
      <c r="MEX309" s="119" t="s">
        <v>613</v>
      </c>
      <c r="MEY309" s="119" t="s">
        <v>613</v>
      </c>
      <c r="MEZ309" s="119" t="s">
        <v>613</v>
      </c>
      <c r="MFA309" s="119" t="s">
        <v>613</v>
      </c>
      <c r="MFB309" s="119" t="s">
        <v>613</v>
      </c>
      <c r="MFC309" s="119" t="s">
        <v>613</v>
      </c>
      <c r="MFD309" s="119" t="s">
        <v>613</v>
      </c>
      <c r="MFE309" s="119" t="s">
        <v>613</v>
      </c>
      <c r="MFF309" s="119" t="s">
        <v>613</v>
      </c>
      <c r="MFG309" s="119" t="s">
        <v>613</v>
      </c>
      <c r="MFH309" s="119" t="s">
        <v>613</v>
      </c>
      <c r="MFI309" s="119" t="s">
        <v>613</v>
      </c>
      <c r="MFJ309" s="119" t="s">
        <v>613</v>
      </c>
      <c r="MFK309" s="119" t="s">
        <v>613</v>
      </c>
      <c r="MFL309" s="119" t="s">
        <v>613</v>
      </c>
      <c r="MFM309" s="119" t="s">
        <v>613</v>
      </c>
      <c r="MFN309" s="119" t="s">
        <v>613</v>
      </c>
      <c r="MFO309" s="119" t="s">
        <v>613</v>
      </c>
      <c r="MFP309" s="119" t="s">
        <v>613</v>
      </c>
      <c r="MFQ309" s="119" t="s">
        <v>613</v>
      </c>
      <c r="MFR309" s="119" t="s">
        <v>613</v>
      </c>
      <c r="MFS309" s="119" t="s">
        <v>613</v>
      </c>
      <c r="MFT309" s="119" t="s">
        <v>613</v>
      </c>
      <c r="MFU309" s="119" t="s">
        <v>613</v>
      </c>
      <c r="MFV309" s="119" t="s">
        <v>613</v>
      </c>
      <c r="MFW309" s="119" t="s">
        <v>613</v>
      </c>
      <c r="MFX309" s="119" t="s">
        <v>613</v>
      </c>
      <c r="MFY309" s="119" t="s">
        <v>613</v>
      </c>
      <c r="MFZ309" s="119" t="s">
        <v>613</v>
      </c>
      <c r="MGA309" s="119" t="s">
        <v>613</v>
      </c>
      <c r="MGB309" s="119" t="s">
        <v>613</v>
      </c>
      <c r="MGC309" s="119" t="s">
        <v>613</v>
      </c>
      <c r="MGD309" s="119" t="s">
        <v>613</v>
      </c>
      <c r="MGE309" s="119" t="s">
        <v>613</v>
      </c>
      <c r="MGF309" s="119" t="s">
        <v>613</v>
      </c>
      <c r="MGG309" s="119" t="s">
        <v>613</v>
      </c>
      <c r="MGH309" s="119" t="s">
        <v>613</v>
      </c>
      <c r="MGI309" s="119" t="s">
        <v>613</v>
      </c>
      <c r="MGJ309" s="119" t="s">
        <v>613</v>
      </c>
      <c r="MGK309" s="119" t="s">
        <v>613</v>
      </c>
      <c r="MGL309" s="119" t="s">
        <v>613</v>
      </c>
      <c r="MGM309" s="119" t="s">
        <v>613</v>
      </c>
      <c r="MGN309" s="119" t="s">
        <v>613</v>
      </c>
      <c r="MGO309" s="119" t="s">
        <v>613</v>
      </c>
      <c r="MGP309" s="119" t="s">
        <v>613</v>
      </c>
      <c r="MGQ309" s="119" t="s">
        <v>613</v>
      </c>
      <c r="MGR309" s="119" t="s">
        <v>613</v>
      </c>
      <c r="MGS309" s="119" t="s">
        <v>613</v>
      </c>
      <c r="MGT309" s="119" t="s">
        <v>613</v>
      </c>
      <c r="MGU309" s="119" t="s">
        <v>613</v>
      </c>
      <c r="MGV309" s="119" t="s">
        <v>613</v>
      </c>
      <c r="MGW309" s="119" t="s">
        <v>613</v>
      </c>
      <c r="MGX309" s="119" t="s">
        <v>613</v>
      </c>
      <c r="MGY309" s="119" t="s">
        <v>613</v>
      </c>
      <c r="MGZ309" s="119" t="s">
        <v>613</v>
      </c>
      <c r="MHA309" s="119" t="s">
        <v>613</v>
      </c>
      <c r="MHB309" s="119" t="s">
        <v>613</v>
      </c>
      <c r="MHC309" s="119" t="s">
        <v>613</v>
      </c>
      <c r="MHD309" s="119" t="s">
        <v>613</v>
      </c>
      <c r="MHE309" s="119" t="s">
        <v>613</v>
      </c>
      <c r="MHF309" s="119" t="s">
        <v>613</v>
      </c>
      <c r="MHG309" s="119" t="s">
        <v>613</v>
      </c>
      <c r="MHH309" s="119" t="s">
        <v>613</v>
      </c>
      <c r="MHI309" s="119" t="s">
        <v>613</v>
      </c>
      <c r="MHJ309" s="119" t="s">
        <v>613</v>
      </c>
      <c r="MHK309" s="119" t="s">
        <v>613</v>
      </c>
      <c r="MHL309" s="119" t="s">
        <v>613</v>
      </c>
      <c r="MHM309" s="119" t="s">
        <v>613</v>
      </c>
      <c r="MHN309" s="119" t="s">
        <v>613</v>
      </c>
      <c r="MHO309" s="119" t="s">
        <v>613</v>
      </c>
      <c r="MHP309" s="119" t="s">
        <v>613</v>
      </c>
      <c r="MHQ309" s="119" t="s">
        <v>613</v>
      </c>
      <c r="MHR309" s="119" t="s">
        <v>613</v>
      </c>
      <c r="MHS309" s="119" t="s">
        <v>613</v>
      </c>
      <c r="MHT309" s="119" t="s">
        <v>613</v>
      </c>
      <c r="MHU309" s="119" t="s">
        <v>613</v>
      </c>
      <c r="MHV309" s="119" t="s">
        <v>613</v>
      </c>
      <c r="MHW309" s="119" t="s">
        <v>613</v>
      </c>
      <c r="MHX309" s="119" t="s">
        <v>613</v>
      </c>
      <c r="MHY309" s="119" t="s">
        <v>613</v>
      </c>
      <c r="MHZ309" s="119" t="s">
        <v>613</v>
      </c>
      <c r="MIA309" s="119" t="s">
        <v>613</v>
      </c>
      <c r="MIB309" s="119" t="s">
        <v>613</v>
      </c>
      <c r="MIC309" s="119" t="s">
        <v>613</v>
      </c>
      <c r="MID309" s="119" t="s">
        <v>613</v>
      </c>
      <c r="MIE309" s="119" t="s">
        <v>613</v>
      </c>
      <c r="MIF309" s="119" t="s">
        <v>613</v>
      </c>
      <c r="MIG309" s="119" t="s">
        <v>613</v>
      </c>
      <c r="MIH309" s="119" t="s">
        <v>613</v>
      </c>
      <c r="MII309" s="119" t="s">
        <v>613</v>
      </c>
      <c r="MIJ309" s="119" t="s">
        <v>613</v>
      </c>
      <c r="MIK309" s="119" t="s">
        <v>613</v>
      </c>
      <c r="MIL309" s="119" t="s">
        <v>613</v>
      </c>
      <c r="MIM309" s="119" t="s">
        <v>613</v>
      </c>
      <c r="MIN309" s="119" t="s">
        <v>613</v>
      </c>
      <c r="MIO309" s="119" t="s">
        <v>613</v>
      </c>
      <c r="MIP309" s="119" t="s">
        <v>613</v>
      </c>
      <c r="MIQ309" s="119" t="s">
        <v>613</v>
      </c>
      <c r="MIR309" s="119" t="s">
        <v>613</v>
      </c>
      <c r="MIS309" s="119" t="s">
        <v>613</v>
      </c>
      <c r="MIT309" s="119" t="s">
        <v>613</v>
      </c>
      <c r="MIU309" s="119" t="s">
        <v>613</v>
      </c>
      <c r="MIV309" s="119" t="s">
        <v>613</v>
      </c>
      <c r="MIW309" s="119" t="s">
        <v>613</v>
      </c>
      <c r="MIX309" s="119" t="s">
        <v>613</v>
      </c>
      <c r="MIY309" s="119" t="s">
        <v>613</v>
      </c>
      <c r="MIZ309" s="119" t="s">
        <v>613</v>
      </c>
      <c r="MJA309" s="119" t="s">
        <v>613</v>
      </c>
      <c r="MJB309" s="119" t="s">
        <v>613</v>
      </c>
      <c r="MJC309" s="119" t="s">
        <v>613</v>
      </c>
      <c r="MJD309" s="119" t="s">
        <v>613</v>
      </c>
      <c r="MJE309" s="119" t="s">
        <v>613</v>
      </c>
      <c r="MJF309" s="119" t="s">
        <v>613</v>
      </c>
      <c r="MJG309" s="119" t="s">
        <v>613</v>
      </c>
      <c r="MJH309" s="119" t="s">
        <v>613</v>
      </c>
      <c r="MJI309" s="119" t="s">
        <v>613</v>
      </c>
      <c r="MJJ309" s="119" t="s">
        <v>613</v>
      </c>
      <c r="MJK309" s="119" t="s">
        <v>613</v>
      </c>
      <c r="MJL309" s="119" t="s">
        <v>613</v>
      </c>
      <c r="MJM309" s="119" t="s">
        <v>613</v>
      </c>
      <c r="MJN309" s="119" t="s">
        <v>613</v>
      </c>
      <c r="MJO309" s="119" t="s">
        <v>613</v>
      </c>
      <c r="MJP309" s="119" t="s">
        <v>613</v>
      </c>
      <c r="MJQ309" s="119" t="s">
        <v>613</v>
      </c>
      <c r="MJR309" s="119" t="s">
        <v>613</v>
      </c>
      <c r="MJS309" s="119" t="s">
        <v>613</v>
      </c>
      <c r="MJT309" s="119" t="s">
        <v>613</v>
      </c>
      <c r="MJU309" s="119" t="s">
        <v>613</v>
      </c>
      <c r="MJV309" s="119" t="s">
        <v>613</v>
      </c>
      <c r="MJW309" s="119" t="s">
        <v>613</v>
      </c>
      <c r="MJX309" s="119" t="s">
        <v>613</v>
      </c>
      <c r="MJY309" s="119" t="s">
        <v>613</v>
      </c>
      <c r="MJZ309" s="119" t="s">
        <v>613</v>
      </c>
      <c r="MKA309" s="119" t="s">
        <v>613</v>
      </c>
      <c r="MKB309" s="119" t="s">
        <v>613</v>
      </c>
      <c r="MKC309" s="119" t="s">
        <v>613</v>
      </c>
      <c r="MKD309" s="119" t="s">
        <v>613</v>
      </c>
      <c r="MKE309" s="119" t="s">
        <v>613</v>
      </c>
      <c r="MKF309" s="119" t="s">
        <v>613</v>
      </c>
      <c r="MKG309" s="119" t="s">
        <v>613</v>
      </c>
      <c r="MKH309" s="119" t="s">
        <v>613</v>
      </c>
      <c r="MKI309" s="119" t="s">
        <v>613</v>
      </c>
      <c r="MKJ309" s="119" t="s">
        <v>613</v>
      </c>
      <c r="MKK309" s="119" t="s">
        <v>613</v>
      </c>
      <c r="MKL309" s="119" t="s">
        <v>613</v>
      </c>
      <c r="MKM309" s="119" t="s">
        <v>613</v>
      </c>
      <c r="MKN309" s="119" t="s">
        <v>613</v>
      </c>
      <c r="MKO309" s="119" t="s">
        <v>613</v>
      </c>
      <c r="MKP309" s="119" t="s">
        <v>613</v>
      </c>
      <c r="MKQ309" s="119" t="s">
        <v>613</v>
      </c>
      <c r="MKR309" s="119" t="s">
        <v>613</v>
      </c>
      <c r="MKS309" s="119" t="s">
        <v>613</v>
      </c>
      <c r="MKT309" s="119" t="s">
        <v>613</v>
      </c>
      <c r="MKU309" s="119" t="s">
        <v>613</v>
      </c>
      <c r="MKV309" s="119" t="s">
        <v>613</v>
      </c>
      <c r="MKW309" s="119" t="s">
        <v>613</v>
      </c>
      <c r="MKX309" s="119" t="s">
        <v>613</v>
      </c>
      <c r="MKY309" s="119" t="s">
        <v>613</v>
      </c>
      <c r="MKZ309" s="119" t="s">
        <v>613</v>
      </c>
      <c r="MLA309" s="119" t="s">
        <v>613</v>
      </c>
      <c r="MLB309" s="119" t="s">
        <v>613</v>
      </c>
      <c r="MLC309" s="119" t="s">
        <v>613</v>
      </c>
      <c r="MLD309" s="119" t="s">
        <v>613</v>
      </c>
      <c r="MLE309" s="119" t="s">
        <v>613</v>
      </c>
      <c r="MLF309" s="119" t="s">
        <v>613</v>
      </c>
      <c r="MLG309" s="119" t="s">
        <v>613</v>
      </c>
      <c r="MLH309" s="119" t="s">
        <v>613</v>
      </c>
      <c r="MLI309" s="119" t="s">
        <v>613</v>
      </c>
      <c r="MLJ309" s="119" t="s">
        <v>613</v>
      </c>
      <c r="MLK309" s="119" t="s">
        <v>613</v>
      </c>
      <c r="MLL309" s="119" t="s">
        <v>613</v>
      </c>
      <c r="MLM309" s="119" t="s">
        <v>613</v>
      </c>
      <c r="MLN309" s="119" t="s">
        <v>613</v>
      </c>
      <c r="MLO309" s="119" t="s">
        <v>613</v>
      </c>
      <c r="MLP309" s="119" t="s">
        <v>613</v>
      </c>
      <c r="MLQ309" s="119" t="s">
        <v>613</v>
      </c>
      <c r="MLR309" s="119" t="s">
        <v>613</v>
      </c>
      <c r="MLS309" s="119" t="s">
        <v>613</v>
      </c>
      <c r="MLT309" s="119" t="s">
        <v>613</v>
      </c>
      <c r="MLU309" s="119" t="s">
        <v>613</v>
      </c>
      <c r="MLV309" s="119" t="s">
        <v>613</v>
      </c>
      <c r="MLW309" s="119" t="s">
        <v>613</v>
      </c>
      <c r="MLX309" s="119" t="s">
        <v>613</v>
      </c>
      <c r="MLY309" s="119" t="s">
        <v>613</v>
      </c>
      <c r="MLZ309" s="119" t="s">
        <v>613</v>
      </c>
      <c r="MMA309" s="119" t="s">
        <v>613</v>
      </c>
      <c r="MMB309" s="119" t="s">
        <v>613</v>
      </c>
      <c r="MMC309" s="119" t="s">
        <v>613</v>
      </c>
      <c r="MMD309" s="119" t="s">
        <v>613</v>
      </c>
      <c r="MME309" s="119" t="s">
        <v>613</v>
      </c>
      <c r="MMF309" s="119" t="s">
        <v>613</v>
      </c>
      <c r="MMG309" s="119" t="s">
        <v>613</v>
      </c>
      <c r="MMH309" s="119" t="s">
        <v>613</v>
      </c>
      <c r="MMI309" s="119" t="s">
        <v>613</v>
      </c>
      <c r="MMJ309" s="119" t="s">
        <v>613</v>
      </c>
      <c r="MMK309" s="119" t="s">
        <v>613</v>
      </c>
      <c r="MML309" s="119" t="s">
        <v>613</v>
      </c>
      <c r="MMM309" s="119" t="s">
        <v>613</v>
      </c>
      <c r="MMN309" s="119" t="s">
        <v>613</v>
      </c>
      <c r="MMO309" s="119" t="s">
        <v>613</v>
      </c>
      <c r="MMP309" s="119" t="s">
        <v>613</v>
      </c>
      <c r="MMQ309" s="119" t="s">
        <v>613</v>
      </c>
      <c r="MMR309" s="119" t="s">
        <v>613</v>
      </c>
      <c r="MMS309" s="119" t="s">
        <v>613</v>
      </c>
      <c r="MMT309" s="119" t="s">
        <v>613</v>
      </c>
      <c r="MMU309" s="119" t="s">
        <v>613</v>
      </c>
      <c r="MMV309" s="119" t="s">
        <v>613</v>
      </c>
      <c r="MMW309" s="119" t="s">
        <v>613</v>
      </c>
      <c r="MMX309" s="119" t="s">
        <v>613</v>
      </c>
      <c r="MMY309" s="119" t="s">
        <v>613</v>
      </c>
      <c r="MMZ309" s="119" t="s">
        <v>613</v>
      </c>
      <c r="MNA309" s="119" t="s">
        <v>613</v>
      </c>
      <c r="MNB309" s="119" t="s">
        <v>613</v>
      </c>
      <c r="MNC309" s="119" t="s">
        <v>613</v>
      </c>
      <c r="MND309" s="119" t="s">
        <v>613</v>
      </c>
      <c r="MNE309" s="119" t="s">
        <v>613</v>
      </c>
      <c r="MNF309" s="119" t="s">
        <v>613</v>
      </c>
      <c r="MNG309" s="119" t="s">
        <v>613</v>
      </c>
      <c r="MNH309" s="119" t="s">
        <v>613</v>
      </c>
      <c r="MNI309" s="119" t="s">
        <v>613</v>
      </c>
      <c r="MNJ309" s="119" t="s">
        <v>613</v>
      </c>
      <c r="MNK309" s="119" t="s">
        <v>613</v>
      </c>
      <c r="MNL309" s="119" t="s">
        <v>613</v>
      </c>
      <c r="MNM309" s="119" t="s">
        <v>613</v>
      </c>
      <c r="MNN309" s="119" t="s">
        <v>613</v>
      </c>
      <c r="MNO309" s="119" t="s">
        <v>613</v>
      </c>
      <c r="MNP309" s="119" t="s">
        <v>613</v>
      </c>
      <c r="MNQ309" s="119" t="s">
        <v>613</v>
      </c>
      <c r="MNR309" s="119" t="s">
        <v>613</v>
      </c>
      <c r="MNS309" s="119" t="s">
        <v>613</v>
      </c>
      <c r="MNT309" s="119" t="s">
        <v>613</v>
      </c>
      <c r="MNU309" s="119" t="s">
        <v>613</v>
      </c>
      <c r="MNV309" s="119" t="s">
        <v>613</v>
      </c>
      <c r="MNW309" s="119" t="s">
        <v>613</v>
      </c>
      <c r="MNX309" s="119" t="s">
        <v>613</v>
      </c>
      <c r="MNY309" s="119" t="s">
        <v>613</v>
      </c>
      <c r="MNZ309" s="119" t="s">
        <v>613</v>
      </c>
      <c r="MOA309" s="119" t="s">
        <v>613</v>
      </c>
      <c r="MOB309" s="119" t="s">
        <v>613</v>
      </c>
      <c r="MOC309" s="119" t="s">
        <v>613</v>
      </c>
      <c r="MOD309" s="119" t="s">
        <v>613</v>
      </c>
      <c r="MOE309" s="119" t="s">
        <v>613</v>
      </c>
      <c r="MOF309" s="119" t="s">
        <v>613</v>
      </c>
      <c r="MOG309" s="119" t="s">
        <v>613</v>
      </c>
      <c r="MOH309" s="119" t="s">
        <v>613</v>
      </c>
      <c r="MOI309" s="119" t="s">
        <v>613</v>
      </c>
      <c r="MOJ309" s="119" t="s">
        <v>613</v>
      </c>
      <c r="MOK309" s="119" t="s">
        <v>613</v>
      </c>
      <c r="MOL309" s="119" t="s">
        <v>613</v>
      </c>
      <c r="MOM309" s="119" t="s">
        <v>613</v>
      </c>
      <c r="MON309" s="119" t="s">
        <v>613</v>
      </c>
      <c r="MOO309" s="119" t="s">
        <v>613</v>
      </c>
      <c r="MOP309" s="119" t="s">
        <v>613</v>
      </c>
      <c r="MOQ309" s="119" t="s">
        <v>613</v>
      </c>
      <c r="MOR309" s="119" t="s">
        <v>613</v>
      </c>
      <c r="MOS309" s="119" t="s">
        <v>613</v>
      </c>
      <c r="MOT309" s="119" t="s">
        <v>613</v>
      </c>
      <c r="MOU309" s="119" t="s">
        <v>613</v>
      </c>
      <c r="MOV309" s="119" t="s">
        <v>613</v>
      </c>
      <c r="MOW309" s="119" t="s">
        <v>613</v>
      </c>
      <c r="MOX309" s="119" t="s">
        <v>613</v>
      </c>
      <c r="MOY309" s="119" t="s">
        <v>613</v>
      </c>
      <c r="MOZ309" s="119" t="s">
        <v>613</v>
      </c>
      <c r="MPA309" s="119" t="s">
        <v>613</v>
      </c>
      <c r="MPB309" s="119" t="s">
        <v>613</v>
      </c>
      <c r="MPC309" s="119" t="s">
        <v>613</v>
      </c>
      <c r="MPD309" s="119" t="s">
        <v>613</v>
      </c>
      <c r="MPE309" s="119" t="s">
        <v>613</v>
      </c>
      <c r="MPF309" s="119" t="s">
        <v>613</v>
      </c>
      <c r="MPG309" s="119" t="s">
        <v>613</v>
      </c>
      <c r="MPH309" s="119" t="s">
        <v>613</v>
      </c>
      <c r="MPI309" s="119" t="s">
        <v>613</v>
      </c>
      <c r="MPJ309" s="119" t="s">
        <v>613</v>
      </c>
      <c r="MPK309" s="119" t="s">
        <v>613</v>
      </c>
      <c r="MPL309" s="119" t="s">
        <v>613</v>
      </c>
      <c r="MPM309" s="119" t="s">
        <v>613</v>
      </c>
      <c r="MPN309" s="119" t="s">
        <v>613</v>
      </c>
      <c r="MPO309" s="119" t="s">
        <v>613</v>
      </c>
      <c r="MPP309" s="119" t="s">
        <v>613</v>
      </c>
      <c r="MPQ309" s="119" t="s">
        <v>613</v>
      </c>
      <c r="MPR309" s="119" t="s">
        <v>613</v>
      </c>
      <c r="MPS309" s="119" t="s">
        <v>613</v>
      </c>
      <c r="MPT309" s="119" t="s">
        <v>613</v>
      </c>
      <c r="MPU309" s="119" t="s">
        <v>613</v>
      </c>
      <c r="MPV309" s="119" t="s">
        <v>613</v>
      </c>
      <c r="MPW309" s="119" t="s">
        <v>613</v>
      </c>
      <c r="MPX309" s="119" t="s">
        <v>613</v>
      </c>
      <c r="MPY309" s="119" t="s">
        <v>613</v>
      </c>
      <c r="MPZ309" s="119" t="s">
        <v>613</v>
      </c>
      <c r="MQA309" s="119" t="s">
        <v>613</v>
      </c>
      <c r="MQB309" s="119" t="s">
        <v>613</v>
      </c>
      <c r="MQC309" s="119" t="s">
        <v>613</v>
      </c>
      <c r="MQD309" s="119" t="s">
        <v>613</v>
      </c>
      <c r="MQE309" s="119" t="s">
        <v>613</v>
      </c>
      <c r="MQF309" s="119" t="s">
        <v>613</v>
      </c>
      <c r="MQG309" s="119" t="s">
        <v>613</v>
      </c>
      <c r="MQH309" s="119" t="s">
        <v>613</v>
      </c>
      <c r="MQI309" s="119" t="s">
        <v>613</v>
      </c>
      <c r="MQJ309" s="119" t="s">
        <v>613</v>
      </c>
      <c r="MQK309" s="119" t="s">
        <v>613</v>
      </c>
      <c r="MQL309" s="119" t="s">
        <v>613</v>
      </c>
      <c r="MQM309" s="119" t="s">
        <v>613</v>
      </c>
      <c r="MQN309" s="119" t="s">
        <v>613</v>
      </c>
      <c r="MQO309" s="119" t="s">
        <v>613</v>
      </c>
      <c r="MQP309" s="119" t="s">
        <v>613</v>
      </c>
      <c r="MQQ309" s="119" t="s">
        <v>613</v>
      </c>
      <c r="MQR309" s="119" t="s">
        <v>613</v>
      </c>
      <c r="MQS309" s="119" t="s">
        <v>613</v>
      </c>
      <c r="MQT309" s="119" t="s">
        <v>613</v>
      </c>
      <c r="MQU309" s="119" t="s">
        <v>613</v>
      </c>
      <c r="MQV309" s="119" t="s">
        <v>613</v>
      </c>
      <c r="MQW309" s="119" t="s">
        <v>613</v>
      </c>
      <c r="MQX309" s="119" t="s">
        <v>613</v>
      </c>
      <c r="MQY309" s="119" t="s">
        <v>613</v>
      </c>
      <c r="MQZ309" s="119" t="s">
        <v>613</v>
      </c>
      <c r="MRA309" s="119" t="s">
        <v>613</v>
      </c>
      <c r="MRB309" s="119" t="s">
        <v>613</v>
      </c>
      <c r="MRC309" s="119" t="s">
        <v>613</v>
      </c>
      <c r="MRD309" s="119" t="s">
        <v>613</v>
      </c>
      <c r="MRE309" s="119" t="s">
        <v>613</v>
      </c>
      <c r="MRF309" s="119" t="s">
        <v>613</v>
      </c>
      <c r="MRG309" s="119" t="s">
        <v>613</v>
      </c>
      <c r="MRH309" s="119" t="s">
        <v>613</v>
      </c>
      <c r="MRI309" s="119" t="s">
        <v>613</v>
      </c>
      <c r="MRJ309" s="119" t="s">
        <v>613</v>
      </c>
      <c r="MRK309" s="119" t="s">
        <v>613</v>
      </c>
      <c r="MRL309" s="119" t="s">
        <v>613</v>
      </c>
      <c r="MRM309" s="119" t="s">
        <v>613</v>
      </c>
      <c r="MRN309" s="119" t="s">
        <v>613</v>
      </c>
      <c r="MRO309" s="119" t="s">
        <v>613</v>
      </c>
      <c r="MRP309" s="119" t="s">
        <v>613</v>
      </c>
      <c r="MRQ309" s="119" t="s">
        <v>613</v>
      </c>
      <c r="MRR309" s="119" t="s">
        <v>613</v>
      </c>
      <c r="MRS309" s="119" t="s">
        <v>613</v>
      </c>
      <c r="MRT309" s="119" t="s">
        <v>613</v>
      </c>
      <c r="MRU309" s="119" t="s">
        <v>613</v>
      </c>
      <c r="MRV309" s="119" t="s">
        <v>613</v>
      </c>
      <c r="MRW309" s="119" t="s">
        <v>613</v>
      </c>
      <c r="MRX309" s="119" t="s">
        <v>613</v>
      </c>
      <c r="MRY309" s="119" t="s">
        <v>613</v>
      </c>
      <c r="MRZ309" s="119" t="s">
        <v>613</v>
      </c>
      <c r="MSA309" s="119" t="s">
        <v>613</v>
      </c>
      <c r="MSB309" s="119" t="s">
        <v>613</v>
      </c>
      <c r="MSC309" s="119" t="s">
        <v>613</v>
      </c>
      <c r="MSD309" s="119" t="s">
        <v>613</v>
      </c>
      <c r="MSE309" s="119" t="s">
        <v>613</v>
      </c>
      <c r="MSF309" s="119" t="s">
        <v>613</v>
      </c>
      <c r="MSG309" s="119" t="s">
        <v>613</v>
      </c>
      <c r="MSH309" s="119" t="s">
        <v>613</v>
      </c>
      <c r="MSI309" s="119" t="s">
        <v>613</v>
      </c>
      <c r="MSJ309" s="119" t="s">
        <v>613</v>
      </c>
      <c r="MSK309" s="119" t="s">
        <v>613</v>
      </c>
      <c r="MSL309" s="119" t="s">
        <v>613</v>
      </c>
      <c r="MSM309" s="119" t="s">
        <v>613</v>
      </c>
      <c r="MSN309" s="119" t="s">
        <v>613</v>
      </c>
      <c r="MSO309" s="119" t="s">
        <v>613</v>
      </c>
      <c r="MSP309" s="119" t="s">
        <v>613</v>
      </c>
      <c r="MSQ309" s="119" t="s">
        <v>613</v>
      </c>
      <c r="MSR309" s="119" t="s">
        <v>613</v>
      </c>
      <c r="MSS309" s="119" t="s">
        <v>613</v>
      </c>
      <c r="MST309" s="119" t="s">
        <v>613</v>
      </c>
      <c r="MSU309" s="119" t="s">
        <v>613</v>
      </c>
      <c r="MSV309" s="119" t="s">
        <v>613</v>
      </c>
      <c r="MSW309" s="119" t="s">
        <v>613</v>
      </c>
      <c r="MSX309" s="119" t="s">
        <v>613</v>
      </c>
      <c r="MSY309" s="119" t="s">
        <v>613</v>
      </c>
      <c r="MSZ309" s="119" t="s">
        <v>613</v>
      </c>
      <c r="MTA309" s="119" t="s">
        <v>613</v>
      </c>
      <c r="MTB309" s="119" t="s">
        <v>613</v>
      </c>
      <c r="MTC309" s="119" t="s">
        <v>613</v>
      </c>
      <c r="MTD309" s="119" t="s">
        <v>613</v>
      </c>
      <c r="MTE309" s="119" t="s">
        <v>613</v>
      </c>
      <c r="MTF309" s="119" t="s">
        <v>613</v>
      </c>
      <c r="MTG309" s="119" t="s">
        <v>613</v>
      </c>
      <c r="MTH309" s="119" t="s">
        <v>613</v>
      </c>
      <c r="MTI309" s="119" t="s">
        <v>613</v>
      </c>
      <c r="MTJ309" s="119" t="s">
        <v>613</v>
      </c>
      <c r="MTK309" s="119" t="s">
        <v>613</v>
      </c>
      <c r="MTL309" s="119" t="s">
        <v>613</v>
      </c>
      <c r="MTM309" s="119" t="s">
        <v>613</v>
      </c>
      <c r="MTN309" s="119" t="s">
        <v>613</v>
      </c>
      <c r="MTO309" s="119" t="s">
        <v>613</v>
      </c>
      <c r="MTP309" s="119" t="s">
        <v>613</v>
      </c>
      <c r="MTQ309" s="119" t="s">
        <v>613</v>
      </c>
      <c r="MTR309" s="119" t="s">
        <v>613</v>
      </c>
      <c r="MTS309" s="119" t="s">
        <v>613</v>
      </c>
      <c r="MTT309" s="119" t="s">
        <v>613</v>
      </c>
      <c r="MTU309" s="119" t="s">
        <v>613</v>
      </c>
      <c r="MTV309" s="119" t="s">
        <v>613</v>
      </c>
      <c r="MTW309" s="119" t="s">
        <v>613</v>
      </c>
      <c r="MTX309" s="119" t="s">
        <v>613</v>
      </c>
      <c r="MTY309" s="119" t="s">
        <v>613</v>
      </c>
      <c r="MTZ309" s="119" t="s">
        <v>613</v>
      </c>
      <c r="MUA309" s="119" t="s">
        <v>613</v>
      </c>
      <c r="MUB309" s="119" t="s">
        <v>613</v>
      </c>
      <c r="MUC309" s="119" t="s">
        <v>613</v>
      </c>
      <c r="MUD309" s="119" t="s">
        <v>613</v>
      </c>
      <c r="MUE309" s="119" t="s">
        <v>613</v>
      </c>
      <c r="MUF309" s="119" t="s">
        <v>613</v>
      </c>
      <c r="MUG309" s="119" t="s">
        <v>613</v>
      </c>
      <c r="MUH309" s="119" t="s">
        <v>613</v>
      </c>
      <c r="MUI309" s="119" t="s">
        <v>613</v>
      </c>
      <c r="MUJ309" s="119" t="s">
        <v>613</v>
      </c>
      <c r="MUK309" s="119" t="s">
        <v>613</v>
      </c>
      <c r="MUL309" s="119" t="s">
        <v>613</v>
      </c>
      <c r="MUM309" s="119" t="s">
        <v>613</v>
      </c>
      <c r="MUN309" s="119" t="s">
        <v>613</v>
      </c>
      <c r="MUO309" s="119" t="s">
        <v>613</v>
      </c>
      <c r="MUP309" s="119" t="s">
        <v>613</v>
      </c>
      <c r="MUQ309" s="119" t="s">
        <v>613</v>
      </c>
      <c r="MUR309" s="119" t="s">
        <v>613</v>
      </c>
      <c r="MUS309" s="119" t="s">
        <v>613</v>
      </c>
      <c r="MUT309" s="119" t="s">
        <v>613</v>
      </c>
      <c r="MUU309" s="119" t="s">
        <v>613</v>
      </c>
      <c r="MUV309" s="119" t="s">
        <v>613</v>
      </c>
      <c r="MUW309" s="119" t="s">
        <v>613</v>
      </c>
      <c r="MUX309" s="119" t="s">
        <v>613</v>
      </c>
      <c r="MUY309" s="119" t="s">
        <v>613</v>
      </c>
      <c r="MUZ309" s="119" t="s">
        <v>613</v>
      </c>
      <c r="MVA309" s="119" t="s">
        <v>613</v>
      </c>
      <c r="MVB309" s="119" t="s">
        <v>613</v>
      </c>
      <c r="MVC309" s="119" t="s">
        <v>613</v>
      </c>
      <c r="MVD309" s="119" t="s">
        <v>613</v>
      </c>
      <c r="MVE309" s="119" t="s">
        <v>613</v>
      </c>
      <c r="MVF309" s="119" t="s">
        <v>613</v>
      </c>
      <c r="MVG309" s="119" t="s">
        <v>613</v>
      </c>
      <c r="MVH309" s="119" t="s">
        <v>613</v>
      </c>
      <c r="MVI309" s="119" t="s">
        <v>613</v>
      </c>
      <c r="MVJ309" s="119" t="s">
        <v>613</v>
      </c>
      <c r="MVK309" s="119" t="s">
        <v>613</v>
      </c>
      <c r="MVL309" s="119" t="s">
        <v>613</v>
      </c>
      <c r="MVM309" s="119" t="s">
        <v>613</v>
      </c>
      <c r="MVN309" s="119" t="s">
        <v>613</v>
      </c>
      <c r="MVO309" s="119" t="s">
        <v>613</v>
      </c>
      <c r="MVP309" s="119" t="s">
        <v>613</v>
      </c>
      <c r="MVQ309" s="119" t="s">
        <v>613</v>
      </c>
      <c r="MVR309" s="119" t="s">
        <v>613</v>
      </c>
      <c r="MVS309" s="119" t="s">
        <v>613</v>
      </c>
      <c r="MVT309" s="119" t="s">
        <v>613</v>
      </c>
      <c r="MVU309" s="119" t="s">
        <v>613</v>
      </c>
      <c r="MVV309" s="119" t="s">
        <v>613</v>
      </c>
      <c r="MVW309" s="119" t="s">
        <v>613</v>
      </c>
      <c r="MVX309" s="119" t="s">
        <v>613</v>
      </c>
      <c r="MVY309" s="119" t="s">
        <v>613</v>
      </c>
      <c r="MVZ309" s="119" t="s">
        <v>613</v>
      </c>
      <c r="MWA309" s="119" t="s">
        <v>613</v>
      </c>
      <c r="MWB309" s="119" t="s">
        <v>613</v>
      </c>
      <c r="MWC309" s="119" t="s">
        <v>613</v>
      </c>
      <c r="MWD309" s="119" t="s">
        <v>613</v>
      </c>
      <c r="MWE309" s="119" t="s">
        <v>613</v>
      </c>
      <c r="MWF309" s="119" t="s">
        <v>613</v>
      </c>
      <c r="MWG309" s="119" t="s">
        <v>613</v>
      </c>
      <c r="MWH309" s="119" t="s">
        <v>613</v>
      </c>
      <c r="MWI309" s="119" t="s">
        <v>613</v>
      </c>
      <c r="MWJ309" s="119" t="s">
        <v>613</v>
      </c>
      <c r="MWK309" s="119" t="s">
        <v>613</v>
      </c>
      <c r="MWL309" s="119" t="s">
        <v>613</v>
      </c>
      <c r="MWM309" s="119" t="s">
        <v>613</v>
      </c>
      <c r="MWN309" s="119" t="s">
        <v>613</v>
      </c>
      <c r="MWO309" s="119" t="s">
        <v>613</v>
      </c>
      <c r="MWP309" s="119" t="s">
        <v>613</v>
      </c>
      <c r="MWQ309" s="119" t="s">
        <v>613</v>
      </c>
      <c r="MWR309" s="119" t="s">
        <v>613</v>
      </c>
      <c r="MWS309" s="119" t="s">
        <v>613</v>
      </c>
      <c r="MWT309" s="119" t="s">
        <v>613</v>
      </c>
      <c r="MWU309" s="119" t="s">
        <v>613</v>
      </c>
      <c r="MWV309" s="119" t="s">
        <v>613</v>
      </c>
      <c r="MWW309" s="119" t="s">
        <v>613</v>
      </c>
      <c r="MWX309" s="119" t="s">
        <v>613</v>
      </c>
      <c r="MWY309" s="119" t="s">
        <v>613</v>
      </c>
      <c r="MWZ309" s="119" t="s">
        <v>613</v>
      </c>
      <c r="MXA309" s="119" t="s">
        <v>613</v>
      </c>
      <c r="MXB309" s="119" t="s">
        <v>613</v>
      </c>
      <c r="MXC309" s="119" t="s">
        <v>613</v>
      </c>
      <c r="MXD309" s="119" t="s">
        <v>613</v>
      </c>
      <c r="MXE309" s="119" t="s">
        <v>613</v>
      </c>
      <c r="MXF309" s="119" t="s">
        <v>613</v>
      </c>
      <c r="MXG309" s="119" t="s">
        <v>613</v>
      </c>
      <c r="MXH309" s="119" t="s">
        <v>613</v>
      </c>
      <c r="MXI309" s="119" t="s">
        <v>613</v>
      </c>
      <c r="MXJ309" s="119" t="s">
        <v>613</v>
      </c>
      <c r="MXK309" s="119" t="s">
        <v>613</v>
      </c>
      <c r="MXL309" s="119" t="s">
        <v>613</v>
      </c>
      <c r="MXM309" s="119" t="s">
        <v>613</v>
      </c>
      <c r="MXN309" s="119" t="s">
        <v>613</v>
      </c>
      <c r="MXO309" s="119" t="s">
        <v>613</v>
      </c>
      <c r="MXP309" s="119" t="s">
        <v>613</v>
      </c>
      <c r="MXQ309" s="119" t="s">
        <v>613</v>
      </c>
      <c r="MXR309" s="119" t="s">
        <v>613</v>
      </c>
      <c r="MXS309" s="119" t="s">
        <v>613</v>
      </c>
      <c r="MXT309" s="119" t="s">
        <v>613</v>
      </c>
      <c r="MXU309" s="119" t="s">
        <v>613</v>
      </c>
      <c r="MXV309" s="119" t="s">
        <v>613</v>
      </c>
      <c r="MXW309" s="119" t="s">
        <v>613</v>
      </c>
      <c r="MXX309" s="119" t="s">
        <v>613</v>
      </c>
      <c r="MXY309" s="119" t="s">
        <v>613</v>
      </c>
      <c r="MXZ309" s="119" t="s">
        <v>613</v>
      </c>
      <c r="MYA309" s="119" t="s">
        <v>613</v>
      </c>
      <c r="MYB309" s="119" t="s">
        <v>613</v>
      </c>
      <c r="MYC309" s="119" t="s">
        <v>613</v>
      </c>
      <c r="MYD309" s="119" t="s">
        <v>613</v>
      </c>
      <c r="MYE309" s="119" t="s">
        <v>613</v>
      </c>
      <c r="MYF309" s="119" t="s">
        <v>613</v>
      </c>
      <c r="MYG309" s="119" t="s">
        <v>613</v>
      </c>
      <c r="MYH309" s="119" t="s">
        <v>613</v>
      </c>
      <c r="MYI309" s="119" t="s">
        <v>613</v>
      </c>
      <c r="MYJ309" s="119" t="s">
        <v>613</v>
      </c>
      <c r="MYK309" s="119" t="s">
        <v>613</v>
      </c>
      <c r="MYL309" s="119" t="s">
        <v>613</v>
      </c>
      <c r="MYM309" s="119" t="s">
        <v>613</v>
      </c>
      <c r="MYN309" s="119" t="s">
        <v>613</v>
      </c>
      <c r="MYO309" s="119" t="s">
        <v>613</v>
      </c>
      <c r="MYP309" s="119" t="s">
        <v>613</v>
      </c>
      <c r="MYQ309" s="119" t="s">
        <v>613</v>
      </c>
      <c r="MYR309" s="119" t="s">
        <v>613</v>
      </c>
      <c r="MYS309" s="119" t="s">
        <v>613</v>
      </c>
      <c r="MYT309" s="119" t="s">
        <v>613</v>
      </c>
      <c r="MYU309" s="119" t="s">
        <v>613</v>
      </c>
      <c r="MYV309" s="119" t="s">
        <v>613</v>
      </c>
      <c r="MYW309" s="119" t="s">
        <v>613</v>
      </c>
      <c r="MYX309" s="119" t="s">
        <v>613</v>
      </c>
      <c r="MYY309" s="119" t="s">
        <v>613</v>
      </c>
      <c r="MYZ309" s="119" t="s">
        <v>613</v>
      </c>
      <c r="MZA309" s="119" t="s">
        <v>613</v>
      </c>
      <c r="MZB309" s="119" t="s">
        <v>613</v>
      </c>
      <c r="MZC309" s="119" t="s">
        <v>613</v>
      </c>
      <c r="MZD309" s="119" t="s">
        <v>613</v>
      </c>
      <c r="MZE309" s="119" t="s">
        <v>613</v>
      </c>
      <c r="MZF309" s="119" t="s">
        <v>613</v>
      </c>
      <c r="MZG309" s="119" t="s">
        <v>613</v>
      </c>
      <c r="MZH309" s="119" t="s">
        <v>613</v>
      </c>
      <c r="MZI309" s="119" t="s">
        <v>613</v>
      </c>
      <c r="MZJ309" s="119" t="s">
        <v>613</v>
      </c>
      <c r="MZK309" s="119" t="s">
        <v>613</v>
      </c>
      <c r="MZL309" s="119" t="s">
        <v>613</v>
      </c>
      <c r="MZM309" s="119" t="s">
        <v>613</v>
      </c>
      <c r="MZN309" s="119" t="s">
        <v>613</v>
      </c>
      <c r="MZO309" s="119" t="s">
        <v>613</v>
      </c>
      <c r="MZP309" s="119" t="s">
        <v>613</v>
      </c>
      <c r="MZQ309" s="119" t="s">
        <v>613</v>
      </c>
      <c r="MZR309" s="119" t="s">
        <v>613</v>
      </c>
      <c r="MZS309" s="119" t="s">
        <v>613</v>
      </c>
      <c r="MZT309" s="119" t="s">
        <v>613</v>
      </c>
      <c r="MZU309" s="119" t="s">
        <v>613</v>
      </c>
      <c r="MZV309" s="119" t="s">
        <v>613</v>
      </c>
      <c r="MZW309" s="119" t="s">
        <v>613</v>
      </c>
      <c r="MZX309" s="119" t="s">
        <v>613</v>
      </c>
      <c r="MZY309" s="119" t="s">
        <v>613</v>
      </c>
      <c r="MZZ309" s="119" t="s">
        <v>613</v>
      </c>
      <c r="NAA309" s="119" t="s">
        <v>613</v>
      </c>
      <c r="NAB309" s="119" t="s">
        <v>613</v>
      </c>
      <c r="NAC309" s="119" t="s">
        <v>613</v>
      </c>
      <c r="NAD309" s="119" t="s">
        <v>613</v>
      </c>
      <c r="NAE309" s="119" t="s">
        <v>613</v>
      </c>
      <c r="NAF309" s="119" t="s">
        <v>613</v>
      </c>
      <c r="NAG309" s="119" t="s">
        <v>613</v>
      </c>
      <c r="NAH309" s="119" t="s">
        <v>613</v>
      </c>
      <c r="NAI309" s="119" t="s">
        <v>613</v>
      </c>
      <c r="NAJ309" s="119" t="s">
        <v>613</v>
      </c>
      <c r="NAK309" s="119" t="s">
        <v>613</v>
      </c>
      <c r="NAL309" s="119" t="s">
        <v>613</v>
      </c>
      <c r="NAM309" s="119" t="s">
        <v>613</v>
      </c>
      <c r="NAN309" s="119" t="s">
        <v>613</v>
      </c>
      <c r="NAO309" s="119" t="s">
        <v>613</v>
      </c>
      <c r="NAP309" s="119" t="s">
        <v>613</v>
      </c>
      <c r="NAQ309" s="119" t="s">
        <v>613</v>
      </c>
      <c r="NAR309" s="119" t="s">
        <v>613</v>
      </c>
      <c r="NAS309" s="119" t="s">
        <v>613</v>
      </c>
      <c r="NAT309" s="119" t="s">
        <v>613</v>
      </c>
      <c r="NAU309" s="119" t="s">
        <v>613</v>
      </c>
      <c r="NAV309" s="119" t="s">
        <v>613</v>
      </c>
      <c r="NAW309" s="119" t="s">
        <v>613</v>
      </c>
      <c r="NAX309" s="119" t="s">
        <v>613</v>
      </c>
      <c r="NAY309" s="119" t="s">
        <v>613</v>
      </c>
      <c r="NAZ309" s="119" t="s">
        <v>613</v>
      </c>
      <c r="NBA309" s="119" t="s">
        <v>613</v>
      </c>
      <c r="NBB309" s="119" t="s">
        <v>613</v>
      </c>
      <c r="NBC309" s="119" t="s">
        <v>613</v>
      </c>
      <c r="NBD309" s="119" t="s">
        <v>613</v>
      </c>
      <c r="NBE309" s="119" t="s">
        <v>613</v>
      </c>
      <c r="NBF309" s="119" t="s">
        <v>613</v>
      </c>
      <c r="NBG309" s="119" t="s">
        <v>613</v>
      </c>
      <c r="NBH309" s="119" t="s">
        <v>613</v>
      </c>
      <c r="NBI309" s="119" t="s">
        <v>613</v>
      </c>
      <c r="NBJ309" s="119" t="s">
        <v>613</v>
      </c>
      <c r="NBK309" s="119" t="s">
        <v>613</v>
      </c>
      <c r="NBL309" s="119" t="s">
        <v>613</v>
      </c>
      <c r="NBM309" s="119" t="s">
        <v>613</v>
      </c>
      <c r="NBN309" s="119" t="s">
        <v>613</v>
      </c>
      <c r="NBO309" s="119" t="s">
        <v>613</v>
      </c>
      <c r="NBP309" s="119" t="s">
        <v>613</v>
      </c>
      <c r="NBQ309" s="119" t="s">
        <v>613</v>
      </c>
      <c r="NBR309" s="119" t="s">
        <v>613</v>
      </c>
      <c r="NBS309" s="119" t="s">
        <v>613</v>
      </c>
      <c r="NBT309" s="119" t="s">
        <v>613</v>
      </c>
      <c r="NBU309" s="119" t="s">
        <v>613</v>
      </c>
      <c r="NBV309" s="119" t="s">
        <v>613</v>
      </c>
      <c r="NBW309" s="119" t="s">
        <v>613</v>
      </c>
      <c r="NBX309" s="119" t="s">
        <v>613</v>
      </c>
      <c r="NBY309" s="119" t="s">
        <v>613</v>
      </c>
      <c r="NBZ309" s="119" t="s">
        <v>613</v>
      </c>
      <c r="NCA309" s="119" t="s">
        <v>613</v>
      </c>
      <c r="NCB309" s="119" t="s">
        <v>613</v>
      </c>
      <c r="NCC309" s="119" t="s">
        <v>613</v>
      </c>
      <c r="NCD309" s="119" t="s">
        <v>613</v>
      </c>
      <c r="NCE309" s="119" t="s">
        <v>613</v>
      </c>
      <c r="NCF309" s="119" t="s">
        <v>613</v>
      </c>
      <c r="NCG309" s="119" t="s">
        <v>613</v>
      </c>
      <c r="NCH309" s="119" t="s">
        <v>613</v>
      </c>
      <c r="NCI309" s="119" t="s">
        <v>613</v>
      </c>
      <c r="NCJ309" s="119" t="s">
        <v>613</v>
      </c>
      <c r="NCK309" s="119" t="s">
        <v>613</v>
      </c>
      <c r="NCL309" s="119" t="s">
        <v>613</v>
      </c>
      <c r="NCM309" s="119" t="s">
        <v>613</v>
      </c>
      <c r="NCN309" s="119" t="s">
        <v>613</v>
      </c>
      <c r="NCO309" s="119" t="s">
        <v>613</v>
      </c>
      <c r="NCP309" s="119" t="s">
        <v>613</v>
      </c>
      <c r="NCQ309" s="119" t="s">
        <v>613</v>
      </c>
      <c r="NCR309" s="119" t="s">
        <v>613</v>
      </c>
      <c r="NCS309" s="119" t="s">
        <v>613</v>
      </c>
      <c r="NCT309" s="119" t="s">
        <v>613</v>
      </c>
      <c r="NCU309" s="119" t="s">
        <v>613</v>
      </c>
      <c r="NCV309" s="119" t="s">
        <v>613</v>
      </c>
      <c r="NCW309" s="119" t="s">
        <v>613</v>
      </c>
      <c r="NCX309" s="119" t="s">
        <v>613</v>
      </c>
      <c r="NCY309" s="119" t="s">
        <v>613</v>
      </c>
      <c r="NCZ309" s="119" t="s">
        <v>613</v>
      </c>
      <c r="NDA309" s="119" t="s">
        <v>613</v>
      </c>
      <c r="NDB309" s="119" t="s">
        <v>613</v>
      </c>
      <c r="NDC309" s="119" t="s">
        <v>613</v>
      </c>
      <c r="NDD309" s="119" t="s">
        <v>613</v>
      </c>
      <c r="NDE309" s="119" t="s">
        <v>613</v>
      </c>
      <c r="NDF309" s="119" t="s">
        <v>613</v>
      </c>
      <c r="NDG309" s="119" t="s">
        <v>613</v>
      </c>
      <c r="NDH309" s="119" t="s">
        <v>613</v>
      </c>
      <c r="NDI309" s="119" t="s">
        <v>613</v>
      </c>
      <c r="NDJ309" s="119" t="s">
        <v>613</v>
      </c>
      <c r="NDK309" s="119" t="s">
        <v>613</v>
      </c>
      <c r="NDL309" s="119" t="s">
        <v>613</v>
      </c>
      <c r="NDM309" s="119" t="s">
        <v>613</v>
      </c>
      <c r="NDN309" s="119" t="s">
        <v>613</v>
      </c>
      <c r="NDO309" s="119" t="s">
        <v>613</v>
      </c>
      <c r="NDP309" s="119" t="s">
        <v>613</v>
      </c>
      <c r="NDQ309" s="119" t="s">
        <v>613</v>
      </c>
      <c r="NDR309" s="119" t="s">
        <v>613</v>
      </c>
      <c r="NDS309" s="119" t="s">
        <v>613</v>
      </c>
      <c r="NDT309" s="119" t="s">
        <v>613</v>
      </c>
      <c r="NDU309" s="119" t="s">
        <v>613</v>
      </c>
      <c r="NDV309" s="119" t="s">
        <v>613</v>
      </c>
      <c r="NDW309" s="119" t="s">
        <v>613</v>
      </c>
      <c r="NDX309" s="119" t="s">
        <v>613</v>
      </c>
      <c r="NDY309" s="119" t="s">
        <v>613</v>
      </c>
      <c r="NDZ309" s="119" t="s">
        <v>613</v>
      </c>
      <c r="NEA309" s="119" t="s">
        <v>613</v>
      </c>
      <c r="NEB309" s="119" t="s">
        <v>613</v>
      </c>
      <c r="NEC309" s="119" t="s">
        <v>613</v>
      </c>
      <c r="NED309" s="119" t="s">
        <v>613</v>
      </c>
      <c r="NEE309" s="119" t="s">
        <v>613</v>
      </c>
      <c r="NEF309" s="119" t="s">
        <v>613</v>
      </c>
      <c r="NEG309" s="119" t="s">
        <v>613</v>
      </c>
      <c r="NEH309" s="119" t="s">
        <v>613</v>
      </c>
      <c r="NEI309" s="119" t="s">
        <v>613</v>
      </c>
      <c r="NEJ309" s="119" t="s">
        <v>613</v>
      </c>
      <c r="NEK309" s="119" t="s">
        <v>613</v>
      </c>
      <c r="NEL309" s="119" t="s">
        <v>613</v>
      </c>
      <c r="NEM309" s="119" t="s">
        <v>613</v>
      </c>
      <c r="NEN309" s="119" t="s">
        <v>613</v>
      </c>
      <c r="NEO309" s="119" t="s">
        <v>613</v>
      </c>
      <c r="NEP309" s="119" t="s">
        <v>613</v>
      </c>
      <c r="NEQ309" s="119" t="s">
        <v>613</v>
      </c>
      <c r="NER309" s="119" t="s">
        <v>613</v>
      </c>
      <c r="NES309" s="119" t="s">
        <v>613</v>
      </c>
      <c r="NET309" s="119" t="s">
        <v>613</v>
      </c>
      <c r="NEU309" s="119" t="s">
        <v>613</v>
      </c>
      <c r="NEV309" s="119" t="s">
        <v>613</v>
      </c>
      <c r="NEW309" s="119" t="s">
        <v>613</v>
      </c>
      <c r="NEX309" s="119" t="s">
        <v>613</v>
      </c>
      <c r="NEY309" s="119" t="s">
        <v>613</v>
      </c>
      <c r="NEZ309" s="119" t="s">
        <v>613</v>
      </c>
      <c r="NFA309" s="119" t="s">
        <v>613</v>
      </c>
      <c r="NFB309" s="119" t="s">
        <v>613</v>
      </c>
      <c r="NFC309" s="119" t="s">
        <v>613</v>
      </c>
      <c r="NFD309" s="119" t="s">
        <v>613</v>
      </c>
      <c r="NFE309" s="119" t="s">
        <v>613</v>
      </c>
      <c r="NFF309" s="119" t="s">
        <v>613</v>
      </c>
      <c r="NFG309" s="119" t="s">
        <v>613</v>
      </c>
      <c r="NFH309" s="119" t="s">
        <v>613</v>
      </c>
      <c r="NFI309" s="119" t="s">
        <v>613</v>
      </c>
      <c r="NFJ309" s="119" t="s">
        <v>613</v>
      </c>
      <c r="NFK309" s="119" t="s">
        <v>613</v>
      </c>
      <c r="NFL309" s="119" t="s">
        <v>613</v>
      </c>
      <c r="NFM309" s="119" t="s">
        <v>613</v>
      </c>
      <c r="NFN309" s="119" t="s">
        <v>613</v>
      </c>
      <c r="NFO309" s="119" t="s">
        <v>613</v>
      </c>
      <c r="NFP309" s="119" t="s">
        <v>613</v>
      </c>
      <c r="NFQ309" s="119" t="s">
        <v>613</v>
      </c>
      <c r="NFR309" s="119" t="s">
        <v>613</v>
      </c>
      <c r="NFS309" s="119" t="s">
        <v>613</v>
      </c>
      <c r="NFT309" s="119" t="s">
        <v>613</v>
      </c>
      <c r="NFU309" s="119" t="s">
        <v>613</v>
      </c>
      <c r="NFV309" s="119" t="s">
        <v>613</v>
      </c>
      <c r="NFW309" s="119" t="s">
        <v>613</v>
      </c>
      <c r="NFX309" s="119" t="s">
        <v>613</v>
      </c>
      <c r="NFY309" s="119" t="s">
        <v>613</v>
      </c>
      <c r="NFZ309" s="119" t="s">
        <v>613</v>
      </c>
      <c r="NGA309" s="119" t="s">
        <v>613</v>
      </c>
      <c r="NGB309" s="119" t="s">
        <v>613</v>
      </c>
      <c r="NGC309" s="119" t="s">
        <v>613</v>
      </c>
      <c r="NGD309" s="119" t="s">
        <v>613</v>
      </c>
      <c r="NGE309" s="119" t="s">
        <v>613</v>
      </c>
      <c r="NGF309" s="119" t="s">
        <v>613</v>
      </c>
      <c r="NGG309" s="119" t="s">
        <v>613</v>
      </c>
      <c r="NGH309" s="119" t="s">
        <v>613</v>
      </c>
      <c r="NGI309" s="119" t="s">
        <v>613</v>
      </c>
      <c r="NGJ309" s="119" t="s">
        <v>613</v>
      </c>
      <c r="NGK309" s="119" t="s">
        <v>613</v>
      </c>
      <c r="NGL309" s="119" t="s">
        <v>613</v>
      </c>
      <c r="NGM309" s="119" t="s">
        <v>613</v>
      </c>
      <c r="NGN309" s="119" t="s">
        <v>613</v>
      </c>
      <c r="NGO309" s="119" t="s">
        <v>613</v>
      </c>
      <c r="NGP309" s="119" t="s">
        <v>613</v>
      </c>
      <c r="NGQ309" s="119" t="s">
        <v>613</v>
      </c>
      <c r="NGR309" s="119" t="s">
        <v>613</v>
      </c>
      <c r="NGS309" s="119" t="s">
        <v>613</v>
      </c>
      <c r="NGT309" s="119" t="s">
        <v>613</v>
      </c>
      <c r="NGU309" s="119" t="s">
        <v>613</v>
      </c>
      <c r="NGV309" s="119" t="s">
        <v>613</v>
      </c>
      <c r="NGW309" s="119" t="s">
        <v>613</v>
      </c>
      <c r="NGX309" s="119" t="s">
        <v>613</v>
      </c>
      <c r="NGY309" s="119" t="s">
        <v>613</v>
      </c>
      <c r="NGZ309" s="119" t="s">
        <v>613</v>
      </c>
      <c r="NHA309" s="119" t="s">
        <v>613</v>
      </c>
      <c r="NHB309" s="119" t="s">
        <v>613</v>
      </c>
      <c r="NHC309" s="119" t="s">
        <v>613</v>
      </c>
      <c r="NHD309" s="119" t="s">
        <v>613</v>
      </c>
      <c r="NHE309" s="119" t="s">
        <v>613</v>
      </c>
      <c r="NHF309" s="119" t="s">
        <v>613</v>
      </c>
      <c r="NHG309" s="119" t="s">
        <v>613</v>
      </c>
      <c r="NHH309" s="119" t="s">
        <v>613</v>
      </c>
      <c r="NHI309" s="119" t="s">
        <v>613</v>
      </c>
      <c r="NHJ309" s="119" t="s">
        <v>613</v>
      </c>
      <c r="NHK309" s="119" t="s">
        <v>613</v>
      </c>
      <c r="NHL309" s="119" t="s">
        <v>613</v>
      </c>
      <c r="NHM309" s="119" t="s">
        <v>613</v>
      </c>
      <c r="NHN309" s="119" t="s">
        <v>613</v>
      </c>
      <c r="NHO309" s="119" t="s">
        <v>613</v>
      </c>
      <c r="NHP309" s="119" t="s">
        <v>613</v>
      </c>
      <c r="NHQ309" s="119" t="s">
        <v>613</v>
      </c>
      <c r="NHR309" s="119" t="s">
        <v>613</v>
      </c>
      <c r="NHS309" s="119" t="s">
        <v>613</v>
      </c>
      <c r="NHT309" s="119" t="s">
        <v>613</v>
      </c>
      <c r="NHU309" s="119" t="s">
        <v>613</v>
      </c>
      <c r="NHV309" s="119" t="s">
        <v>613</v>
      </c>
      <c r="NHW309" s="119" t="s">
        <v>613</v>
      </c>
      <c r="NHX309" s="119" t="s">
        <v>613</v>
      </c>
      <c r="NHY309" s="119" t="s">
        <v>613</v>
      </c>
      <c r="NHZ309" s="119" t="s">
        <v>613</v>
      </c>
      <c r="NIA309" s="119" t="s">
        <v>613</v>
      </c>
      <c r="NIB309" s="119" t="s">
        <v>613</v>
      </c>
      <c r="NIC309" s="119" t="s">
        <v>613</v>
      </c>
      <c r="NID309" s="119" t="s">
        <v>613</v>
      </c>
      <c r="NIE309" s="119" t="s">
        <v>613</v>
      </c>
      <c r="NIF309" s="119" t="s">
        <v>613</v>
      </c>
      <c r="NIG309" s="119" t="s">
        <v>613</v>
      </c>
      <c r="NIH309" s="119" t="s">
        <v>613</v>
      </c>
      <c r="NII309" s="119" t="s">
        <v>613</v>
      </c>
      <c r="NIJ309" s="119" t="s">
        <v>613</v>
      </c>
      <c r="NIK309" s="119" t="s">
        <v>613</v>
      </c>
      <c r="NIL309" s="119" t="s">
        <v>613</v>
      </c>
      <c r="NIM309" s="119" t="s">
        <v>613</v>
      </c>
      <c r="NIN309" s="119" t="s">
        <v>613</v>
      </c>
      <c r="NIO309" s="119" t="s">
        <v>613</v>
      </c>
      <c r="NIP309" s="119" t="s">
        <v>613</v>
      </c>
      <c r="NIQ309" s="119" t="s">
        <v>613</v>
      </c>
      <c r="NIR309" s="119" t="s">
        <v>613</v>
      </c>
      <c r="NIS309" s="119" t="s">
        <v>613</v>
      </c>
      <c r="NIT309" s="119" t="s">
        <v>613</v>
      </c>
      <c r="NIU309" s="119" t="s">
        <v>613</v>
      </c>
      <c r="NIV309" s="119" t="s">
        <v>613</v>
      </c>
      <c r="NIW309" s="119" t="s">
        <v>613</v>
      </c>
      <c r="NIX309" s="119" t="s">
        <v>613</v>
      </c>
      <c r="NIY309" s="119" t="s">
        <v>613</v>
      </c>
      <c r="NIZ309" s="119" t="s">
        <v>613</v>
      </c>
      <c r="NJA309" s="119" t="s">
        <v>613</v>
      </c>
      <c r="NJB309" s="119" t="s">
        <v>613</v>
      </c>
      <c r="NJC309" s="119" t="s">
        <v>613</v>
      </c>
      <c r="NJD309" s="119" t="s">
        <v>613</v>
      </c>
      <c r="NJE309" s="119" t="s">
        <v>613</v>
      </c>
      <c r="NJF309" s="119" t="s">
        <v>613</v>
      </c>
      <c r="NJG309" s="119" t="s">
        <v>613</v>
      </c>
      <c r="NJH309" s="119" t="s">
        <v>613</v>
      </c>
      <c r="NJI309" s="119" t="s">
        <v>613</v>
      </c>
      <c r="NJJ309" s="119" t="s">
        <v>613</v>
      </c>
      <c r="NJK309" s="119" t="s">
        <v>613</v>
      </c>
      <c r="NJL309" s="119" t="s">
        <v>613</v>
      </c>
      <c r="NJM309" s="119" t="s">
        <v>613</v>
      </c>
      <c r="NJN309" s="119" t="s">
        <v>613</v>
      </c>
      <c r="NJO309" s="119" t="s">
        <v>613</v>
      </c>
      <c r="NJP309" s="119" t="s">
        <v>613</v>
      </c>
      <c r="NJQ309" s="119" t="s">
        <v>613</v>
      </c>
      <c r="NJR309" s="119" t="s">
        <v>613</v>
      </c>
      <c r="NJS309" s="119" t="s">
        <v>613</v>
      </c>
      <c r="NJT309" s="119" t="s">
        <v>613</v>
      </c>
      <c r="NJU309" s="119" t="s">
        <v>613</v>
      </c>
      <c r="NJV309" s="119" t="s">
        <v>613</v>
      </c>
      <c r="NJW309" s="119" t="s">
        <v>613</v>
      </c>
      <c r="NJX309" s="119" t="s">
        <v>613</v>
      </c>
      <c r="NJY309" s="119" t="s">
        <v>613</v>
      </c>
      <c r="NJZ309" s="119" t="s">
        <v>613</v>
      </c>
      <c r="NKA309" s="119" t="s">
        <v>613</v>
      </c>
      <c r="NKB309" s="119" t="s">
        <v>613</v>
      </c>
      <c r="NKC309" s="119" t="s">
        <v>613</v>
      </c>
      <c r="NKD309" s="119" t="s">
        <v>613</v>
      </c>
      <c r="NKE309" s="119" t="s">
        <v>613</v>
      </c>
      <c r="NKF309" s="119" t="s">
        <v>613</v>
      </c>
      <c r="NKG309" s="119" t="s">
        <v>613</v>
      </c>
      <c r="NKH309" s="119" t="s">
        <v>613</v>
      </c>
      <c r="NKI309" s="119" t="s">
        <v>613</v>
      </c>
      <c r="NKJ309" s="119" t="s">
        <v>613</v>
      </c>
      <c r="NKK309" s="119" t="s">
        <v>613</v>
      </c>
      <c r="NKL309" s="119" t="s">
        <v>613</v>
      </c>
      <c r="NKM309" s="119" t="s">
        <v>613</v>
      </c>
      <c r="NKN309" s="119" t="s">
        <v>613</v>
      </c>
      <c r="NKO309" s="119" t="s">
        <v>613</v>
      </c>
      <c r="NKP309" s="119" t="s">
        <v>613</v>
      </c>
      <c r="NKQ309" s="119" t="s">
        <v>613</v>
      </c>
      <c r="NKR309" s="119" t="s">
        <v>613</v>
      </c>
      <c r="NKS309" s="119" t="s">
        <v>613</v>
      </c>
      <c r="NKT309" s="119" t="s">
        <v>613</v>
      </c>
      <c r="NKU309" s="119" t="s">
        <v>613</v>
      </c>
      <c r="NKV309" s="119" t="s">
        <v>613</v>
      </c>
      <c r="NKW309" s="119" t="s">
        <v>613</v>
      </c>
      <c r="NKX309" s="119" t="s">
        <v>613</v>
      </c>
      <c r="NKY309" s="119" t="s">
        <v>613</v>
      </c>
      <c r="NKZ309" s="119" t="s">
        <v>613</v>
      </c>
      <c r="NLA309" s="119" t="s">
        <v>613</v>
      </c>
      <c r="NLB309" s="119" t="s">
        <v>613</v>
      </c>
      <c r="NLC309" s="119" t="s">
        <v>613</v>
      </c>
      <c r="NLD309" s="119" t="s">
        <v>613</v>
      </c>
      <c r="NLE309" s="119" t="s">
        <v>613</v>
      </c>
      <c r="NLF309" s="119" t="s">
        <v>613</v>
      </c>
      <c r="NLG309" s="119" t="s">
        <v>613</v>
      </c>
      <c r="NLH309" s="119" t="s">
        <v>613</v>
      </c>
      <c r="NLI309" s="119" t="s">
        <v>613</v>
      </c>
      <c r="NLJ309" s="119" t="s">
        <v>613</v>
      </c>
      <c r="NLK309" s="119" t="s">
        <v>613</v>
      </c>
      <c r="NLL309" s="119" t="s">
        <v>613</v>
      </c>
      <c r="NLM309" s="119" t="s">
        <v>613</v>
      </c>
      <c r="NLN309" s="119" t="s">
        <v>613</v>
      </c>
      <c r="NLO309" s="119" t="s">
        <v>613</v>
      </c>
      <c r="NLP309" s="119" t="s">
        <v>613</v>
      </c>
      <c r="NLQ309" s="119" t="s">
        <v>613</v>
      </c>
      <c r="NLR309" s="119" t="s">
        <v>613</v>
      </c>
      <c r="NLS309" s="119" t="s">
        <v>613</v>
      </c>
      <c r="NLT309" s="119" t="s">
        <v>613</v>
      </c>
      <c r="NLU309" s="119" t="s">
        <v>613</v>
      </c>
      <c r="NLV309" s="119" t="s">
        <v>613</v>
      </c>
      <c r="NLW309" s="119" t="s">
        <v>613</v>
      </c>
      <c r="NLX309" s="119" t="s">
        <v>613</v>
      </c>
      <c r="NLY309" s="119" t="s">
        <v>613</v>
      </c>
      <c r="NLZ309" s="119" t="s">
        <v>613</v>
      </c>
      <c r="NMA309" s="119" t="s">
        <v>613</v>
      </c>
      <c r="NMB309" s="119" t="s">
        <v>613</v>
      </c>
      <c r="NMC309" s="119" t="s">
        <v>613</v>
      </c>
      <c r="NMD309" s="119" t="s">
        <v>613</v>
      </c>
      <c r="NME309" s="119" t="s">
        <v>613</v>
      </c>
      <c r="NMF309" s="119" t="s">
        <v>613</v>
      </c>
      <c r="NMG309" s="119" t="s">
        <v>613</v>
      </c>
      <c r="NMH309" s="119" t="s">
        <v>613</v>
      </c>
      <c r="NMI309" s="119" t="s">
        <v>613</v>
      </c>
      <c r="NMJ309" s="119" t="s">
        <v>613</v>
      </c>
      <c r="NMK309" s="119" t="s">
        <v>613</v>
      </c>
      <c r="NML309" s="119" t="s">
        <v>613</v>
      </c>
      <c r="NMM309" s="119" t="s">
        <v>613</v>
      </c>
      <c r="NMN309" s="119" t="s">
        <v>613</v>
      </c>
      <c r="NMO309" s="119" t="s">
        <v>613</v>
      </c>
      <c r="NMP309" s="119" t="s">
        <v>613</v>
      </c>
      <c r="NMQ309" s="119" t="s">
        <v>613</v>
      </c>
      <c r="NMR309" s="119" t="s">
        <v>613</v>
      </c>
      <c r="NMS309" s="119" t="s">
        <v>613</v>
      </c>
      <c r="NMT309" s="119" t="s">
        <v>613</v>
      </c>
      <c r="NMU309" s="119" t="s">
        <v>613</v>
      </c>
      <c r="NMV309" s="119" t="s">
        <v>613</v>
      </c>
      <c r="NMW309" s="119" t="s">
        <v>613</v>
      </c>
      <c r="NMX309" s="119" t="s">
        <v>613</v>
      </c>
      <c r="NMY309" s="119" t="s">
        <v>613</v>
      </c>
      <c r="NMZ309" s="119" t="s">
        <v>613</v>
      </c>
      <c r="NNA309" s="119" t="s">
        <v>613</v>
      </c>
      <c r="NNB309" s="119" t="s">
        <v>613</v>
      </c>
      <c r="NNC309" s="119" t="s">
        <v>613</v>
      </c>
      <c r="NND309" s="119" t="s">
        <v>613</v>
      </c>
      <c r="NNE309" s="119" t="s">
        <v>613</v>
      </c>
      <c r="NNF309" s="119" t="s">
        <v>613</v>
      </c>
      <c r="NNG309" s="119" t="s">
        <v>613</v>
      </c>
      <c r="NNH309" s="119" t="s">
        <v>613</v>
      </c>
      <c r="NNI309" s="119" t="s">
        <v>613</v>
      </c>
      <c r="NNJ309" s="119" t="s">
        <v>613</v>
      </c>
      <c r="NNK309" s="119" t="s">
        <v>613</v>
      </c>
      <c r="NNL309" s="119" t="s">
        <v>613</v>
      </c>
      <c r="NNM309" s="119" t="s">
        <v>613</v>
      </c>
      <c r="NNN309" s="119" t="s">
        <v>613</v>
      </c>
      <c r="NNO309" s="119" t="s">
        <v>613</v>
      </c>
      <c r="NNP309" s="119" t="s">
        <v>613</v>
      </c>
      <c r="NNQ309" s="119" t="s">
        <v>613</v>
      </c>
      <c r="NNR309" s="119" t="s">
        <v>613</v>
      </c>
      <c r="NNS309" s="119" t="s">
        <v>613</v>
      </c>
      <c r="NNT309" s="119" t="s">
        <v>613</v>
      </c>
      <c r="NNU309" s="119" t="s">
        <v>613</v>
      </c>
      <c r="NNV309" s="119" t="s">
        <v>613</v>
      </c>
      <c r="NNW309" s="119" t="s">
        <v>613</v>
      </c>
      <c r="NNX309" s="119" t="s">
        <v>613</v>
      </c>
      <c r="NNY309" s="119" t="s">
        <v>613</v>
      </c>
      <c r="NNZ309" s="119" t="s">
        <v>613</v>
      </c>
      <c r="NOA309" s="119" t="s">
        <v>613</v>
      </c>
      <c r="NOB309" s="119" t="s">
        <v>613</v>
      </c>
      <c r="NOC309" s="119" t="s">
        <v>613</v>
      </c>
      <c r="NOD309" s="119" t="s">
        <v>613</v>
      </c>
      <c r="NOE309" s="119" t="s">
        <v>613</v>
      </c>
      <c r="NOF309" s="119" t="s">
        <v>613</v>
      </c>
      <c r="NOG309" s="119" t="s">
        <v>613</v>
      </c>
      <c r="NOH309" s="119" t="s">
        <v>613</v>
      </c>
      <c r="NOI309" s="119" t="s">
        <v>613</v>
      </c>
      <c r="NOJ309" s="119" t="s">
        <v>613</v>
      </c>
      <c r="NOK309" s="119" t="s">
        <v>613</v>
      </c>
      <c r="NOL309" s="119" t="s">
        <v>613</v>
      </c>
      <c r="NOM309" s="119" t="s">
        <v>613</v>
      </c>
      <c r="NON309" s="119" t="s">
        <v>613</v>
      </c>
      <c r="NOO309" s="119" t="s">
        <v>613</v>
      </c>
      <c r="NOP309" s="119" t="s">
        <v>613</v>
      </c>
      <c r="NOQ309" s="119" t="s">
        <v>613</v>
      </c>
      <c r="NOR309" s="119" t="s">
        <v>613</v>
      </c>
      <c r="NOS309" s="119" t="s">
        <v>613</v>
      </c>
      <c r="NOT309" s="119" t="s">
        <v>613</v>
      </c>
      <c r="NOU309" s="119" t="s">
        <v>613</v>
      </c>
      <c r="NOV309" s="119" t="s">
        <v>613</v>
      </c>
      <c r="NOW309" s="119" t="s">
        <v>613</v>
      </c>
      <c r="NOX309" s="119" t="s">
        <v>613</v>
      </c>
      <c r="NOY309" s="119" t="s">
        <v>613</v>
      </c>
      <c r="NOZ309" s="119" t="s">
        <v>613</v>
      </c>
      <c r="NPA309" s="119" t="s">
        <v>613</v>
      </c>
      <c r="NPB309" s="119" t="s">
        <v>613</v>
      </c>
      <c r="NPC309" s="119" t="s">
        <v>613</v>
      </c>
      <c r="NPD309" s="119" t="s">
        <v>613</v>
      </c>
      <c r="NPE309" s="119" t="s">
        <v>613</v>
      </c>
      <c r="NPF309" s="119" t="s">
        <v>613</v>
      </c>
      <c r="NPG309" s="119" t="s">
        <v>613</v>
      </c>
      <c r="NPH309" s="119" t="s">
        <v>613</v>
      </c>
      <c r="NPI309" s="119" t="s">
        <v>613</v>
      </c>
      <c r="NPJ309" s="119" t="s">
        <v>613</v>
      </c>
      <c r="NPK309" s="119" t="s">
        <v>613</v>
      </c>
      <c r="NPL309" s="119" t="s">
        <v>613</v>
      </c>
      <c r="NPM309" s="119" t="s">
        <v>613</v>
      </c>
      <c r="NPN309" s="119" t="s">
        <v>613</v>
      </c>
      <c r="NPO309" s="119" t="s">
        <v>613</v>
      </c>
      <c r="NPP309" s="119" t="s">
        <v>613</v>
      </c>
      <c r="NPQ309" s="119" t="s">
        <v>613</v>
      </c>
      <c r="NPR309" s="119" t="s">
        <v>613</v>
      </c>
      <c r="NPS309" s="119" t="s">
        <v>613</v>
      </c>
      <c r="NPT309" s="119" t="s">
        <v>613</v>
      </c>
      <c r="NPU309" s="119" t="s">
        <v>613</v>
      </c>
      <c r="NPV309" s="119" t="s">
        <v>613</v>
      </c>
      <c r="NPW309" s="119" t="s">
        <v>613</v>
      </c>
      <c r="NPX309" s="119" t="s">
        <v>613</v>
      </c>
      <c r="NPY309" s="119" t="s">
        <v>613</v>
      </c>
      <c r="NPZ309" s="119" t="s">
        <v>613</v>
      </c>
      <c r="NQA309" s="119" t="s">
        <v>613</v>
      </c>
      <c r="NQB309" s="119" t="s">
        <v>613</v>
      </c>
      <c r="NQC309" s="119" t="s">
        <v>613</v>
      </c>
      <c r="NQD309" s="119" t="s">
        <v>613</v>
      </c>
      <c r="NQE309" s="119" t="s">
        <v>613</v>
      </c>
      <c r="NQF309" s="119" t="s">
        <v>613</v>
      </c>
      <c r="NQG309" s="119" t="s">
        <v>613</v>
      </c>
      <c r="NQH309" s="119" t="s">
        <v>613</v>
      </c>
      <c r="NQI309" s="119" t="s">
        <v>613</v>
      </c>
      <c r="NQJ309" s="119" t="s">
        <v>613</v>
      </c>
      <c r="NQK309" s="119" t="s">
        <v>613</v>
      </c>
      <c r="NQL309" s="119" t="s">
        <v>613</v>
      </c>
      <c r="NQM309" s="119" t="s">
        <v>613</v>
      </c>
      <c r="NQN309" s="119" t="s">
        <v>613</v>
      </c>
      <c r="NQO309" s="119" t="s">
        <v>613</v>
      </c>
      <c r="NQP309" s="119" t="s">
        <v>613</v>
      </c>
      <c r="NQQ309" s="119" t="s">
        <v>613</v>
      </c>
      <c r="NQR309" s="119" t="s">
        <v>613</v>
      </c>
      <c r="NQS309" s="119" t="s">
        <v>613</v>
      </c>
      <c r="NQT309" s="119" t="s">
        <v>613</v>
      </c>
      <c r="NQU309" s="119" t="s">
        <v>613</v>
      </c>
      <c r="NQV309" s="119" t="s">
        <v>613</v>
      </c>
      <c r="NQW309" s="119" t="s">
        <v>613</v>
      </c>
      <c r="NQX309" s="119" t="s">
        <v>613</v>
      </c>
      <c r="NQY309" s="119" t="s">
        <v>613</v>
      </c>
      <c r="NQZ309" s="119" t="s">
        <v>613</v>
      </c>
      <c r="NRA309" s="119" t="s">
        <v>613</v>
      </c>
      <c r="NRB309" s="119" t="s">
        <v>613</v>
      </c>
      <c r="NRC309" s="119" t="s">
        <v>613</v>
      </c>
      <c r="NRD309" s="119" t="s">
        <v>613</v>
      </c>
      <c r="NRE309" s="119" t="s">
        <v>613</v>
      </c>
      <c r="NRF309" s="119" t="s">
        <v>613</v>
      </c>
      <c r="NRG309" s="119" t="s">
        <v>613</v>
      </c>
      <c r="NRH309" s="119" t="s">
        <v>613</v>
      </c>
      <c r="NRI309" s="119" t="s">
        <v>613</v>
      </c>
      <c r="NRJ309" s="119" t="s">
        <v>613</v>
      </c>
      <c r="NRK309" s="119" t="s">
        <v>613</v>
      </c>
      <c r="NRL309" s="119" t="s">
        <v>613</v>
      </c>
      <c r="NRM309" s="119" t="s">
        <v>613</v>
      </c>
      <c r="NRN309" s="119" t="s">
        <v>613</v>
      </c>
      <c r="NRO309" s="119" t="s">
        <v>613</v>
      </c>
      <c r="NRP309" s="119" t="s">
        <v>613</v>
      </c>
      <c r="NRQ309" s="119" t="s">
        <v>613</v>
      </c>
      <c r="NRR309" s="119" t="s">
        <v>613</v>
      </c>
      <c r="NRS309" s="119" t="s">
        <v>613</v>
      </c>
      <c r="NRT309" s="119" t="s">
        <v>613</v>
      </c>
      <c r="NRU309" s="119" t="s">
        <v>613</v>
      </c>
      <c r="NRV309" s="119" t="s">
        <v>613</v>
      </c>
      <c r="NRW309" s="119" t="s">
        <v>613</v>
      </c>
      <c r="NRX309" s="119" t="s">
        <v>613</v>
      </c>
      <c r="NRY309" s="119" t="s">
        <v>613</v>
      </c>
      <c r="NRZ309" s="119" t="s">
        <v>613</v>
      </c>
      <c r="NSA309" s="119" t="s">
        <v>613</v>
      </c>
      <c r="NSB309" s="119" t="s">
        <v>613</v>
      </c>
      <c r="NSC309" s="119" t="s">
        <v>613</v>
      </c>
      <c r="NSD309" s="119" t="s">
        <v>613</v>
      </c>
      <c r="NSE309" s="119" t="s">
        <v>613</v>
      </c>
      <c r="NSF309" s="119" t="s">
        <v>613</v>
      </c>
      <c r="NSG309" s="119" t="s">
        <v>613</v>
      </c>
      <c r="NSH309" s="119" t="s">
        <v>613</v>
      </c>
      <c r="NSI309" s="119" t="s">
        <v>613</v>
      </c>
      <c r="NSJ309" s="119" t="s">
        <v>613</v>
      </c>
      <c r="NSK309" s="119" t="s">
        <v>613</v>
      </c>
      <c r="NSL309" s="119" t="s">
        <v>613</v>
      </c>
      <c r="NSM309" s="119" t="s">
        <v>613</v>
      </c>
      <c r="NSN309" s="119" t="s">
        <v>613</v>
      </c>
      <c r="NSO309" s="119" t="s">
        <v>613</v>
      </c>
      <c r="NSP309" s="119" t="s">
        <v>613</v>
      </c>
      <c r="NSQ309" s="119" t="s">
        <v>613</v>
      </c>
      <c r="NSR309" s="119" t="s">
        <v>613</v>
      </c>
      <c r="NSS309" s="119" t="s">
        <v>613</v>
      </c>
      <c r="NST309" s="119" t="s">
        <v>613</v>
      </c>
      <c r="NSU309" s="119" t="s">
        <v>613</v>
      </c>
      <c r="NSV309" s="119" t="s">
        <v>613</v>
      </c>
      <c r="NSW309" s="119" t="s">
        <v>613</v>
      </c>
      <c r="NSX309" s="119" t="s">
        <v>613</v>
      </c>
      <c r="NSY309" s="119" t="s">
        <v>613</v>
      </c>
      <c r="NSZ309" s="119" t="s">
        <v>613</v>
      </c>
      <c r="NTA309" s="119" t="s">
        <v>613</v>
      </c>
      <c r="NTB309" s="119" t="s">
        <v>613</v>
      </c>
      <c r="NTC309" s="119" t="s">
        <v>613</v>
      </c>
      <c r="NTD309" s="119" t="s">
        <v>613</v>
      </c>
      <c r="NTE309" s="119" t="s">
        <v>613</v>
      </c>
      <c r="NTF309" s="119" t="s">
        <v>613</v>
      </c>
      <c r="NTG309" s="119" t="s">
        <v>613</v>
      </c>
      <c r="NTH309" s="119" t="s">
        <v>613</v>
      </c>
      <c r="NTI309" s="119" t="s">
        <v>613</v>
      </c>
      <c r="NTJ309" s="119" t="s">
        <v>613</v>
      </c>
      <c r="NTK309" s="119" t="s">
        <v>613</v>
      </c>
      <c r="NTL309" s="119" t="s">
        <v>613</v>
      </c>
      <c r="NTM309" s="119" t="s">
        <v>613</v>
      </c>
      <c r="NTN309" s="119" t="s">
        <v>613</v>
      </c>
      <c r="NTO309" s="119" t="s">
        <v>613</v>
      </c>
      <c r="NTP309" s="119" t="s">
        <v>613</v>
      </c>
      <c r="NTQ309" s="119" t="s">
        <v>613</v>
      </c>
      <c r="NTR309" s="119" t="s">
        <v>613</v>
      </c>
      <c r="NTS309" s="119" t="s">
        <v>613</v>
      </c>
      <c r="NTT309" s="119" t="s">
        <v>613</v>
      </c>
      <c r="NTU309" s="119" t="s">
        <v>613</v>
      </c>
      <c r="NTV309" s="119" t="s">
        <v>613</v>
      </c>
      <c r="NTW309" s="119" t="s">
        <v>613</v>
      </c>
      <c r="NTX309" s="119" t="s">
        <v>613</v>
      </c>
      <c r="NTY309" s="119" t="s">
        <v>613</v>
      </c>
      <c r="NTZ309" s="119" t="s">
        <v>613</v>
      </c>
      <c r="NUA309" s="119" t="s">
        <v>613</v>
      </c>
      <c r="NUB309" s="119" t="s">
        <v>613</v>
      </c>
      <c r="NUC309" s="119" t="s">
        <v>613</v>
      </c>
      <c r="NUD309" s="119" t="s">
        <v>613</v>
      </c>
      <c r="NUE309" s="119" t="s">
        <v>613</v>
      </c>
      <c r="NUF309" s="119" t="s">
        <v>613</v>
      </c>
      <c r="NUG309" s="119" t="s">
        <v>613</v>
      </c>
      <c r="NUH309" s="119" t="s">
        <v>613</v>
      </c>
      <c r="NUI309" s="119" t="s">
        <v>613</v>
      </c>
      <c r="NUJ309" s="119" t="s">
        <v>613</v>
      </c>
      <c r="NUK309" s="119" t="s">
        <v>613</v>
      </c>
      <c r="NUL309" s="119" t="s">
        <v>613</v>
      </c>
      <c r="NUM309" s="119" t="s">
        <v>613</v>
      </c>
      <c r="NUN309" s="119" t="s">
        <v>613</v>
      </c>
      <c r="NUO309" s="119" t="s">
        <v>613</v>
      </c>
      <c r="NUP309" s="119" t="s">
        <v>613</v>
      </c>
      <c r="NUQ309" s="119" t="s">
        <v>613</v>
      </c>
      <c r="NUR309" s="119" t="s">
        <v>613</v>
      </c>
      <c r="NUS309" s="119" t="s">
        <v>613</v>
      </c>
      <c r="NUT309" s="119" t="s">
        <v>613</v>
      </c>
      <c r="NUU309" s="119" t="s">
        <v>613</v>
      </c>
      <c r="NUV309" s="119" t="s">
        <v>613</v>
      </c>
      <c r="NUW309" s="119" t="s">
        <v>613</v>
      </c>
      <c r="NUX309" s="119" t="s">
        <v>613</v>
      </c>
      <c r="NUY309" s="119" t="s">
        <v>613</v>
      </c>
      <c r="NUZ309" s="119" t="s">
        <v>613</v>
      </c>
      <c r="NVA309" s="119" t="s">
        <v>613</v>
      </c>
      <c r="NVB309" s="119" t="s">
        <v>613</v>
      </c>
      <c r="NVC309" s="119" t="s">
        <v>613</v>
      </c>
      <c r="NVD309" s="119" t="s">
        <v>613</v>
      </c>
      <c r="NVE309" s="119" t="s">
        <v>613</v>
      </c>
      <c r="NVF309" s="119" t="s">
        <v>613</v>
      </c>
      <c r="NVG309" s="119" t="s">
        <v>613</v>
      </c>
      <c r="NVH309" s="119" t="s">
        <v>613</v>
      </c>
      <c r="NVI309" s="119" t="s">
        <v>613</v>
      </c>
      <c r="NVJ309" s="119" t="s">
        <v>613</v>
      </c>
      <c r="NVK309" s="119" t="s">
        <v>613</v>
      </c>
      <c r="NVL309" s="119" t="s">
        <v>613</v>
      </c>
      <c r="NVM309" s="119" t="s">
        <v>613</v>
      </c>
      <c r="NVN309" s="119" t="s">
        <v>613</v>
      </c>
      <c r="NVO309" s="119" t="s">
        <v>613</v>
      </c>
      <c r="NVP309" s="119" t="s">
        <v>613</v>
      </c>
      <c r="NVQ309" s="119" t="s">
        <v>613</v>
      </c>
      <c r="NVR309" s="119" t="s">
        <v>613</v>
      </c>
      <c r="NVS309" s="119" t="s">
        <v>613</v>
      </c>
      <c r="NVT309" s="119" t="s">
        <v>613</v>
      </c>
      <c r="NVU309" s="119" t="s">
        <v>613</v>
      </c>
      <c r="NVV309" s="119" t="s">
        <v>613</v>
      </c>
      <c r="NVW309" s="119" t="s">
        <v>613</v>
      </c>
      <c r="NVX309" s="119" t="s">
        <v>613</v>
      </c>
      <c r="NVY309" s="119" t="s">
        <v>613</v>
      </c>
      <c r="NVZ309" s="119" t="s">
        <v>613</v>
      </c>
      <c r="NWA309" s="119" t="s">
        <v>613</v>
      </c>
      <c r="NWB309" s="119" t="s">
        <v>613</v>
      </c>
      <c r="NWC309" s="119" t="s">
        <v>613</v>
      </c>
      <c r="NWD309" s="119" t="s">
        <v>613</v>
      </c>
      <c r="NWE309" s="119" t="s">
        <v>613</v>
      </c>
      <c r="NWF309" s="119" t="s">
        <v>613</v>
      </c>
      <c r="NWG309" s="119" t="s">
        <v>613</v>
      </c>
      <c r="NWH309" s="119" t="s">
        <v>613</v>
      </c>
      <c r="NWI309" s="119" t="s">
        <v>613</v>
      </c>
      <c r="NWJ309" s="119" t="s">
        <v>613</v>
      </c>
      <c r="NWK309" s="119" t="s">
        <v>613</v>
      </c>
      <c r="NWL309" s="119" t="s">
        <v>613</v>
      </c>
      <c r="NWM309" s="119" t="s">
        <v>613</v>
      </c>
      <c r="NWN309" s="119" t="s">
        <v>613</v>
      </c>
      <c r="NWO309" s="119" t="s">
        <v>613</v>
      </c>
      <c r="NWP309" s="119" t="s">
        <v>613</v>
      </c>
      <c r="NWQ309" s="119" t="s">
        <v>613</v>
      </c>
      <c r="NWR309" s="119" t="s">
        <v>613</v>
      </c>
      <c r="NWS309" s="119" t="s">
        <v>613</v>
      </c>
      <c r="NWT309" s="119" t="s">
        <v>613</v>
      </c>
      <c r="NWU309" s="119" t="s">
        <v>613</v>
      </c>
      <c r="NWV309" s="119" t="s">
        <v>613</v>
      </c>
      <c r="NWW309" s="119" t="s">
        <v>613</v>
      </c>
      <c r="NWX309" s="119" t="s">
        <v>613</v>
      </c>
      <c r="NWY309" s="119" t="s">
        <v>613</v>
      </c>
      <c r="NWZ309" s="119" t="s">
        <v>613</v>
      </c>
      <c r="NXA309" s="119" t="s">
        <v>613</v>
      </c>
      <c r="NXB309" s="119" t="s">
        <v>613</v>
      </c>
      <c r="NXC309" s="119" t="s">
        <v>613</v>
      </c>
      <c r="NXD309" s="119" t="s">
        <v>613</v>
      </c>
      <c r="NXE309" s="119" t="s">
        <v>613</v>
      </c>
      <c r="NXF309" s="119" t="s">
        <v>613</v>
      </c>
      <c r="NXG309" s="119" t="s">
        <v>613</v>
      </c>
      <c r="NXH309" s="119" t="s">
        <v>613</v>
      </c>
      <c r="NXI309" s="119" t="s">
        <v>613</v>
      </c>
      <c r="NXJ309" s="119" t="s">
        <v>613</v>
      </c>
      <c r="NXK309" s="119" t="s">
        <v>613</v>
      </c>
      <c r="NXL309" s="119" t="s">
        <v>613</v>
      </c>
      <c r="NXM309" s="119" t="s">
        <v>613</v>
      </c>
      <c r="NXN309" s="119" t="s">
        <v>613</v>
      </c>
      <c r="NXO309" s="119" t="s">
        <v>613</v>
      </c>
      <c r="NXP309" s="119" t="s">
        <v>613</v>
      </c>
      <c r="NXQ309" s="119" t="s">
        <v>613</v>
      </c>
      <c r="NXR309" s="119" t="s">
        <v>613</v>
      </c>
      <c r="NXS309" s="119" t="s">
        <v>613</v>
      </c>
      <c r="NXT309" s="119" t="s">
        <v>613</v>
      </c>
      <c r="NXU309" s="119" t="s">
        <v>613</v>
      </c>
      <c r="NXV309" s="119" t="s">
        <v>613</v>
      </c>
      <c r="NXW309" s="119" t="s">
        <v>613</v>
      </c>
      <c r="NXX309" s="119" t="s">
        <v>613</v>
      </c>
      <c r="NXY309" s="119" t="s">
        <v>613</v>
      </c>
      <c r="NXZ309" s="119" t="s">
        <v>613</v>
      </c>
      <c r="NYA309" s="119" t="s">
        <v>613</v>
      </c>
      <c r="NYB309" s="119" t="s">
        <v>613</v>
      </c>
      <c r="NYC309" s="119" t="s">
        <v>613</v>
      </c>
      <c r="NYD309" s="119" t="s">
        <v>613</v>
      </c>
      <c r="NYE309" s="119" t="s">
        <v>613</v>
      </c>
      <c r="NYF309" s="119" t="s">
        <v>613</v>
      </c>
      <c r="NYG309" s="119" t="s">
        <v>613</v>
      </c>
      <c r="NYH309" s="119" t="s">
        <v>613</v>
      </c>
      <c r="NYI309" s="119" t="s">
        <v>613</v>
      </c>
      <c r="NYJ309" s="119" t="s">
        <v>613</v>
      </c>
      <c r="NYK309" s="119" t="s">
        <v>613</v>
      </c>
      <c r="NYL309" s="119" t="s">
        <v>613</v>
      </c>
      <c r="NYM309" s="119" t="s">
        <v>613</v>
      </c>
      <c r="NYN309" s="119" t="s">
        <v>613</v>
      </c>
      <c r="NYO309" s="119" t="s">
        <v>613</v>
      </c>
      <c r="NYP309" s="119" t="s">
        <v>613</v>
      </c>
      <c r="NYQ309" s="119" t="s">
        <v>613</v>
      </c>
      <c r="NYR309" s="119" t="s">
        <v>613</v>
      </c>
      <c r="NYS309" s="119" t="s">
        <v>613</v>
      </c>
      <c r="NYT309" s="119" t="s">
        <v>613</v>
      </c>
      <c r="NYU309" s="119" t="s">
        <v>613</v>
      </c>
      <c r="NYV309" s="119" t="s">
        <v>613</v>
      </c>
      <c r="NYW309" s="119" t="s">
        <v>613</v>
      </c>
      <c r="NYX309" s="119" t="s">
        <v>613</v>
      </c>
      <c r="NYY309" s="119" t="s">
        <v>613</v>
      </c>
      <c r="NYZ309" s="119" t="s">
        <v>613</v>
      </c>
      <c r="NZA309" s="119" t="s">
        <v>613</v>
      </c>
      <c r="NZB309" s="119" t="s">
        <v>613</v>
      </c>
      <c r="NZC309" s="119" t="s">
        <v>613</v>
      </c>
      <c r="NZD309" s="119" t="s">
        <v>613</v>
      </c>
      <c r="NZE309" s="119" t="s">
        <v>613</v>
      </c>
      <c r="NZF309" s="119" t="s">
        <v>613</v>
      </c>
      <c r="NZG309" s="119" t="s">
        <v>613</v>
      </c>
      <c r="NZH309" s="119" t="s">
        <v>613</v>
      </c>
      <c r="NZI309" s="119" t="s">
        <v>613</v>
      </c>
      <c r="NZJ309" s="119" t="s">
        <v>613</v>
      </c>
      <c r="NZK309" s="119" t="s">
        <v>613</v>
      </c>
      <c r="NZL309" s="119" t="s">
        <v>613</v>
      </c>
      <c r="NZM309" s="119" t="s">
        <v>613</v>
      </c>
      <c r="NZN309" s="119" t="s">
        <v>613</v>
      </c>
      <c r="NZO309" s="119" t="s">
        <v>613</v>
      </c>
      <c r="NZP309" s="119" t="s">
        <v>613</v>
      </c>
      <c r="NZQ309" s="119" t="s">
        <v>613</v>
      </c>
      <c r="NZR309" s="119" t="s">
        <v>613</v>
      </c>
      <c r="NZS309" s="119" t="s">
        <v>613</v>
      </c>
      <c r="NZT309" s="119" t="s">
        <v>613</v>
      </c>
      <c r="NZU309" s="119" t="s">
        <v>613</v>
      </c>
      <c r="NZV309" s="119" t="s">
        <v>613</v>
      </c>
      <c r="NZW309" s="119" t="s">
        <v>613</v>
      </c>
      <c r="NZX309" s="119" t="s">
        <v>613</v>
      </c>
      <c r="NZY309" s="119" t="s">
        <v>613</v>
      </c>
      <c r="NZZ309" s="119" t="s">
        <v>613</v>
      </c>
      <c r="OAA309" s="119" t="s">
        <v>613</v>
      </c>
      <c r="OAB309" s="119" t="s">
        <v>613</v>
      </c>
      <c r="OAC309" s="119" t="s">
        <v>613</v>
      </c>
      <c r="OAD309" s="119" t="s">
        <v>613</v>
      </c>
      <c r="OAE309" s="119" t="s">
        <v>613</v>
      </c>
      <c r="OAF309" s="119" t="s">
        <v>613</v>
      </c>
      <c r="OAG309" s="119" t="s">
        <v>613</v>
      </c>
      <c r="OAH309" s="119" t="s">
        <v>613</v>
      </c>
      <c r="OAI309" s="119" t="s">
        <v>613</v>
      </c>
      <c r="OAJ309" s="119" t="s">
        <v>613</v>
      </c>
      <c r="OAK309" s="119" t="s">
        <v>613</v>
      </c>
      <c r="OAL309" s="119" t="s">
        <v>613</v>
      </c>
      <c r="OAM309" s="119" t="s">
        <v>613</v>
      </c>
      <c r="OAN309" s="119" t="s">
        <v>613</v>
      </c>
      <c r="OAO309" s="119" t="s">
        <v>613</v>
      </c>
      <c r="OAP309" s="119" t="s">
        <v>613</v>
      </c>
      <c r="OAQ309" s="119" t="s">
        <v>613</v>
      </c>
      <c r="OAR309" s="119" t="s">
        <v>613</v>
      </c>
      <c r="OAS309" s="119" t="s">
        <v>613</v>
      </c>
      <c r="OAT309" s="119" t="s">
        <v>613</v>
      </c>
      <c r="OAU309" s="119" t="s">
        <v>613</v>
      </c>
      <c r="OAV309" s="119" t="s">
        <v>613</v>
      </c>
      <c r="OAW309" s="119" t="s">
        <v>613</v>
      </c>
      <c r="OAX309" s="119" t="s">
        <v>613</v>
      </c>
      <c r="OAY309" s="119" t="s">
        <v>613</v>
      </c>
      <c r="OAZ309" s="119" t="s">
        <v>613</v>
      </c>
      <c r="OBA309" s="119" t="s">
        <v>613</v>
      </c>
      <c r="OBB309" s="119" t="s">
        <v>613</v>
      </c>
      <c r="OBC309" s="119" t="s">
        <v>613</v>
      </c>
      <c r="OBD309" s="119" t="s">
        <v>613</v>
      </c>
      <c r="OBE309" s="119" t="s">
        <v>613</v>
      </c>
      <c r="OBF309" s="119" t="s">
        <v>613</v>
      </c>
      <c r="OBG309" s="119" t="s">
        <v>613</v>
      </c>
      <c r="OBH309" s="119" t="s">
        <v>613</v>
      </c>
      <c r="OBI309" s="119" t="s">
        <v>613</v>
      </c>
      <c r="OBJ309" s="119" t="s">
        <v>613</v>
      </c>
      <c r="OBK309" s="119" t="s">
        <v>613</v>
      </c>
      <c r="OBL309" s="119" t="s">
        <v>613</v>
      </c>
      <c r="OBM309" s="119" t="s">
        <v>613</v>
      </c>
      <c r="OBN309" s="119" t="s">
        <v>613</v>
      </c>
      <c r="OBO309" s="119" t="s">
        <v>613</v>
      </c>
      <c r="OBP309" s="119" t="s">
        <v>613</v>
      </c>
      <c r="OBQ309" s="119" t="s">
        <v>613</v>
      </c>
      <c r="OBR309" s="119" t="s">
        <v>613</v>
      </c>
      <c r="OBS309" s="119" t="s">
        <v>613</v>
      </c>
      <c r="OBT309" s="119" t="s">
        <v>613</v>
      </c>
      <c r="OBU309" s="119" t="s">
        <v>613</v>
      </c>
      <c r="OBV309" s="119" t="s">
        <v>613</v>
      </c>
      <c r="OBW309" s="119" t="s">
        <v>613</v>
      </c>
      <c r="OBX309" s="119" t="s">
        <v>613</v>
      </c>
      <c r="OBY309" s="119" t="s">
        <v>613</v>
      </c>
      <c r="OBZ309" s="119" t="s">
        <v>613</v>
      </c>
      <c r="OCA309" s="119" t="s">
        <v>613</v>
      </c>
      <c r="OCB309" s="119" t="s">
        <v>613</v>
      </c>
      <c r="OCC309" s="119" t="s">
        <v>613</v>
      </c>
      <c r="OCD309" s="119" t="s">
        <v>613</v>
      </c>
      <c r="OCE309" s="119" t="s">
        <v>613</v>
      </c>
      <c r="OCF309" s="119" t="s">
        <v>613</v>
      </c>
      <c r="OCG309" s="119" t="s">
        <v>613</v>
      </c>
      <c r="OCH309" s="119" t="s">
        <v>613</v>
      </c>
      <c r="OCI309" s="119" t="s">
        <v>613</v>
      </c>
      <c r="OCJ309" s="119" t="s">
        <v>613</v>
      </c>
      <c r="OCK309" s="119" t="s">
        <v>613</v>
      </c>
      <c r="OCL309" s="119" t="s">
        <v>613</v>
      </c>
      <c r="OCM309" s="119" t="s">
        <v>613</v>
      </c>
      <c r="OCN309" s="119" t="s">
        <v>613</v>
      </c>
      <c r="OCO309" s="119" t="s">
        <v>613</v>
      </c>
      <c r="OCP309" s="119" t="s">
        <v>613</v>
      </c>
      <c r="OCQ309" s="119" t="s">
        <v>613</v>
      </c>
      <c r="OCR309" s="119" t="s">
        <v>613</v>
      </c>
      <c r="OCS309" s="119" t="s">
        <v>613</v>
      </c>
      <c r="OCT309" s="119" t="s">
        <v>613</v>
      </c>
      <c r="OCU309" s="119" t="s">
        <v>613</v>
      </c>
      <c r="OCV309" s="119" t="s">
        <v>613</v>
      </c>
      <c r="OCW309" s="119" t="s">
        <v>613</v>
      </c>
      <c r="OCX309" s="119" t="s">
        <v>613</v>
      </c>
      <c r="OCY309" s="119" t="s">
        <v>613</v>
      </c>
      <c r="OCZ309" s="119" t="s">
        <v>613</v>
      </c>
      <c r="ODA309" s="119" t="s">
        <v>613</v>
      </c>
      <c r="ODB309" s="119" t="s">
        <v>613</v>
      </c>
      <c r="ODC309" s="119" t="s">
        <v>613</v>
      </c>
      <c r="ODD309" s="119" t="s">
        <v>613</v>
      </c>
      <c r="ODE309" s="119" t="s">
        <v>613</v>
      </c>
      <c r="ODF309" s="119" t="s">
        <v>613</v>
      </c>
      <c r="ODG309" s="119" t="s">
        <v>613</v>
      </c>
      <c r="ODH309" s="119" t="s">
        <v>613</v>
      </c>
      <c r="ODI309" s="119" t="s">
        <v>613</v>
      </c>
      <c r="ODJ309" s="119" t="s">
        <v>613</v>
      </c>
      <c r="ODK309" s="119" t="s">
        <v>613</v>
      </c>
      <c r="ODL309" s="119" t="s">
        <v>613</v>
      </c>
      <c r="ODM309" s="119" t="s">
        <v>613</v>
      </c>
      <c r="ODN309" s="119" t="s">
        <v>613</v>
      </c>
      <c r="ODO309" s="119" t="s">
        <v>613</v>
      </c>
      <c r="ODP309" s="119" t="s">
        <v>613</v>
      </c>
      <c r="ODQ309" s="119" t="s">
        <v>613</v>
      </c>
      <c r="ODR309" s="119" t="s">
        <v>613</v>
      </c>
      <c r="ODS309" s="119" t="s">
        <v>613</v>
      </c>
      <c r="ODT309" s="119" t="s">
        <v>613</v>
      </c>
      <c r="ODU309" s="119" t="s">
        <v>613</v>
      </c>
      <c r="ODV309" s="119" t="s">
        <v>613</v>
      </c>
      <c r="ODW309" s="119" t="s">
        <v>613</v>
      </c>
      <c r="ODX309" s="119" t="s">
        <v>613</v>
      </c>
      <c r="ODY309" s="119" t="s">
        <v>613</v>
      </c>
      <c r="ODZ309" s="119" t="s">
        <v>613</v>
      </c>
      <c r="OEA309" s="119" t="s">
        <v>613</v>
      </c>
      <c r="OEB309" s="119" t="s">
        <v>613</v>
      </c>
      <c r="OEC309" s="119" t="s">
        <v>613</v>
      </c>
      <c r="OED309" s="119" t="s">
        <v>613</v>
      </c>
      <c r="OEE309" s="119" t="s">
        <v>613</v>
      </c>
      <c r="OEF309" s="119" t="s">
        <v>613</v>
      </c>
      <c r="OEG309" s="119" t="s">
        <v>613</v>
      </c>
      <c r="OEH309" s="119" t="s">
        <v>613</v>
      </c>
      <c r="OEI309" s="119" t="s">
        <v>613</v>
      </c>
      <c r="OEJ309" s="119" t="s">
        <v>613</v>
      </c>
      <c r="OEK309" s="119" t="s">
        <v>613</v>
      </c>
      <c r="OEL309" s="119" t="s">
        <v>613</v>
      </c>
      <c r="OEM309" s="119" t="s">
        <v>613</v>
      </c>
      <c r="OEN309" s="119" t="s">
        <v>613</v>
      </c>
      <c r="OEO309" s="119" t="s">
        <v>613</v>
      </c>
      <c r="OEP309" s="119" t="s">
        <v>613</v>
      </c>
      <c r="OEQ309" s="119" t="s">
        <v>613</v>
      </c>
      <c r="OER309" s="119" t="s">
        <v>613</v>
      </c>
      <c r="OES309" s="119" t="s">
        <v>613</v>
      </c>
      <c r="OET309" s="119" t="s">
        <v>613</v>
      </c>
      <c r="OEU309" s="119" t="s">
        <v>613</v>
      </c>
      <c r="OEV309" s="119" t="s">
        <v>613</v>
      </c>
      <c r="OEW309" s="119" t="s">
        <v>613</v>
      </c>
      <c r="OEX309" s="119" t="s">
        <v>613</v>
      </c>
      <c r="OEY309" s="119" t="s">
        <v>613</v>
      </c>
      <c r="OEZ309" s="119" t="s">
        <v>613</v>
      </c>
      <c r="OFA309" s="119" t="s">
        <v>613</v>
      </c>
      <c r="OFB309" s="119" t="s">
        <v>613</v>
      </c>
      <c r="OFC309" s="119" t="s">
        <v>613</v>
      </c>
      <c r="OFD309" s="119" t="s">
        <v>613</v>
      </c>
      <c r="OFE309" s="119" t="s">
        <v>613</v>
      </c>
      <c r="OFF309" s="119" t="s">
        <v>613</v>
      </c>
      <c r="OFG309" s="119" t="s">
        <v>613</v>
      </c>
      <c r="OFH309" s="119" t="s">
        <v>613</v>
      </c>
      <c r="OFI309" s="119" t="s">
        <v>613</v>
      </c>
      <c r="OFJ309" s="119" t="s">
        <v>613</v>
      </c>
      <c r="OFK309" s="119" t="s">
        <v>613</v>
      </c>
      <c r="OFL309" s="119" t="s">
        <v>613</v>
      </c>
      <c r="OFM309" s="119" t="s">
        <v>613</v>
      </c>
      <c r="OFN309" s="119" t="s">
        <v>613</v>
      </c>
      <c r="OFO309" s="119" t="s">
        <v>613</v>
      </c>
      <c r="OFP309" s="119" t="s">
        <v>613</v>
      </c>
      <c r="OFQ309" s="119" t="s">
        <v>613</v>
      </c>
      <c r="OFR309" s="119" t="s">
        <v>613</v>
      </c>
      <c r="OFS309" s="119" t="s">
        <v>613</v>
      </c>
      <c r="OFT309" s="119" t="s">
        <v>613</v>
      </c>
      <c r="OFU309" s="119" t="s">
        <v>613</v>
      </c>
      <c r="OFV309" s="119" t="s">
        <v>613</v>
      </c>
      <c r="OFW309" s="119" t="s">
        <v>613</v>
      </c>
      <c r="OFX309" s="119" t="s">
        <v>613</v>
      </c>
      <c r="OFY309" s="119" t="s">
        <v>613</v>
      </c>
      <c r="OFZ309" s="119" t="s">
        <v>613</v>
      </c>
      <c r="OGA309" s="119" t="s">
        <v>613</v>
      </c>
      <c r="OGB309" s="119" t="s">
        <v>613</v>
      </c>
      <c r="OGC309" s="119" t="s">
        <v>613</v>
      </c>
      <c r="OGD309" s="119" t="s">
        <v>613</v>
      </c>
      <c r="OGE309" s="119" t="s">
        <v>613</v>
      </c>
      <c r="OGF309" s="119" t="s">
        <v>613</v>
      </c>
      <c r="OGG309" s="119" t="s">
        <v>613</v>
      </c>
      <c r="OGH309" s="119" t="s">
        <v>613</v>
      </c>
      <c r="OGI309" s="119" t="s">
        <v>613</v>
      </c>
      <c r="OGJ309" s="119" t="s">
        <v>613</v>
      </c>
      <c r="OGK309" s="119" t="s">
        <v>613</v>
      </c>
      <c r="OGL309" s="119" t="s">
        <v>613</v>
      </c>
      <c r="OGM309" s="119" t="s">
        <v>613</v>
      </c>
      <c r="OGN309" s="119" t="s">
        <v>613</v>
      </c>
      <c r="OGO309" s="119" t="s">
        <v>613</v>
      </c>
      <c r="OGP309" s="119" t="s">
        <v>613</v>
      </c>
      <c r="OGQ309" s="119" t="s">
        <v>613</v>
      </c>
      <c r="OGR309" s="119" t="s">
        <v>613</v>
      </c>
      <c r="OGS309" s="119" t="s">
        <v>613</v>
      </c>
      <c r="OGT309" s="119" t="s">
        <v>613</v>
      </c>
      <c r="OGU309" s="119" t="s">
        <v>613</v>
      </c>
      <c r="OGV309" s="119" t="s">
        <v>613</v>
      </c>
      <c r="OGW309" s="119" t="s">
        <v>613</v>
      </c>
      <c r="OGX309" s="119" t="s">
        <v>613</v>
      </c>
      <c r="OGY309" s="119" t="s">
        <v>613</v>
      </c>
      <c r="OGZ309" s="119" t="s">
        <v>613</v>
      </c>
      <c r="OHA309" s="119" t="s">
        <v>613</v>
      </c>
      <c r="OHB309" s="119" t="s">
        <v>613</v>
      </c>
      <c r="OHC309" s="119" t="s">
        <v>613</v>
      </c>
      <c r="OHD309" s="119" t="s">
        <v>613</v>
      </c>
      <c r="OHE309" s="119" t="s">
        <v>613</v>
      </c>
      <c r="OHF309" s="119" t="s">
        <v>613</v>
      </c>
      <c r="OHG309" s="119" t="s">
        <v>613</v>
      </c>
      <c r="OHH309" s="119" t="s">
        <v>613</v>
      </c>
      <c r="OHI309" s="119" t="s">
        <v>613</v>
      </c>
      <c r="OHJ309" s="119" t="s">
        <v>613</v>
      </c>
      <c r="OHK309" s="119" t="s">
        <v>613</v>
      </c>
      <c r="OHL309" s="119" t="s">
        <v>613</v>
      </c>
      <c r="OHM309" s="119" t="s">
        <v>613</v>
      </c>
      <c r="OHN309" s="119" t="s">
        <v>613</v>
      </c>
      <c r="OHO309" s="119" t="s">
        <v>613</v>
      </c>
      <c r="OHP309" s="119" t="s">
        <v>613</v>
      </c>
      <c r="OHQ309" s="119" t="s">
        <v>613</v>
      </c>
      <c r="OHR309" s="119" t="s">
        <v>613</v>
      </c>
      <c r="OHS309" s="119" t="s">
        <v>613</v>
      </c>
      <c r="OHT309" s="119" t="s">
        <v>613</v>
      </c>
      <c r="OHU309" s="119" t="s">
        <v>613</v>
      </c>
      <c r="OHV309" s="119" t="s">
        <v>613</v>
      </c>
      <c r="OHW309" s="119" t="s">
        <v>613</v>
      </c>
      <c r="OHX309" s="119" t="s">
        <v>613</v>
      </c>
      <c r="OHY309" s="119" t="s">
        <v>613</v>
      </c>
      <c r="OHZ309" s="119" t="s">
        <v>613</v>
      </c>
      <c r="OIA309" s="119" t="s">
        <v>613</v>
      </c>
      <c r="OIB309" s="119" t="s">
        <v>613</v>
      </c>
      <c r="OIC309" s="119" t="s">
        <v>613</v>
      </c>
      <c r="OID309" s="119" t="s">
        <v>613</v>
      </c>
      <c r="OIE309" s="119" t="s">
        <v>613</v>
      </c>
      <c r="OIF309" s="119" t="s">
        <v>613</v>
      </c>
      <c r="OIG309" s="119" t="s">
        <v>613</v>
      </c>
      <c r="OIH309" s="119" t="s">
        <v>613</v>
      </c>
      <c r="OII309" s="119" t="s">
        <v>613</v>
      </c>
      <c r="OIJ309" s="119" t="s">
        <v>613</v>
      </c>
      <c r="OIK309" s="119" t="s">
        <v>613</v>
      </c>
      <c r="OIL309" s="119" t="s">
        <v>613</v>
      </c>
      <c r="OIM309" s="119" t="s">
        <v>613</v>
      </c>
      <c r="OIN309" s="119" t="s">
        <v>613</v>
      </c>
      <c r="OIO309" s="119" t="s">
        <v>613</v>
      </c>
      <c r="OIP309" s="119" t="s">
        <v>613</v>
      </c>
      <c r="OIQ309" s="119" t="s">
        <v>613</v>
      </c>
      <c r="OIR309" s="119" t="s">
        <v>613</v>
      </c>
      <c r="OIS309" s="119" t="s">
        <v>613</v>
      </c>
      <c r="OIT309" s="119" t="s">
        <v>613</v>
      </c>
      <c r="OIU309" s="119" t="s">
        <v>613</v>
      </c>
      <c r="OIV309" s="119" t="s">
        <v>613</v>
      </c>
      <c r="OIW309" s="119" t="s">
        <v>613</v>
      </c>
      <c r="OIX309" s="119" t="s">
        <v>613</v>
      </c>
      <c r="OIY309" s="119" t="s">
        <v>613</v>
      </c>
      <c r="OIZ309" s="119" t="s">
        <v>613</v>
      </c>
      <c r="OJA309" s="119" t="s">
        <v>613</v>
      </c>
      <c r="OJB309" s="119" t="s">
        <v>613</v>
      </c>
      <c r="OJC309" s="119" t="s">
        <v>613</v>
      </c>
      <c r="OJD309" s="119" t="s">
        <v>613</v>
      </c>
      <c r="OJE309" s="119" t="s">
        <v>613</v>
      </c>
      <c r="OJF309" s="119" t="s">
        <v>613</v>
      </c>
      <c r="OJG309" s="119" t="s">
        <v>613</v>
      </c>
      <c r="OJH309" s="119" t="s">
        <v>613</v>
      </c>
      <c r="OJI309" s="119" t="s">
        <v>613</v>
      </c>
      <c r="OJJ309" s="119" t="s">
        <v>613</v>
      </c>
      <c r="OJK309" s="119" t="s">
        <v>613</v>
      </c>
      <c r="OJL309" s="119" t="s">
        <v>613</v>
      </c>
      <c r="OJM309" s="119" t="s">
        <v>613</v>
      </c>
      <c r="OJN309" s="119" t="s">
        <v>613</v>
      </c>
      <c r="OJO309" s="119" t="s">
        <v>613</v>
      </c>
      <c r="OJP309" s="119" t="s">
        <v>613</v>
      </c>
      <c r="OJQ309" s="119" t="s">
        <v>613</v>
      </c>
      <c r="OJR309" s="119" t="s">
        <v>613</v>
      </c>
      <c r="OJS309" s="119" t="s">
        <v>613</v>
      </c>
      <c r="OJT309" s="119" t="s">
        <v>613</v>
      </c>
      <c r="OJU309" s="119" t="s">
        <v>613</v>
      </c>
      <c r="OJV309" s="119" t="s">
        <v>613</v>
      </c>
      <c r="OJW309" s="119" t="s">
        <v>613</v>
      </c>
      <c r="OJX309" s="119" t="s">
        <v>613</v>
      </c>
      <c r="OJY309" s="119" t="s">
        <v>613</v>
      </c>
      <c r="OJZ309" s="119" t="s">
        <v>613</v>
      </c>
      <c r="OKA309" s="119" t="s">
        <v>613</v>
      </c>
      <c r="OKB309" s="119" t="s">
        <v>613</v>
      </c>
      <c r="OKC309" s="119" t="s">
        <v>613</v>
      </c>
      <c r="OKD309" s="119" t="s">
        <v>613</v>
      </c>
      <c r="OKE309" s="119" t="s">
        <v>613</v>
      </c>
      <c r="OKF309" s="119" t="s">
        <v>613</v>
      </c>
      <c r="OKG309" s="119" t="s">
        <v>613</v>
      </c>
      <c r="OKH309" s="119" t="s">
        <v>613</v>
      </c>
      <c r="OKI309" s="119" t="s">
        <v>613</v>
      </c>
      <c r="OKJ309" s="119" t="s">
        <v>613</v>
      </c>
      <c r="OKK309" s="119" t="s">
        <v>613</v>
      </c>
      <c r="OKL309" s="119" t="s">
        <v>613</v>
      </c>
      <c r="OKM309" s="119" t="s">
        <v>613</v>
      </c>
      <c r="OKN309" s="119" t="s">
        <v>613</v>
      </c>
      <c r="OKO309" s="119" t="s">
        <v>613</v>
      </c>
      <c r="OKP309" s="119" t="s">
        <v>613</v>
      </c>
      <c r="OKQ309" s="119" t="s">
        <v>613</v>
      </c>
      <c r="OKR309" s="119" t="s">
        <v>613</v>
      </c>
      <c r="OKS309" s="119" t="s">
        <v>613</v>
      </c>
      <c r="OKT309" s="119" t="s">
        <v>613</v>
      </c>
      <c r="OKU309" s="119" t="s">
        <v>613</v>
      </c>
      <c r="OKV309" s="119" t="s">
        <v>613</v>
      </c>
      <c r="OKW309" s="119" t="s">
        <v>613</v>
      </c>
      <c r="OKX309" s="119" t="s">
        <v>613</v>
      </c>
      <c r="OKY309" s="119" t="s">
        <v>613</v>
      </c>
      <c r="OKZ309" s="119" t="s">
        <v>613</v>
      </c>
      <c r="OLA309" s="119" t="s">
        <v>613</v>
      </c>
      <c r="OLB309" s="119" t="s">
        <v>613</v>
      </c>
      <c r="OLC309" s="119" t="s">
        <v>613</v>
      </c>
      <c r="OLD309" s="119" t="s">
        <v>613</v>
      </c>
      <c r="OLE309" s="119" t="s">
        <v>613</v>
      </c>
      <c r="OLF309" s="119" t="s">
        <v>613</v>
      </c>
      <c r="OLG309" s="119" t="s">
        <v>613</v>
      </c>
      <c r="OLH309" s="119" t="s">
        <v>613</v>
      </c>
      <c r="OLI309" s="119" t="s">
        <v>613</v>
      </c>
      <c r="OLJ309" s="119" t="s">
        <v>613</v>
      </c>
      <c r="OLK309" s="119" t="s">
        <v>613</v>
      </c>
      <c r="OLL309" s="119" t="s">
        <v>613</v>
      </c>
      <c r="OLM309" s="119" t="s">
        <v>613</v>
      </c>
      <c r="OLN309" s="119" t="s">
        <v>613</v>
      </c>
      <c r="OLO309" s="119" t="s">
        <v>613</v>
      </c>
      <c r="OLP309" s="119" t="s">
        <v>613</v>
      </c>
      <c r="OLQ309" s="119" t="s">
        <v>613</v>
      </c>
      <c r="OLR309" s="119" t="s">
        <v>613</v>
      </c>
      <c r="OLS309" s="119" t="s">
        <v>613</v>
      </c>
      <c r="OLT309" s="119" t="s">
        <v>613</v>
      </c>
      <c r="OLU309" s="119" t="s">
        <v>613</v>
      </c>
      <c r="OLV309" s="119" t="s">
        <v>613</v>
      </c>
      <c r="OLW309" s="119" t="s">
        <v>613</v>
      </c>
      <c r="OLX309" s="119" t="s">
        <v>613</v>
      </c>
      <c r="OLY309" s="119" t="s">
        <v>613</v>
      </c>
      <c r="OLZ309" s="119" t="s">
        <v>613</v>
      </c>
      <c r="OMA309" s="119" t="s">
        <v>613</v>
      </c>
      <c r="OMB309" s="119" t="s">
        <v>613</v>
      </c>
      <c r="OMC309" s="119" t="s">
        <v>613</v>
      </c>
      <c r="OMD309" s="119" t="s">
        <v>613</v>
      </c>
      <c r="OME309" s="119" t="s">
        <v>613</v>
      </c>
      <c r="OMF309" s="119" t="s">
        <v>613</v>
      </c>
      <c r="OMG309" s="119" t="s">
        <v>613</v>
      </c>
      <c r="OMH309" s="119" t="s">
        <v>613</v>
      </c>
      <c r="OMI309" s="119" t="s">
        <v>613</v>
      </c>
      <c r="OMJ309" s="119" t="s">
        <v>613</v>
      </c>
      <c r="OMK309" s="119" t="s">
        <v>613</v>
      </c>
      <c r="OML309" s="119" t="s">
        <v>613</v>
      </c>
      <c r="OMM309" s="119" t="s">
        <v>613</v>
      </c>
      <c r="OMN309" s="119" t="s">
        <v>613</v>
      </c>
      <c r="OMO309" s="119" t="s">
        <v>613</v>
      </c>
      <c r="OMP309" s="119" t="s">
        <v>613</v>
      </c>
      <c r="OMQ309" s="119" t="s">
        <v>613</v>
      </c>
      <c r="OMR309" s="119" t="s">
        <v>613</v>
      </c>
      <c r="OMS309" s="119" t="s">
        <v>613</v>
      </c>
      <c r="OMT309" s="119" t="s">
        <v>613</v>
      </c>
      <c r="OMU309" s="119" t="s">
        <v>613</v>
      </c>
      <c r="OMV309" s="119" t="s">
        <v>613</v>
      </c>
      <c r="OMW309" s="119" t="s">
        <v>613</v>
      </c>
      <c r="OMX309" s="119" t="s">
        <v>613</v>
      </c>
      <c r="OMY309" s="119" t="s">
        <v>613</v>
      </c>
      <c r="OMZ309" s="119" t="s">
        <v>613</v>
      </c>
      <c r="ONA309" s="119" t="s">
        <v>613</v>
      </c>
      <c r="ONB309" s="119" t="s">
        <v>613</v>
      </c>
      <c r="ONC309" s="119" t="s">
        <v>613</v>
      </c>
      <c r="OND309" s="119" t="s">
        <v>613</v>
      </c>
      <c r="ONE309" s="119" t="s">
        <v>613</v>
      </c>
      <c r="ONF309" s="119" t="s">
        <v>613</v>
      </c>
      <c r="ONG309" s="119" t="s">
        <v>613</v>
      </c>
      <c r="ONH309" s="119" t="s">
        <v>613</v>
      </c>
      <c r="ONI309" s="119" t="s">
        <v>613</v>
      </c>
      <c r="ONJ309" s="119" t="s">
        <v>613</v>
      </c>
      <c r="ONK309" s="119" t="s">
        <v>613</v>
      </c>
      <c r="ONL309" s="119" t="s">
        <v>613</v>
      </c>
      <c r="ONM309" s="119" t="s">
        <v>613</v>
      </c>
      <c r="ONN309" s="119" t="s">
        <v>613</v>
      </c>
      <c r="ONO309" s="119" t="s">
        <v>613</v>
      </c>
      <c r="ONP309" s="119" t="s">
        <v>613</v>
      </c>
      <c r="ONQ309" s="119" t="s">
        <v>613</v>
      </c>
      <c r="ONR309" s="119" t="s">
        <v>613</v>
      </c>
      <c r="ONS309" s="119" t="s">
        <v>613</v>
      </c>
      <c r="ONT309" s="119" t="s">
        <v>613</v>
      </c>
      <c r="ONU309" s="119" t="s">
        <v>613</v>
      </c>
      <c r="ONV309" s="119" t="s">
        <v>613</v>
      </c>
      <c r="ONW309" s="119" t="s">
        <v>613</v>
      </c>
      <c r="ONX309" s="119" t="s">
        <v>613</v>
      </c>
      <c r="ONY309" s="119" t="s">
        <v>613</v>
      </c>
      <c r="ONZ309" s="119" t="s">
        <v>613</v>
      </c>
      <c r="OOA309" s="119" t="s">
        <v>613</v>
      </c>
      <c r="OOB309" s="119" t="s">
        <v>613</v>
      </c>
      <c r="OOC309" s="119" t="s">
        <v>613</v>
      </c>
      <c r="OOD309" s="119" t="s">
        <v>613</v>
      </c>
      <c r="OOE309" s="119" t="s">
        <v>613</v>
      </c>
      <c r="OOF309" s="119" t="s">
        <v>613</v>
      </c>
      <c r="OOG309" s="119" t="s">
        <v>613</v>
      </c>
      <c r="OOH309" s="119" t="s">
        <v>613</v>
      </c>
      <c r="OOI309" s="119" t="s">
        <v>613</v>
      </c>
      <c r="OOJ309" s="119" t="s">
        <v>613</v>
      </c>
      <c r="OOK309" s="119" t="s">
        <v>613</v>
      </c>
      <c r="OOL309" s="119" t="s">
        <v>613</v>
      </c>
      <c r="OOM309" s="119" t="s">
        <v>613</v>
      </c>
      <c r="OON309" s="119" t="s">
        <v>613</v>
      </c>
      <c r="OOO309" s="119" t="s">
        <v>613</v>
      </c>
      <c r="OOP309" s="119" t="s">
        <v>613</v>
      </c>
      <c r="OOQ309" s="119" t="s">
        <v>613</v>
      </c>
      <c r="OOR309" s="119" t="s">
        <v>613</v>
      </c>
      <c r="OOS309" s="119" t="s">
        <v>613</v>
      </c>
      <c r="OOT309" s="119" t="s">
        <v>613</v>
      </c>
      <c r="OOU309" s="119" t="s">
        <v>613</v>
      </c>
      <c r="OOV309" s="119" t="s">
        <v>613</v>
      </c>
      <c r="OOW309" s="119" t="s">
        <v>613</v>
      </c>
      <c r="OOX309" s="119" t="s">
        <v>613</v>
      </c>
      <c r="OOY309" s="119" t="s">
        <v>613</v>
      </c>
      <c r="OOZ309" s="119" t="s">
        <v>613</v>
      </c>
      <c r="OPA309" s="119" t="s">
        <v>613</v>
      </c>
      <c r="OPB309" s="119" t="s">
        <v>613</v>
      </c>
      <c r="OPC309" s="119" t="s">
        <v>613</v>
      </c>
      <c r="OPD309" s="119" t="s">
        <v>613</v>
      </c>
      <c r="OPE309" s="119" t="s">
        <v>613</v>
      </c>
      <c r="OPF309" s="119" t="s">
        <v>613</v>
      </c>
      <c r="OPG309" s="119" t="s">
        <v>613</v>
      </c>
      <c r="OPH309" s="119" t="s">
        <v>613</v>
      </c>
      <c r="OPI309" s="119" t="s">
        <v>613</v>
      </c>
      <c r="OPJ309" s="119" t="s">
        <v>613</v>
      </c>
      <c r="OPK309" s="119" t="s">
        <v>613</v>
      </c>
      <c r="OPL309" s="119" t="s">
        <v>613</v>
      </c>
      <c r="OPM309" s="119" t="s">
        <v>613</v>
      </c>
      <c r="OPN309" s="119" t="s">
        <v>613</v>
      </c>
      <c r="OPO309" s="119" t="s">
        <v>613</v>
      </c>
      <c r="OPP309" s="119" t="s">
        <v>613</v>
      </c>
      <c r="OPQ309" s="119" t="s">
        <v>613</v>
      </c>
      <c r="OPR309" s="119" t="s">
        <v>613</v>
      </c>
      <c r="OPS309" s="119" t="s">
        <v>613</v>
      </c>
      <c r="OPT309" s="119" t="s">
        <v>613</v>
      </c>
      <c r="OPU309" s="119" t="s">
        <v>613</v>
      </c>
      <c r="OPV309" s="119" t="s">
        <v>613</v>
      </c>
      <c r="OPW309" s="119" t="s">
        <v>613</v>
      </c>
      <c r="OPX309" s="119" t="s">
        <v>613</v>
      </c>
      <c r="OPY309" s="119" t="s">
        <v>613</v>
      </c>
      <c r="OPZ309" s="119" t="s">
        <v>613</v>
      </c>
      <c r="OQA309" s="119" t="s">
        <v>613</v>
      </c>
      <c r="OQB309" s="119" t="s">
        <v>613</v>
      </c>
      <c r="OQC309" s="119" t="s">
        <v>613</v>
      </c>
      <c r="OQD309" s="119" t="s">
        <v>613</v>
      </c>
      <c r="OQE309" s="119" t="s">
        <v>613</v>
      </c>
      <c r="OQF309" s="119" t="s">
        <v>613</v>
      </c>
      <c r="OQG309" s="119" t="s">
        <v>613</v>
      </c>
      <c r="OQH309" s="119" t="s">
        <v>613</v>
      </c>
      <c r="OQI309" s="119" t="s">
        <v>613</v>
      </c>
      <c r="OQJ309" s="119" t="s">
        <v>613</v>
      </c>
      <c r="OQK309" s="119" t="s">
        <v>613</v>
      </c>
      <c r="OQL309" s="119" t="s">
        <v>613</v>
      </c>
      <c r="OQM309" s="119" t="s">
        <v>613</v>
      </c>
      <c r="OQN309" s="119" t="s">
        <v>613</v>
      </c>
      <c r="OQO309" s="119" t="s">
        <v>613</v>
      </c>
      <c r="OQP309" s="119" t="s">
        <v>613</v>
      </c>
      <c r="OQQ309" s="119" t="s">
        <v>613</v>
      </c>
      <c r="OQR309" s="119" t="s">
        <v>613</v>
      </c>
      <c r="OQS309" s="119" t="s">
        <v>613</v>
      </c>
      <c r="OQT309" s="119" t="s">
        <v>613</v>
      </c>
      <c r="OQU309" s="119" t="s">
        <v>613</v>
      </c>
      <c r="OQV309" s="119" t="s">
        <v>613</v>
      </c>
      <c r="OQW309" s="119" t="s">
        <v>613</v>
      </c>
      <c r="OQX309" s="119" t="s">
        <v>613</v>
      </c>
      <c r="OQY309" s="119" t="s">
        <v>613</v>
      </c>
      <c r="OQZ309" s="119" t="s">
        <v>613</v>
      </c>
      <c r="ORA309" s="119" t="s">
        <v>613</v>
      </c>
      <c r="ORB309" s="119" t="s">
        <v>613</v>
      </c>
      <c r="ORC309" s="119" t="s">
        <v>613</v>
      </c>
      <c r="ORD309" s="119" t="s">
        <v>613</v>
      </c>
      <c r="ORE309" s="119" t="s">
        <v>613</v>
      </c>
      <c r="ORF309" s="119" t="s">
        <v>613</v>
      </c>
      <c r="ORG309" s="119" t="s">
        <v>613</v>
      </c>
      <c r="ORH309" s="119" t="s">
        <v>613</v>
      </c>
      <c r="ORI309" s="119" t="s">
        <v>613</v>
      </c>
      <c r="ORJ309" s="119" t="s">
        <v>613</v>
      </c>
      <c r="ORK309" s="119" t="s">
        <v>613</v>
      </c>
      <c r="ORL309" s="119" t="s">
        <v>613</v>
      </c>
      <c r="ORM309" s="119" t="s">
        <v>613</v>
      </c>
      <c r="ORN309" s="119" t="s">
        <v>613</v>
      </c>
      <c r="ORO309" s="119" t="s">
        <v>613</v>
      </c>
      <c r="ORP309" s="119" t="s">
        <v>613</v>
      </c>
      <c r="ORQ309" s="119" t="s">
        <v>613</v>
      </c>
      <c r="ORR309" s="119" t="s">
        <v>613</v>
      </c>
      <c r="ORS309" s="119" t="s">
        <v>613</v>
      </c>
      <c r="ORT309" s="119" t="s">
        <v>613</v>
      </c>
      <c r="ORU309" s="119" t="s">
        <v>613</v>
      </c>
      <c r="ORV309" s="119" t="s">
        <v>613</v>
      </c>
      <c r="ORW309" s="119" t="s">
        <v>613</v>
      </c>
      <c r="ORX309" s="119" t="s">
        <v>613</v>
      </c>
      <c r="ORY309" s="119" t="s">
        <v>613</v>
      </c>
      <c r="ORZ309" s="119" t="s">
        <v>613</v>
      </c>
      <c r="OSA309" s="119" t="s">
        <v>613</v>
      </c>
      <c r="OSB309" s="119" t="s">
        <v>613</v>
      </c>
      <c r="OSC309" s="119" t="s">
        <v>613</v>
      </c>
      <c r="OSD309" s="119" t="s">
        <v>613</v>
      </c>
      <c r="OSE309" s="119" t="s">
        <v>613</v>
      </c>
      <c r="OSF309" s="119" t="s">
        <v>613</v>
      </c>
      <c r="OSG309" s="119" t="s">
        <v>613</v>
      </c>
      <c r="OSH309" s="119" t="s">
        <v>613</v>
      </c>
      <c r="OSI309" s="119" t="s">
        <v>613</v>
      </c>
      <c r="OSJ309" s="119" t="s">
        <v>613</v>
      </c>
      <c r="OSK309" s="119" t="s">
        <v>613</v>
      </c>
      <c r="OSL309" s="119" t="s">
        <v>613</v>
      </c>
      <c r="OSM309" s="119" t="s">
        <v>613</v>
      </c>
      <c r="OSN309" s="119" t="s">
        <v>613</v>
      </c>
      <c r="OSO309" s="119" t="s">
        <v>613</v>
      </c>
      <c r="OSP309" s="119" t="s">
        <v>613</v>
      </c>
      <c r="OSQ309" s="119" t="s">
        <v>613</v>
      </c>
      <c r="OSR309" s="119" t="s">
        <v>613</v>
      </c>
      <c r="OSS309" s="119" t="s">
        <v>613</v>
      </c>
      <c r="OST309" s="119" t="s">
        <v>613</v>
      </c>
      <c r="OSU309" s="119" t="s">
        <v>613</v>
      </c>
      <c r="OSV309" s="119" t="s">
        <v>613</v>
      </c>
      <c r="OSW309" s="119" t="s">
        <v>613</v>
      </c>
      <c r="OSX309" s="119" t="s">
        <v>613</v>
      </c>
      <c r="OSY309" s="119" t="s">
        <v>613</v>
      </c>
      <c r="OSZ309" s="119" t="s">
        <v>613</v>
      </c>
      <c r="OTA309" s="119" t="s">
        <v>613</v>
      </c>
      <c r="OTB309" s="119" t="s">
        <v>613</v>
      </c>
      <c r="OTC309" s="119" t="s">
        <v>613</v>
      </c>
      <c r="OTD309" s="119" t="s">
        <v>613</v>
      </c>
      <c r="OTE309" s="119" t="s">
        <v>613</v>
      </c>
      <c r="OTF309" s="119" t="s">
        <v>613</v>
      </c>
      <c r="OTG309" s="119" t="s">
        <v>613</v>
      </c>
      <c r="OTH309" s="119" t="s">
        <v>613</v>
      </c>
      <c r="OTI309" s="119" t="s">
        <v>613</v>
      </c>
      <c r="OTJ309" s="119" t="s">
        <v>613</v>
      </c>
      <c r="OTK309" s="119" t="s">
        <v>613</v>
      </c>
      <c r="OTL309" s="119" t="s">
        <v>613</v>
      </c>
      <c r="OTM309" s="119" t="s">
        <v>613</v>
      </c>
      <c r="OTN309" s="119" t="s">
        <v>613</v>
      </c>
      <c r="OTO309" s="119" t="s">
        <v>613</v>
      </c>
      <c r="OTP309" s="119" t="s">
        <v>613</v>
      </c>
      <c r="OTQ309" s="119" t="s">
        <v>613</v>
      </c>
      <c r="OTR309" s="119" t="s">
        <v>613</v>
      </c>
      <c r="OTS309" s="119" t="s">
        <v>613</v>
      </c>
      <c r="OTT309" s="119" t="s">
        <v>613</v>
      </c>
      <c r="OTU309" s="119" t="s">
        <v>613</v>
      </c>
      <c r="OTV309" s="119" t="s">
        <v>613</v>
      </c>
      <c r="OTW309" s="119" t="s">
        <v>613</v>
      </c>
      <c r="OTX309" s="119" t="s">
        <v>613</v>
      </c>
      <c r="OTY309" s="119" t="s">
        <v>613</v>
      </c>
      <c r="OTZ309" s="119" t="s">
        <v>613</v>
      </c>
      <c r="OUA309" s="119" t="s">
        <v>613</v>
      </c>
      <c r="OUB309" s="119" t="s">
        <v>613</v>
      </c>
      <c r="OUC309" s="119" t="s">
        <v>613</v>
      </c>
      <c r="OUD309" s="119" t="s">
        <v>613</v>
      </c>
      <c r="OUE309" s="119" t="s">
        <v>613</v>
      </c>
      <c r="OUF309" s="119" t="s">
        <v>613</v>
      </c>
      <c r="OUG309" s="119" t="s">
        <v>613</v>
      </c>
      <c r="OUH309" s="119" t="s">
        <v>613</v>
      </c>
      <c r="OUI309" s="119" t="s">
        <v>613</v>
      </c>
      <c r="OUJ309" s="119" t="s">
        <v>613</v>
      </c>
      <c r="OUK309" s="119" t="s">
        <v>613</v>
      </c>
      <c r="OUL309" s="119" t="s">
        <v>613</v>
      </c>
      <c r="OUM309" s="119" t="s">
        <v>613</v>
      </c>
      <c r="OUN309" s="119" t="s">
        <v>613</v>
      </c>
      <c r="OUO309" s="119" t="s">
        <v>613</v>
      </c>
      <c r="OUP309" s="119" t="s">
        <v>613</v>
      </c>
      <c r="OUQ309" s="119" t="s">
        <v>613</v>
      </c>
      <c r="OUR309" s="119" t="s">
        <v>613</v>
      </c>
      <c r="OUS309" s="119" t="s">
        <v>613</v>
      </c>
      <c r="OUT309" s="119" t="s">
        <v>613</v>
      </c>
      <c r="OUU309" s="119" t="s">
        <v>613</v>
      </c>
      <c r="OUV309" s="119" t="s">
        <v>613</v>
      </c>
      <c r="OUW309" s="119" t="s">
        <v>613</v>
      </c>
      <c r="OUX309" s="119" t="s">
        <v>613</v>
      </c>
      <c r="OUY309" s="119" t="s">
        <v>613</v>
      </c>
      <c r="OUZ309" s="119" t="s">
        <v>613</v>
      </c>
      <c r="OVA309" s="119" t="s">
        <v>613</v>
      </c>
      <c r="OVB309" s="119" t="s">
        <v>613</v>
      </c>
      <c r="OVC309" s="119" t="s">
        <v>613</v>
      </c>
      <c r="OVD309" s="119" t="s">
        <v>613</v>
      </c>
      <c r="OVE309" s="119" t="s">
        <v>613</v>
      </c>
      <c r="OVF309" s="119" t="s">
        <v>613</v>
      </c>
      <c r="OVG309" s="119" t="s">
        <v>613</v>
      </c>
      <c r="OVH309" s="119" t="s">
        <v>613</v>
      </c>
      <c r="OVI309" s="119" t="s">
        <v>613</v>
      </c>
      <c r="OVJ309" s="119" t="s">
        <v>613</v>
      </c>
      <c r="OVK309" s="119" t="s">
        <v>613</v>
      </c>
      <c r="OVL309" s="119" t="s">
        <v>613</v>
      </c>
      <c r="OVM309" s="119" t="s">
        <v>613</v>
      </c>
      <c r="OVN309" s="119" t="s">
        <v>613</v>
      </c>
      <c r="OVO309" s="119" t="s">
        <v>613</v>
      </c>
      <c r="OVP309" s="119" t="s">
        <v>613</v>
      </c>
      <c r="OVQ309" s="119" t="s">
        <v>613</v>
      </c>
      <c r="OVR309" s="119" t="s">
        <v>613</v>
      </c>
      <c r="OVS309" s="119" t="s">
        <v>613</v>
      </c>
      <c r="OVT309" s="119" t="s">
        <v>613</v>
      </c>
      <c r="OVU309" s="119" t="s">
        <v>613</v>
      </c>
      <c r="OVV309" s="119" t="s">
        <v>613</v>
      </c>
      <c r="OVW309" s="119" t="s">
        <v>613</v>
      </c>
      <c r="OVX309" s="119" t="s">
        <v>613</v>
      </c>
      <c r="OVY309" s="119" t="s">
        <v>613</v>
      </c>
      <c r="OVZ309" s="119" t="s">
        <v>613</v>
      </c>
      <c r="OWA309" s="119" t="s">
        <v>613</v>
      </c>
      <c r="OWB309" s="119" t="s">
        <v>613</v>
      </c>
      <c r="OWC309" s="119" t="s">
        <v>613</v>
      </c>
      <c r="OWD309" s="119" t="s">
        <v>613</v>
      </c>
      <c r="OWE309" s="119" t="s">
        <v>613</v>
      </c>
      <c r="OWF309" s="119" t="s">
        <v>613</v>
      </c>
      <c r="OWG309" s="119" t="s">
        <v>613</v>
      </c>
      <c r="OWH309" s="119" t="s">
        <v>613</v>
      </c>
      <c r="OWI309" s="119" t="s">
        <v>613</v>
      </c>
      <c r="OWJ309" s="119" t="s">
        <v>613</v>
      </c>
      <c r="OWK309" s="119" t="s">
        <v>613</v>
      </c>
      <c r="OWL309" s="119" t="s">
        <v>613</v>
      </c>
      <c r="OWM309" s="119" t="s">
        <v>613</v>
      </c>
      <c r="OWN309" s="119" t="s">
        <v>613</v>
      </c>
      <c r="OWO309" s="119" t="s">
        <v>613</v>
      </c>
      <c r="OWP309" s="119" t="s">
        <v>613</v>
      </c>
      <c r="OWQ309" s="119" t="s">
        <v>613</v>
      </c>
      <c r="OWR309" s="119" t="s">
        <v>613</v>
      </c>
      <c r="OWS309" s="119" t="s">
        <v>613</v>
      </c>
      <c r="OWT309" s="119" t="s">
        <v>613</v>
      </c>
      <c r="OWU309" s="119" t="s">
        <v>613</v>
      </c>
      <c r="OWV309" s="119" t="s">
        <v>613</v>
      </c>
      <c r="OWW309" s="119" t="s">
        <v>613</v>
      </c>
      <c r="OWX309" s="119" t="s">
        <v>613</v>
      </c>
      <c r="OWY309" s="119" t="s">
        <v>613</v>
      </c>
      <c r="OWZ309" s="119" t="s">
        <v>613</v>
      </c>
      <c r="OXA309" s="119" t="s">
        <v>613</v>
      </c>
      <c r="OXB309" s="119" t="s">
        <v>613</v>
      </c>
      <c r="OXC309" s="119" t="s">
        <v>613</v>
      </c>
      <c r="OXD309" s="119" t="s">
        <v>613</v>
      </c>
      <c r="OXE309" s="119" t="s">
        <v>613</v>
      </c>
      <c r="OXF309" s="119" t="s">
        <v>613</v>
      </c>
      <c r="OXG309" s="119" t="s">
        <v>613</v>
      </c>
      <c r="OXH309" s="119" t="s">
        <v>613</v>
      </c>
      <c r="OXI309" s="119" t="s">
        <v>613</v>
      </c>
      <c r="OXJ309" s="119" t="s">
        <v>613</v>
      </c>
      <c r="OXK309" s="119" t="s">
        <v>613</v>
      </c>
      <c r="OXL309" s="119" t="s">
        <v>613</v>
      </c>
      <c r="OXM309" s="119" t="s">
        <v>613</v>
      </c>
      <c r="OXN309" s="119" t="s">
        <v>613</v>
      </c>
      <c r="OXO309" s="119" t="s">
        <v>613</v>
      </c>
      <c r="OXP309" s="119" t="s">
        <v>613</v>
      </c>
      <c r="OXQ309" s="119" t="s">
        <v>613</v>
      </c>
      <c r="OXR309" s="119" t="s">
        <v>613</v>
      </c>
      <c r="OXS309" s="119" t="s">
        <v>613</v>
      </c>
      <c r="OXT309" s="119" t="s">
        <v>613</v>
      </c>
      <c r="OXU309" s="119" t="s">
        <v>613</v>
      </c>
      <c r="OXV309" s="119" t="s">
        <v>613</v>
      </c>
      <c r="OXW309" s="119" t="s">
        <v>613</v>
      </c>
      <c r="OXX309" s="119" t="s">
        <v>613</v>
      </c>
      <c r="OXY309" s="119" t="s">
        <v>613</v>
      </c>
      <c r="OXZ309" s="119" t="s">
        <v>613</v>
      </c>
      <c r="OYA309" s="119" t="s">
        <v>613</v>
      </c>
      <c r="OYB309" s="119" t="s">
        <v>613</v>
      </c>
      <c r="OYC309" s="119" t="s">
        <v>613</v>
      </c>
      <c r="OYD309" s="119" t="s">
        <v>613</v>
      </c>
      <c r="OYE309" s="119" t="s">
        <v>613</v>
      </c>
      <c r="OYF309" s="119" t="s">
        <v>613</v>
      </c>
      <c r="OYG309" s="119" t="s">
        <v>613</v>
      </c>
      <c r="OYH309" s="119" t="s">
        <v>613</v>
      </c>
      <c r="OYI309" s="119" t="s">
        <v>613</v>
      </c>
      <c r="OYJ309" s="119" t="s">
        <v>613</v>
      </c>
      <c r="OYK309" s="119" t="s">
        <v>613</v>
      </c>
      <c r="OYL309" s="119" t="s">
        <v>613</v>
      </c>
      <c r="OYM309" s="119" t="s">
        <v>613</v>
      </c>
      <c r="OYN309" s="119" t="s">
        <v>613</v>
      </c>
      <c r="OYO309" s="119" t="s">
        <v>613</v>
      </c>
      <c r="OYP309" s="119" t="s">
        <v>613</v>
      </c>
      <c r="OYQ309" s="119" t="s">
        <v>613</v>
      </c>
      <c r="OYR309" s="119" t="s">
        <v>613</v>
      </c>
      <c r="OYS309" s="119" t="s">
        <v>613</v>
      </c>
      <c r="OYT309" s="119" t="s">
        <v>613</v>
      </c>
      <c r="OYU309" s="119" t="s">
        <v>613</v>
      </c>
      <c r="OYV309" s="119" t="s">
        <v>613</v>
      </c>
      <c r="OYW309" s="119" t="s">
        <v>613</v>
      </c>
      <c r="OYX309" s="119" t="s">
        <v>613</v>
      </c>
      <c r="OYY309" s="119" t="s">
        <v>613</v>
      </c>
      <c r="OYZ309" s="119" t="s">
        <v>613</v>
      </c>
      <c r="OZA309" s="119" t="s">
        <v>613</v>
      </c>
      <c r="OZB309" s="119" t="s">
        <v>613</v>
      </c>
      <c r="OZC309" s="119" t="s">
        <v>613</v>
      </c>
      <c r="OZD309" s="119" t="s">
        <v>613</v>
      </c>
      <c r="OZE309" s="119" t="s">
        <v>613</v>
      </c>
      <c r="OZF309" s="119" t="s">
        <v>613</v>
      </c>
      <c r="OZG309" s="119" t="s">
        <v>613</v>
      </c>
      <c r="OZH309" s="119" t="s">
        <v>613</v>
      </c>
      <c r="OZI309" s="119" t="s">
        <v>613</v>
      </c>
      <c r="OZJ309" s="119" t="s">
        <v>613</v>
      </c>
      <c r="OZK309" s="119" t="s">
        <v>613</v>
      </c>
      <c r="OZL309" s="119" t="s">
        <v>613</v>
      </c>
      <c r="OZM309" s="119" t="s">
        <v>613</v>
      </c>
      <c r="OZN309" s="119" t="s">
        <v>613</v>
      </c>
      <c r="OZO309" s="119" t="s">
        <v>613</v>
      </c>
      <c r="OZP309" s="119" t="s">
        <v>613</v>
      </c>
      <c r="OZQ309" s="119" t="s">
        <v>613</v>
      </c>
      <c r="OZR309" s="119" t="s">
        <v>613</v>
      </c>
      <c r="OZS309" s="119" t="s">
        <v>613</v>
      </c>
      <c r="OZT309" s="119" t="s">
        <v>613</v>
      </c>
      <c r="OZU309" s="119" t="s">
        <v>613</v>
      </c>
      <c r="OZV309" s="119" t="s">
        <v>613</v>
      </c>
      <c r="OZW309" s="119" t="s">
        <v>613</v>
      </c>
      <c r="OZX309" s="119" t="s">
        <v>613</v>
      </c>
      <c r="OZY309" s="119" t="s">
        <v>613</v>
      </c>
      <c r="OZZ309" s="119" t="s">
        <v>613</v>
      </c>
      <c r="PAA309" s="119" t="s">
        <v>613</v>
      </c>
      <c r="PAB309" s="119" t="s">
        <v>613</v>
      </c>
      <c r="PAC309" s="119" t="s">
        <v>613</v>
      </c>
      <c r="PAD309" s="119" t="s">
        <v>613</v>
      </c>
      <c r="PAE309" s="119" t="s">
        <v>613</v>
      </c>
      <c r="PAF309" s="119" t="s">
        <v>613</v>
      </c>
      <c r="PAG309" s="119" t="s">
        <v>613</v>
      </c>
      <c r="PAH309" s="119" t="s">
        <v>613</v>
      </c>
      <c r="PAI309" s="119" t="s">
        <v>613</v>
      </c>
      <c r="PAJ309" s="119" t="s">
        <v>613</v>
      </c>
      <c r="PAK309" s="119" t="s">
        <v>613</v>
      </c>
      <c r="PAL309" s="119" t="s">
        <v>613</v>
      </c>
      <c r="PAM309" s="119" t="s">
        <v>613</v>
      </c>
      <c r="PAN309" s="119" t="s">
        <v>613</v>
      </c>
      <c r="PAO309" s="119" t="s">
        <v>613</v>
      </c>
      <c r="PAP309" s="119" t="s">
        <v>613</v>
      </c>
      <c r="PAQ309" s="119" t="s">
        <v>613</v>
      </c>
      <c r="PAR309" s="119" t="s">
        <v>613</v>
      </c>
      <c r="PAS309" s="119" t="s">
        <v>613</v>
      </c>
      <c r="PAT309" s="119" t="s">
        <v>613</v>
      </c>
      <c r="PAU309" s="119" t="s">
        <v>613</v>
      </c>
      <c r="PAV309" s="119" t="s">
        <v>613</v>
      </c>
      <c r="PAW309" s="119" t="s">
        <v>613</v>
      </c>
      <c r="PAX309" s="119" t="s">
        <v>613</v>
      </c>
      <c r="PAY309" s="119" t="s">
        <v>613</v>
      </c>
      <c r="PAZ309" s="119" t="s">
        <v>613</v>
      </c>
      <c r="PBA309" s="119" t="s">
        <v>613</v>
      </c>
      <c r="PBB309" s="119" t="s">
        <v>613</v>
      </c>
      <c r="PBC309" s="119" t="s">
        <v>613</v>
      </c>
      <c r="PBD309" s="119" t="s">
        <v>613</v>
      </c>
      <c r="PBE309" s="119" t="s">
        <v>613</v>
      </c>
      <c r="PBF309" s="119" t="s">
        <v>613</v>
      </c>
      <c r="PBG309" s="119" t="s">
        <v>613</v>
      </c>
      <c r="PBH309" s="119" t="s">
        <v>613</v>
      </c>
      <c r="PBI309" s="119" t="s">
        <v>613</v>
      </c>
      <c r="PBJ309" s="119" t="s">
        <v>613</v>
      </c>
      <c r="PBK309" s="119" t="s">
        <v>613</v>
      </c>
      <c r="PBL309" s="119" t="s">
        <v>613</v>
      </c>
      <c r="PBM309" s="119" t="s">
        <v>613</v>
      </c>
      <c r="PBN309" s="119" t="s">
        <v>613</v>
      </c>
      <c r="PBO309" s="119" t="s">
        <v>613</v>
      </c>
      <c r="PBP309" s="119" t="s">
        <v>613</v>
      </c>
      <c r="PBQ309" s="119" t="s">
        <v>613</v>
      </c>
      <c r="PBR309" s="119" t="s">
        <v>613</v>
      </c>
      <c r="PBS309" s="119" t="s">
        <v>613</v>
      </c>
      <c r="PBT309" s="119" t="s">
        <v>613</v>
      </c>
      <c r="PBU309" s="119" t="s">
        <v>613</v>
      </c>
      <c r="PBV309" s="119" t="s">
        <v>613</v>
      </c>
      <c r="PBW309" s="119" t="s">
        <v>613</v>
      </c>
      <c r="PBX309" s="119" t="s">
        <v>613</v>
      </c>
      <c r="PBY309" s="119" t="s">
        <v>613</v>
      </c>
      <c r="PBZ309" s="119" t="s">
        <v>613</v>
      </c>
      <c r="PCA309" s="119" t="s">
        <v>613</v>
      </c>
      <c r="PCB309" s="119" t="s">
        <v>613</v>
      </c>
      <c r="PCC309" s="119" t="s">
        <v>613</v>
      </c>
      <c r="PCD309" s="119" t="s">
        <v>613</v>
      </c>
      <c r="PCE309" s="119" t="s">
        <v>613</v>
      </c>
      <c r="PCF309" s="119" t="s">
        <v>613</v>
      </c>
      <c r="PCG309" s="119" t="s">
        <v>613</v>
      </c>
      <c r="PCH309" s="119" t="s">
        <v>613</v>
      </c>
      <c r="PCI309" s="119" t="s">
        <v>613</v>
      </c>
      <c r="PCJ309" s="119" t="s">
        <v>613</v>
      </c>
      <c r="PCK309" s="119" t="s">
        <v>613</v>
      </c>
      <c r="PCL309" s="119" t="s">
        <v>613</v>
      </c>
      <c r="PCM309" s="119" t="s">
        <v>613</v>
      </c>
      <c r="PCN309" s="119" t="s">
        <v>613</v>
      </c>
      <c r="PCO309" s="119" t="s">
        <v>613</v>
      </c>
      <c r="PCP309" s="119" t="s">
        <v>613</v>
      </c>
      <c r="PCQ309" s="119" t="s">
        <v>613</v>
      </c>
      <c r="PCR309" s="119" t="s">
        <v>613</v>
      </c>
      <c r="PCS309" s="119" t="s">
        <v>613</v>
      </c>
      <c r="PCT309" s="119" t="s">
        <v>613</v>
      </c>
      <c r="PCU309" s="119" t="s">
        <v>613</v>
      </c>
      <c r="PCV309" s="119" t="s">
        <v>613</v>
      </c>
      <c r="PCW309" s="119" t="s">
        <v>613</v>
      </c>
      <c r="PCX309" s="119" t="s">
        <v>613</v>
      </c>
      <c r="PCY309" s="119" t="s">
        <v>613</v>
      </c>
      <c r="PCZ309" s="119" t="s">
        <v>613</v>
      </c>
      <c r="PDA309" s="119" t="s">
        <v>613</v>
      </c>
      <c r="PDB309" s="119" t="s">
        <v>613</v>
      </c>
      <c r="PDC309" s="119" t="s">
        <v>613</v>
      </c>
      <c r="PDD309" s="119" t="s">
        <v>613</v>
      </c>
      <c r="PDE309" s="119" t="s">
        <v>613</v>
      </c>
      <c r="PDF309" s="119" t="s">
        <v>613</v>
      </c>
      <c r="PDG309" s="119" t="s">
        <v>613</v>
      </c>
      <c r="PDH309" s="119" t="s">
        <v>613</v>
      </c>
      <c r="PDI309" s="119" t="s">
        <v>613</v>
      </c>
      <c r="PDJ309" s="119" t="s">
        <v>613</v>
      </c>
      <c r="PDK309" s="119" t="s">
        <v>613</v>
      </c>
      <c r="PDL309" s="119" t="s">
        <v>613</v>
      </c>
      <c r="PDM309" s="119" t="s">
        <v>613</v>
      </c>
      <c r="PDN309" s="119" t="s">
        <v>613</v>
      </c>
      <c r="PDO309" s="119" t="s">
        <v>613</v>
      </c>
      <c r="PDP309" s="119" t="s">
        <v>613</v>
      </c>
      <c r="PDQ309" s="119" t="s">
        <v>613</v>
      </c>
      <c r="PDR309" s="119" t="s">
        <v>613</v>
      </c>
      <c r="PDS309" s="119" t="s">
        <v>613</v>
      </c>
      <c r="PDT309" s="119" t="s">
        <v>613</v>
      </c>
      <c r="PDU309" s="119" t="s">
        <v>613</v>
      </c>
      <c r="PDV309" s="119" t="s">
        <v>613</v>
      </c>
      <c r="PDW309" s="119" t="s">
        <v>613</v>
      </c>
      <c r="PDX309" s="119" t="s">
        <v>613</v>
      </c>
      <c r="PDY309" s="119" t="s">
        <v>613</v>
      </c>
      <c r="PDZ309" s="119" t="s">
        <v>613</v>
      </c>
      <c r="PEA309" s="119" t="s">
        <v>613</v>
      </c>
      <c r="PEB309" s="119" t="s">
        <v>613</v>
      </c>
      <c r="PEC309" s="119" t="s">
        <v>613</v>
      </c>
      <c r="PED309" s="119" t="s">
        <v>613</v>
      </c>
      <c r="PEE309" s="119" t="s">
        <v>613</v>
      </c>
      <c r="PEF309" s="119" t="s">
        <v>613</v>
      </c>
      <c r="PEG309" s="119" t="s">
        <v>613</v>
      </c>
      <c r="PEH309" s="119" t="s">
        <v>613</v>
      </c>
      <c r="PEI309" s="119" t="s">
        <v>613</v>
      </c>
      <c r="PEJ309" s="119" t="s">
        <v>613</v>
      </c>
      <c r="PEK309" s="119" t="s">
        <v>613</v>
      </c>
      <c r="PEL309" s="119" t="s">
        <v>613</v>
      </c>
      <c r="PEM309" s="119" t="s">
        <v>613</v>
      </c>
      <c r="PEN309" s="119" t="s">
        <v>613</v>
      </c>
      <c r="PEO309" s="119" t="s">
        <v>613</v>
      </c>
      <c r="PEP309" s="119" t="s">
        <v>613</v>
      </c>
      <c r="PEQ309" s="119" t="s">
        <v>613</v>
      </c>
      <c r="PER309" s="119" t="s">
        <v>613</v>
      </c>
      <c r="PES309" s="119" t="s">
        <v>613</v>
      </c>
      <c r="PET309" s="119" t="s">
        <v>613</v>
      </c>
      <c r="PEU309" s="119" t="s">
        <v>613</v>
      </c>
      <c r="PEV309" s="119" t="s">
        <v>613</v>
      </c>
      <c r="PEW309" s="119" t="s">
        <v>613</v>
      </c>
      <c r="PEX309" s="119" t="s">
        <v>613</v>
      </c>
      <c r="PEY309" s="119" t="s">
        <v>613</v>
      </c>
      <c r="PEZ309" s="119" t="s">
        <v>613</v>
      </c>
      <c r="PFA309" s="119" t="s">
        <v>613</v>
      </c>
      <c r="PFB309" s="119" t="s">
        <v>613</v>
      </c>
      <c r="PFC309" s="119" t="s">
        <v>613</v>
      </c>
      <c r="PFD309" s="119" t="s">
        <v>613</v>
      </c>
      <c r="PFE309" s="119" t="s">
        <v>613</v>
      </c>
      <c r="PFF309" s="119" t="s">
        <v>613</v>
      </c>
      <c r="PFG309" s="119" t="s">
        <v>613</v>
      </c>
      <c r="PFH309" s="119" t="s">
        <v>613</v>
      </c>
      <c r="PFI309" s="119" t="s">
        <v>613</v>
      </c>
      <c r="PFJ309" s="119" t="s">
        <v>613</v>
      </c>
      <c r="PFK309" s="119" t="s">
        <v>613</v>
      </c>
      <c r="PFL309" s="119" t="s">
        <v>613</v>
      </c>
      <c r="PFM309" s="119" t="s">
        <v>613</v>
      </c>
      <c r="PFN309" s="119" t="s">
        <v>613</v>
      </c>
      <c r="PFO309" s="119" t="s">
        <v>613</v>
      </c>
      <c r="PFP309" s="119" t="s">
        <v>613</v>
      </c>
      <c r="PFQ309" s="119" t="s">
        <v>613</v>
      </c>
      <c r="PFR309" s="119" t="s">
        <v>613</v>
      </c>
      <c r="PFS309" s="119" t="s">
        <v>613</v>
      </c>
      <c r="PFT309" s="119" t="s">
        <v>613</v>
      </c>
      <c r="PFU309" s="119" t="s">
        <v>613</v>
      </c>
      <c r="PFV309" s="119" t="s">
        <v>613</v>
      </c>
      <c r="PFW309" s="119" t="s">
        <v>613</v>
      </c>
      <c r="PFX309" s="119" t="s">
        <v>613</v>
      </c>
      <c r="PFY309" s="119" t="s">
        <v>613</v>
      </c>
      <c r="PFZ309" s="119" t="s">
        <v>613</v>
      </c>
      <c r="PGA309" s="119" t="s">
        <v>613</v>
      </c>
      <c r="PGB309" s="119" t="s">
        <v>613</v>
      </c>
      <c r="PGC309" s="119" t="s">
        <v>613</v>
      </c>
      <c r="PGD309" s="119" t="s">
        <v>613</v>
      </c>
      <c r="PGE309" s="119" t="s">
        <v>613</v>
      </c>
      <c r="PGF309" s="119" t="s">
        <v>613</v>
      </c>
      <c r="PGG309" s="119" t="s">
        <v>613</v>
      </c>
      <c r="PGH309" s="119" t="s">
        <v>613</v>
      </c>
      <c r="PGI309" s="119" t="s">
        <v>613</v>
      </c>
      <c r="PGJ309" s="119" t="s">
        <v>613</v>
      </c>
      <c r="PGK309" s="119" t="s">
        <v>613</v>
      </c>
      <c r="PGL309" s="119" t="s">
        <v>613</v>
      </c>
      <c r="PGM309" s="119" t="s">
        <v>613</v>
      </c>
      <c r="PGN309" s="119" t="s">
        <v>613</v>
      </c>
      <c r="PGO309" s="119" t="s">
        <v>613</v>
      </c>
      <c r="PGP309" s="119" t="s">
        <v>613</v>
      </c>
      <c r="PGQ309" s="119" t="s">
        <v>613</v>
      </c>
      <c r="PGR309" s="119" t="s">
        <v>613</v>
      </c>
      <c r="PGS309" s="119" t="s">
        <v>613</v>
      </c>
      <c r="PGT309" s="119" t="s">
        <v>613</v>
      </c>
      <c r="PGU309" s="119" t="s">
        <v>613</v>
      </c>
      <c r="PGV309" s="119" t="s">
        <v>613</v>
      </c>
      <c r="PGW309" s="119" t="s">
        <v>613</v>
      </c>
      <c r="PGX309" s="119" t="s">
        <v>613</v>
      </c>
      <c r="PGY309" s="119" t="s">
        <v>613</v>
      </c>
      <c r="PGZ309" s="119" t="s">
        <v>613</v>
      </c>
      <c r="PHA309" s="119" t="s">
        <v>613</v>
      </c>
      <c r="PHB309" s="119" t="s">
        <v>613</v>
      </c>
      <c r="PHC309" s="119" t="s">
        <v>613</v>
      </c>
      <c r="PHD309" s="119" t="s">
        <v>613</v>
      </c>
      <c r="PHE309" s="119" t="s">
        <v>613</v>
      </c>
      <c r="PHF309" s="119" t="s">
        <v>613</v>
      </c>
      <c r="PHG309" s="119" t="s">
        <v>613</v>
      </c>
      <c r="PHH309" s="119" t="s">
        <v>613</v>
      </c>
      <c r="PHI309" s="119" t="s">
        <v>613</v>
      </c>
      <c r="PHJ309" s="119" t="s">
        <v>613</v>
      </c>
      <c r="PHK309" s="119" t="s">
        <v>613</v>
      </c>
      <c r="PHL309" s="119" t="s">
        <v>613</v>
      </c>
      <c r="PHM309" s="119" t="s">
        <v>613</v>
      </c>
      <c r="PHN309" s="119" t="s">
        <v>613</v>
      </c>
      <c r="PHO309" s="119" t="s">
        <v>613</v>
      </c>
      <c r="PHP309" s="119" t="s">
        <v>613</v>
      </c>
      <c r="PHQ309" s="119" t="s">
        <v>613</v>
      </c>
      <c r="PHR309" s="119" t="s">
        <v>613</v>
      </c>
      <c r="PHS309" s="119" t="s">
        <v>613</v>
      </c>
      <c r="PHT309" s="119" t="s">
        <v>613</v>
      </c>
      <c r="PHU309" s="119" t="s">
        <v>613</v>
      </c>
      <c r="PHV309" s="119" t="s">
        <v>613</v>
      </c>
      <c r="PHW309" s="119" t="s">
        <v>613</v>
      </c>
      <c r="PHX309" s="119" t="s">
        <v>613</v>
      </c>
      <c r="PHY309" s="119" t="s">
        <v>613</v>
      </c>
      <c r="PHZ309" s="119" t="s">
        <v>613</v>
      </c>
      <c r="PIA309" s="119" t="s">
        <v>613</v>
      </c>
      <c r="PIB309" s="119" t="s">
        <v>613</v>
      </c>
      <c r="PIC309" s="119" t="s">
        <v>613</v>
      </c>
      <c r="PID309" s="119" t="s">
        <v>613</v>
      </c>
      <c r="PIE309" s="119" t="s">
        <v>613</v>
      </c>
      <c r="PIF309" s="119" t="s">
        <v>613</v>
      </c>
      <c r="PIG309" s="119" t="s">
        <v>613</v>
      </c>
      <c r="PIH309" s="119" t="s">
        <v>613</v>
      </c>
      <c r="PII309" s="119" t="s">
        <v>613</v>
      </c>
      <c r="PIJ309" s="119" t="s">
        <v>613</v>
      </c>
      <c r="PIK309" s="119" t="s">
        <v>613</v>
      </c>
      <c r="PIL309" s="119" t="s">
        <v>613</v>
      </c>
      <c r="PIM309" s="119" t="s">
        <v>613</v>
      </c>
      <c r="PIN309" s="119" t="s">
        <v>613</v>
      </c>
      <c r="PIO309" s="119" t="s">
        <v>613</v>
      </c>
      <c r="PIP309" s="119" t="s">
        <v>613</v>
      </c>
      <c r="PIQ309" s="119" t="s">
        <v>613</v>
      </c>
      <c r="PIR309" s="119" t="s">
        <v>613</v>
      </c>
      <c r="PIS309" s="119" t="s">
        <v>613</v>
      </c>
      <c r="PIT309" s="119" t="s">
        <v>613</v>
      </c>
      <c r="PIU309" s="119" t="s">
        <v>613</v>
      </c>
      <c r="PIV309" s="119" t="s">
        <v>613</v>
      </c>
      <c r="PIW309" s="119" t="s">
        <v>613</v>
      </c>
      <c r="PIX309" s="119" t="s">
        <v>613</v>
      </c>
      <c r="PIY309" s="119" t="s">
        <v>613</v>
      </c>
      <c r="PIZ309" s="119" t="s">
        <v>613</v>
      </c>
      <c r="PJA309" s="119" t="s">
        <v>613</v>
      </c>
      <c r="PJB309" s="119" t="s">
        <v>613</v>
      </c>
      <c r="PJC309" s="119" t="s">
        <v>613</v>
      </c>
      <c r="PJD309" s="119" t="s">
        <v>613</v>
      </c>
      <c r="PJE309" s="119" t="s">
        <v>613</v>
      </c>
      <c r="PJF309" s="119" t="s">
        <v>613</v>
      </c>
      <c r="PJG309" s="119" t="s">
        <v>613</v>
      </c>
      <c r="PJH309" s="119" t="s">
        <v>613</v>
      </c>
      <c r="PJI309" s="119" t="s">
        <v>613</v>
      </c>
      <c r="PJJ309" s="119" t="s">
        <v>613</v>
      </c>
      <c r="PJK309" s="119" t="s">
        <v>613</v>
      </c>
      <c r="PJL309" s="119" t="s">
        <v>613</v>
      </c>
      <c r="PJM309" s="119" t="s">
        <v>613</v>
      </c>
      <c r="PJN309" s="119" t="s">
        <v>613</v>
      </c>
      <c r="PJO309" s="119" t="s">
        <v>613</v>
      </c>
      <c r="PJP309" s="119" t="s">
        <v>613</v>
      </c>
      <c r="PJQ309" s="119" t="s">
        <v>613</v>
      </c>
      <c r="PJR309" s="119" t="s">
        <v>613</v>
      </c>
      <c r="PJS309" s="119" t="s">
        <v>613</v>
      </c>
      <c r="PJT309" s="119" t="s">
        <v>613</v>
      </c>
      <c r="PJU309" s="119" t="s">
        <v>613</v>
      </c>
      <c r="PJV309" s="119" t="s">
        <v>613</v>
      </c>
      <c r="PJW309" s="119" t="s">
        <v>613</v>
      </c>
      <c r="PJX309" s="119" t="s">
        <v>613</v>
      </c>
      <c r="PJY309" s="119" t="s">
        <v>613</v>
      </c>
      <c r="PJZ309" s="119" t="s">
        <v>613</v>
      </c>
      <c r="PKA309" s="119" t="s">
        <v>613</v>
      </c>
      <c r="PKB309" s="119" t="s">
        <v>613</v>
      </c>
      <c r="PKC309" s="119" t="s">
        <v>613</v>
      </c>
      <c r="PKD309" s="119" t="s">
        <v>613</v>
      </c>
      <c r="PKE309" s="119" t="s">
        <v>613</v>
      </c>
      <c r="PKF309" s="119" t="s">
        <v>613</v>
      </c>
      <c r="PKG309" s="119" t="s">
        <v>613</v>
      </c>
      <c r="PKH309" s="119" t="s">
        <v>613</v>
      </c>
      <c r="PKI309" s="119" t="s">
        <v>613</v>
      </c>
      <c r="PKJ309" s="119" t="s">
        <v>613</v>
      </c>
      <c r="PKK309" s="119" t="s">
        <v>613</v>
      </c>
      <c r="PKL309" s="119" t="s">
        <v>613</v>
      </c>
      <c r="PKM309" s="119" t="s">
        <v>613</v>
      </c>
      <c r="PKN309" s="119" t="s">
        <v>613</v>
      </c>
      <c r="PKO309" s="119" t="s">
        <v>613</v>
      </c>
      <c r="PKP309" s="119" t="s">
        <v>613</v>
      </c>
      <c r="PKQ309" s="119" t="s">
        <v>613</v>
      </c>
      <c r="PKR309" s="119" t="s">
        <v>613</v>
      </c>
      <c r="PKS309" s="119" t="s">
        <v>613</v>
      </c>
      <c r="PKT309" s="119" t="s">
        <v>613</v>
      </c>
      <c r="PKU309" s="119" t="s">
        <v>613</v>
      </c>
      <c r="PKV309" s="119" t="s">
        <v>613</v>
      </c>
      <c r="PKW309" s="119" t="s">
        <v>613</v>
      </c>
      <c r="PKX309" s="119" t="s">
        <v>613</v>
      </c>
      <c r="PKY309" s="119" t="s">
        <v>613</v>
      </c>
      <c r="PKZ309" s="119" t="s">
        <v>613</v>
      </c>
      <c r="PLA309" s="119" t="s">
        <v>613</v>
      </c>
      <c r="PLB309" s="119" t="s">
        <v>613</v>
      </c>
      <c r="PLC309" s="119" t="s">
        <v>613</v>
      </c>
      <c r="PLD309" s="119" t="s">
        <v>613</v>
      </c>
      <c r="PLE309" s="119" t="s">
        <v>613</v>
      </c>
      <c r="PLF309" s="119" t="s">
        <v>613</v>
      </c>
      <c r="PLG309" s="119" t="s">
        <v>613</v>
      </c>
      <c r="PLH309" s="119" t="s">
        <v>613</v>
      </c>
      <c r="PLI309" s="119" t="s">
        <v>613</v>
      </c>
      <c r="PLJ309" s="119" t="s">
        <v>613</v>
      </c>
      <c r="PLK309" s="119" t="s">
        <v>613</v>
      </c>
      <c r="PLL309" s="119" t="s">
        <v>613</v>
      </c>
      <c r="PLM309" s="119" t="s">
        <v>613</v>
      </c>
      <c r="PLN309" s="119" t="s">
        <v>613</v>
      </c>
      <c r="PLO309" s="119" t="s">
        <v>613</v>
      </c>
      <c r="PLP309" s="119" t="s">
        <v>613</v>
      </c>
      <c r="PLQ309" s="119" t="s">
        <v>613</v>
      </c>
      <c r="PLR309" s="119" t="s">
        <v>613</v>
      </c>
      <c r="PLS309" s="119" t="s">
        <v>613</v>
      </c>
      <c r="PLT309" s="119" t="s">
        <v>613</v>
      </c>
      <c r="PLU309" s="119" t="s">
        <v>613</v>
      </c>
      <c r="PLV309" s="119" t="s">
        <v>613</v>
      </c>
      <c r="PLW309" s="119" t="s">
        <v>613</v>
      </c>
      <c r="PLX309" s="119" t="s">
        <v>613</v>
      </c>
      <c r="PLY309" s="119" t="s">
        <v>613</v>
      </c>
      <c r="PLZ309" s="119" t="s">
        <v>613</v>
      </c>
      <c r="PMA309" s="119" t="s">
        <v>613</v>
      </c>
      <c r="PMB309" s="119" t="s">
        <v>613</v>
      </c>
      <c r="PMC309" s="119" t="s">
        <v>613</v>
      </c>
      <c r="PMD309" s="119" t="s">
        <v>613</v>
      </c>
      <c r="PME309" s="119" t="s">
        <v>613</v>
      </c>
      <c r="PMF309" s="119" t="s">
        <v>613</v>
      </c>
      <c r="PMG309" s="119" t="s">
        <v>613</v>
      </c>
      <c r="PMH309" s="119" t="s">
        <v>613</v>
      </c>
      <c r="PMI309" s="119" t="s">
        <v>613</v>
      </c>
      <c r="PMJ309" s="119" t="s">
        <v>613</v>
      </c>
      <c r="PMK309" s="119" t="s">
        <v>613</v>
      </c>
      <c r="PML309" s="119" t="s">
        <v>613</v>
      </c>
      <c r="PMM309" s="119" t="s">
        <v>613</v>
      </c>
      <c r="PMN309" s="119" t="s">
        <v>613</v>
      </c>
      <c r="PMO309" s="119" t="s">
        <v>613</v>
      </c>
      <c r="PMP309" s="119" t="s">
        <v>613</v>
      </c>
      <c r="PMQ309" s="119" t="s">
        <v>613</v>
      </c>
      <c r="PMR309" s="119" t="s">
        <v>613</v>
      </c>
      <c r="PMS309" s="119" t="s">
        <v>613</v>
      </c>
      <c r="PMT309" s="119" t="s">
        <v>613</v>
      </c>
      <c r="PMU309" s="119" t="s">
        <v>613</v>
      </c>
      <c r="PMV309" s="119" t="s">
        <v>613</v>
      </c>
      <c r="PMW309" s="119" t="s">
        <v>613</v>
      </c>
      <c r="PMX309" s="119" t="s">
        <v>613</v>
      </c>
      <c r="PMY309" s="119" t="s">
        <v>613</v>
      </c>
      <c r="PMZ309" s="119" t="s">
        <v>613</v>
      </c>
      <c r="PNA309" s="119" t="s">
        <v>613</v>
      </c>
      <c r="PNB309" s="119" t="s">
        <v>613</v>
      </c>
      <c r="PNC309" s="119" t="s">
        <v>613</v>
      </c>
      <c r="PND309" s="119" t="s">
        <v>613</v>
      </c>
      <c r="PNE309" s="119" t="s">
        <v>613</v>
      </c>
      <c r="PNF309" s="119" t="s">
        <v>613</v>
      </c>
      <c r="PNG309" s="119" t="s">
        <v>613</v>
      </c>
      <c r="PNH309" s="119" t="s">
        <v>613</v>
      </c>
      <c r="PNI309" s="119" t="s">
        <v>613</v>
      </c>
      <c r="PNJ309" s="119" t="s">
        <v>613</v>
      </c>
      <c r="PNK309" s="119" t="s">
        <v>613</v>
      </c>
      <c r="PNL309" s="119" t="s">
        <v>613</v>
      </c>
      <c r="PNM309" s="119" t="s">
        <v>613</v>
      </c>
      <c r="PNN309" s="119" t="s">
        <v>613</v>
      </c>
      <c r="PNO309" s="119" t="s">
        <v>613</v>
      </c>
      <c r="PNP309" s="119" t="s">
        <v>613</v>
      </c>
      <c r="PNQ309" s="119" t="s">
        <v>613</v>
      </c>
      <c r="PNR309" s="119" t="s">
        <v>613</v>
      </c>
      <c r="PNS309" s="119" t="s">
        <v>613</v>
      </c>
      <c r="PNT309" s="119" t="s">
        <v>613</v>
      </c>
      <c r="PNU309" s="119" t="s">
        <v>613</v>
      </c>
      <c r="PNV309" s="119" t="s">
        <v>613</v>
      </c>
      <c r="PNW309" s="119" t="s">
        <v>613</v>
      </c>
      <c r="PNX309" s="119" t="s">
        <v>613</v>
      </c>
      <c r="PNY309" s="119" t="s">
        <v>613</v>
      </c>
      <c r="PNZ309" s="119" t="s">
        <v>613</v>
      </c>
      <c r="POA309" s="119" t="s">
        <v>613</v>
      </c>
      <c r="POB309" s="119" t="s">
        <v>613</v>
      </c>
      <c r="POC309" s="119" t="s">
        <v>613</v>
      </c>
      <c r="POD309" s="119" t="s">
        <v>613</v>
      </c>
      <c r="POE309" s="119" t="s">
        <v>613</v>
      </c>
      <c r="POF309" s="119" t="s">
        <v>613</v>
      </c>
      <c r="POG309" s="119" t="s">
        <v>613</v>
      </c>
      <c r="POH309" s="119" t="s">
        <v>613</v>
      </c>
      <c r="POI309" s="119" t="s">
        <v>613</v>
      </c>
      <c r="POJ309" s="119" t="s">
        <v>613</v>
      </c>
      <c r="POK309" s="119" t="s">
        <v>613</v>
      </c>
      <c r="POL309" s="119" t="s">
        <v>613</v>
      </c>
      <c r="POM309" s="119" t="s">
        <v>613</v>
      </c>
      <c r="PON309" s="119" t="s">
        <v>613</v>
      </c>
      <c r="POO309" s="119" t="s">
        <v>613</v>
      </c>
      <c r="POP309" s="119" t="s">
        <v>613</v>
      </c>
      <c r="POQ309" s="119" t="s">
        <v>613</v>
      </c>
      <c r="POR309" s="119" t="s">
        <v>613</v>
      </c>
      <c r="POS309" s="119" t="s">
        <v>613</v>
      </c>
      <c r="POT309" s="119" t="s">
        <v>613</v>
      </c>
      <c r="POU309" s="119" t="s">
        <v>613</v>
      </c>
      <c r="POV309" s="119" t="s">
        <v>613</v>
      </c>
      <c r="POW309" s="119" t="s">
        <v>613</v>
      </c>
      <c r="POX309" s="119" t="s">
        <v>613</v>
      </c>
      <c r="POY309" s="119" t="s">
        <v>613</v>
      </c>
      <c r="POZ309" s="119" t="s">
        <v>613</v>
      </c>
      <c r="PPA309" s="119" t="s">
        <v>613</v>
      </c>
      <c r="PPB309" s="119" t="s">
        <v>613</v>
      </c>
      <c r="PPC309" s="119" t="s">
        <v>613</v>
      </c>
      <c r="PPD309" s="119" t="s">
        <v>613</v>
      </c>
      <c r="PPE309" s="119" t="s">
        <v>613</v>
      </c>
      <c r="PPF309" s="119" t="s">
        <v>613</v>
      </c>
      <c r="PPG309" s="119" t="s">
        <v>613</v>
      </c>
      <c r="PPH309" s="119" t="s">
        <v>613</v>
      </c>
      <c r="PPI309" s="119" t="s">
        <v>613</v>
      </c>
      <c r="PPJ309" s="119" t="s">
        <v>613</v>
      </c>
      <c r="PPK309" s="119" t="s">
        <v>613</v>
      </c>
      <c r="PPL309" s="119" t="s">
        <v>613</v>
      </c>
      <c r="PPM309" s="119" t="s">
        <v>613</v>
      </c>
      <c r="PPN309" s="119" t="s">
        <v>613</v>
      </c>
      <c r="PPO309" s="119" t="s">
        <v>613</v>
      </c>
      <c r="PPP309" s="119" t="s">
        <v>613</v>
      </c>
      <c r="PPQ309" s="119" t="s">
        <v>613</v>
      </c>
      <c r="PPR309" s="119" t="s">
        <v>613</v>
      </c>
      <c r="PPS309" s="119" t="s">
        <v>613</v>
      </c>
      <c r="PPT309" s="119" t="s">
        <v>613</v>
      </c>
      <c r="PPU309" s="119" t="s">
        <v>613</v>
      </c>
      <c r="PPV309" s="119" t="s">
        <v>613</v>
      </c>
      <c r="PPW309" s="119" t="s">
        <v>613</v>
      </c>
      <c r="PPX309" s="119" t="s">
        <v>613</v>
      </c>
      <c r="PPY309" s="119" t="s">
        <v>613</v>
      </c>
      <c r="PPZ309" s="119" t="s">
        <v>613</v>
      </c>
      <c r="PQA309" s="119" t="s">
        <v>613</v>
      </c>
      <c r="PQB309" s="119" t="s">
        <v>613</v>
      </c>
      <c r="PQC309" s="119" t="s">
        <v>613</v>
      </c>
      <c r="PQD309" s="119" t="s">
        <v>613</v>
      </c>
      <c r="PQE309" s="119" t="s">
        <v>613</v>
      </c>
      <c r="PQF309" s="119" t="s">
        <v>613</v>
      </c>
      <c r="PQG309" s="119" t="s">
        <v>613</v>
      </c>
      <c r="PQH309" s="119" t="s">
        <v>613</v>
      </c>
      <c r="PQI309" s="119" t="s">
        <v>613</v>
      </c>
      <c r="PQJ309" s="119" t="s">
        <v>613</v>
      </c>
      <c r="PQK309" s="119" t="s">
        <v>613</v>
      </c>
      <c r="PQL309" s="119" t="s">
        <v>613</v>
      </c>
      <c r="PQM309" s="119" t="s">
        <v>613</v>
      </c>
      <c r="PQN309" s="119" t="s">
        <v>613</v>
      </c>
      <c r="PQO309" s="119" t="s">
        <v>613</v>
      </c>
      <c r="PQP309" s="119" t="s">
        <v>613</v>
      </c>
      <c r="PQQ309" s="119" t="s">
        <v>613</v>
      </c>
      <c r="PQR309" s="119" t="s">
        <v>613</v>
      </c>
      <c r="PQS309" s="119" t="s">
        <v>613</v>
      </c>
      <c r="PQT309" s="119" t="s">
        <v>613</v>
      </c>
      <c r="PQU309" s="119" t="s">
        <v>613</v>
      </c>
      <c r="PQV309" s="119" t="s">
        <v>613</v>
      </c>
      <c r="PQW309" s="119" t="s">
        <v>613</v>
      </c>
      <c r="PQX309" s="119" t="s">
        <v>613</v>
      </c>
      <c r="PQY309" s="119" t="s">
        <v>613</v>
      </c>
      <c r="PQZ309" s="119" t="s">
        <v>613</v>
      </c>
      <c r="PRA309" s="119" t="s">
        <v>613</v>
      </c>
      <c r="PRB309" s="119" t="s">
        <v>613</v>
      </c>
      <c r="PRC309" s="119" t="s">
        <v>613</v>
      </c>
      <c r="PRD309" s="119" t="s">
        <v>613</v>
      </c>
      <c r="PRE309" s="119" t="s">
        <v>613</v>
      </c>
      <c r="PRF309" s="119" t="s">
        <v>613</v>
      </c>
      <c r="PRG309" s="119" t="s">
        <v>613</v>
      </c>
      <c r="PRH309" s="119" t="s">
        <v>613</v>
      </c>
      <c r="PRI309" s="119" t="s">
        <v>613</v>
      </c>
      <c r="PRJ309" s="119" t="s">
        <v>613</v>
      </c>
      <c r="PRK309" s="119" t="s">
        <v>613</v>
      </c>
      <c r="PRL309" s="119" t="s">
        <v>613</v>
      </c>
      <c r="PRM309" s="119" t="s">
        <v>613</v>
      </c>
      <c r="PRN309" s="119" t="s">
        <v>613</v>
      </c>
      <c r="PRO309" s="119" t="s">
        <v>613</v>
      </c>
      <c r="PRP309" s="119" t="s">
        <v>613</v>
      </c>
      <c r="PRQ309" s="119" t="s">
        <v>613</v>
      </c>
      <c r="PRR309" s="119" t="s">
        <v>613</v>
      </c>
      <c r="PRS309" s="119" t="s">
        <v>613</v>
      </c>
      <c r="PRT309" s="119" t="s">
        <v>613</v>
      </c>
      <c r="PRU309" s="119" t="s">
        <v>613</v>
      </c>
      <c r="PRV309" s="119" t="s">
        <v>613</v>
      </c>
      <c r="PRW309" s="119" t="s">
        <v>613</v>
      </c>
      <c r="PRX309" s="119" t="s">
        <v>613</v>
      </c>
      <c r="PRY309" s="119" t="s">
        <v>613</v>
      </c>
      <c r="PRZ309" s="119" t="s">
        <v>613</v>
      </c>
      <c r="PSA309" s="119" t="s">
        <v>613</v>
      </c>
      <c r="PSB309" s="119" t="s">
        <v>613</v>
      </c>
      <c r="PSC309" s="119" t="s">
        <v>613</v>
      </c>
      <c r="PSD309" s="119" t="s">
        <v>613</v>
      </c>
      <c r="PSE309" s="119" t="s">
        <v>613</v>
      </c>
      <c r="PSF309" s="119" t="s">
        <v>613</v>
      </c>
      <c r="PSG309" s="119" t="s">
        <v>613</v>
      </c>
      <c r="PSH309" s="119" t="s">
        <v>613</v>
      </c>
      <c r="PSI309" s="119" t="s">
        <v>613</v>
      </c>
      <c r="PSJ309" s="119" t="s">
        <v>613</v>
      </c>
      <c r="PSK309" s="119" t="s">
        <v>613</v>
      </c>
      <c r="PSL309" s="119" t="s">
        <v>613</v>
      </c>
      <c r="PSM309" s="119" t="s">
        <v>613</v>
      </c>
      <c r="PSN309" s="119" t="s">
        <v>613</v>
      </c>
      <c r="PSO309" s="119" t="s">
        <v>613</v>
      </c>
      <c r="PSP309" s="119" t="s">
        <v>613</v>
      </c>
      <c r="PSQ309" s="119" t="s">
        <v>613</v>
      </c>
      <c r="PSR309" s="119" t="s">
        <v>613</v>
      </c>
      <c r="PSS309" s="119" t="s">
        <v>613</v>
      </c>
      <c r="PST309" s="119" t="s">
        <v>613</v>
      </c>
      <c r="PSU309" s="119" t="s">
        <v>613</v>
      </c>
      <c r="PSV309" s="119" t="s">
        <v>613</v>
      </c>
      <c r="PSW309" s="119" t="s">
        <v>613</v>
      </c>
      <c r="PSX309" s="119" t="s">
        <v>613</v>
      </c>
      <c r="PSY309" s="119" t="s">
        <v>613</v>
      </c>
      <c r="PSZ309" s="119" t="s">
        <v>613</v>
      </c>
      <c r="PTA309" s="119" t="s">
        <v>613</v>
      </c>
      <c r="PTB309" s="119" t="s">
        <v>613</v>
      </c>
      <c r="PTC309" s="119" t="s">
        <v>613</v>
      </c>
      <c r="PTD309" s="119" t="s">
        <v>613</v>
      </c>
      <c r="PTE309" s="119" t="s">
        <v>613</v>
      </c>
      <c r="PTF309" s="119" t="s">
        <v>613</v>
      </c>
      <c r="PTG309" s="119" t="s">
        <v>613</v>
      </c>
      <c r="PTH309" s="119" t="s">
        <v>613</v>
      </c>
      <c r="PTI309" s="119" t="s">
        <v>613</v>
      </c>
      <c r="PTJ309" s="119" t="s">
        <v>613</v>
      </c>
      <c r="PTK309" s="119" t="s">
        <v>613</v>
      </c>
      <c r="PTL309" s="119" t="s">
        <v>613</v>
      </c>
      <c r="PTM309" s="119" t="s">
        <v>613</v>
      </c>
      <c r="PTN309" s="119" t="s">
        <v>613</v>
      </c>
      <c r="PTO309" s="119" t="s">
        <v>613</v>
      </c>
      <c r="PTP309" s="119" t="s">
        <v>613</v>
      </c>
      <c r="PTQ309" s="119" t="s">
        <v>613</v>
      </c>
      <c r="PTR309" s="119" t="s">
        <v>613</v>
      </c>
      <c r="PTS309" s="119" t="s">
        <v>613</v>
      </c>
      <c r="PTT309" s="119" t="s">
        <v>613</v>
      </c>
      <c r="PTU309" s="119" t="s">
        <v>613</v>
      </c>
      <c r="PTV309" s="119" t="s">
        <v>613</v>
      </c>
      <c r="PTW309" s="119" t="s">
        <v>613</v>
      </c>
      <c r="PTX309" s="119" t="s">
        <v>613</v>
      </c>
      <c r="PTY309" s="119" t="s">
        <v>613</v>
      </c>
      <c r="PTZ309" s="119" t="s">
        <v>613</v>
      </c>
      <c r="PUA309" s="119" t="s">
        <v>613</v>
      </c>
      <c r="PUB309" s="119" t="s">
        <v>613</v>
      </c>
      <c r="PUC309" s="119" t="s">
        <v>613</v>
      </c>
      <c r="PUD309" s="119" t="s">
        <v>613</v>
      </c>
      <c r="PUE309" s="119" t="s">
        <v>613</v>
      </c>
      <c r="PUF309" s="119" t="s">
        <v>613</v>
      </c>
      <c r="PUG309" s="119" t="s">
        <v>613</v>
      </c>
      <c r="PUH309" s="119" t="s">
        <v>613</v>
      </c>
      <c r="PUI309" s="119" t="s">
        <v>613</v>
      </c>
      <c r="PUJ309" s="119" t="s">
        <v>613</v>
      </c>
      <c r="PUK309" s="119" t="s">
        <v>613</v>
      </c>
      <c r="PUL309" s="119" t="s">
        <v>613</v>
      </c>
      <c r="PUM309" s="119" t="s">
        <v>613</v>
      </c>
      <c r="PUN309" s="119" t="s">
        <v>613</v>
      </c>
      <c r="PUO309" s="119" t="s">
        <v>613</v>
      </c>
      <c r="PUP309" s="119" t="s">
        <v>613</v>
      </c>
      <c r="PUQ309" s="119" t="s">
        <v>613</v>
      </c>
      <c r="PUR309" s="119" t="s">
        <v>613</v>
      </c>
      <c r="PUS309" s="119" t="s">
        <v>613</v>
      </c>
      <c r="PUT309" s="119" t="s">
        <v>613</v>
      </c>
      <c r="PUU309" s="119" t="s">
        <v>613</v>
      </c>
      <c r="PUV309" s="119" t="s">
        <v>613</v>
      </c>
      <c r="PUW309" s="119" t="s">
        <v>613</v>
      </c>
      <c r="PUX309" s="119" t="s">
        <v>613</v>
      </c>
      <c r="PUY309" s="119" t="s">
        <v>613</v>
      </c>
      <c r="PUZ309" s="119" t="s">
        <v>613</v>
      </c>
      <c r="PVA309" s="119" t="s">
        <v>613</v>
      </c>
      <c r="PVB309" s="119" t="s">
        <v>613</v>
      </c>
      <c r="PVC309" s="119" t="s">
        <v>613</v>
      </c>
      <c r="PVD309" s="119" t="s">
        <v>613</v>
      </c>
      <c r="PVE309" s="119" t="s">
        <v>613</v>
      </c>
      <c r="PVF309" s="119" t="s">
        <v>613</v>
      </c>
      <c r="PVG309" s="119" t="s">
        <v>613</v>
      </c>
      <c r="PVH309" s="119" t="s">
        <v>613</v>
      </c>
      <c r="PVI309" s="119" t="s">
        <v>613</v>
      </c>
      <c r="PVJ309" s="119" t="s">
        <v>613</v>
      </c>
      <c r="PVK309" s="119" t="s">
        <v>613</v>
      </c>
      <c r="PVL309" s="119" t="s">
        <v>613</v>
      </c>
      <c r="PVM309" s="119" t="s">
        <v>613</v>
      </c>
      <c r="PVN309" s="119" t="s">
        <v>613</v>
      </c>
      <c r="PVO309" s="119" t="s">
        <v>613</v>
      </c>
      <c r="PVP309" s="119" t="s">
        <v>613</v>
      </c>
      <c r="PVQ309" s="119" t="s">
        <v>613</v>
      </c>
      <c r="PVR309" s="119" t="s">
        <v>613</v>
      </c>
      <c r="PVS309" s="119" t="s">
        <v>613</v>
      </c>
      <c r="PVT309" s="119" t="s">
        <v>613</v>
      </c>
      <c r="PVU309" s="119" t="s">
        <v>613</v>
      </c>
      <c r="PVV309" s="119" t="s">
        <v>613</v>
      </c>
      <c r="PVW309" s="119" t="s">
        <v>613</v>
      </c>
      <c r="PVX309" s="119" t="s">
        <v>613</v>
      </c>
      <c r="PVY309" s="119" t="s">
        <v>613</v>
      </c>
      <c r="PVZ309" s="119" t="s">
        <v>613</v>
      </c>
      <c r="PWA309" s="119" t="s">
        <v>613</v>
      </c>
      <c r="PWB309" s="119" t="s">
        <v>613</v>
      </c>
      <c r="PWC309" s="119" t="s">
        <v>613</v>
      </c>
      <c r="PWD309" s="119" t="s">
        <v>613</v>
      </c>
      <c r="PWE309" s="119" t="s">
        <v>613</v>
      </c>
      <c r="PWF309" s="119" t="s">
        <v>613</v>
      </c>
      <c r="PWG309" s="119" t="s">
        <v>613</v>
      </c>
      <c r="PWH309" s="119" t="s">
        <v>613</v>
      </c>
      <c r="PWI309" s="119" t="s">
        <v>613</v>
      </c>
      <c r="PWJ309" s="119" t="s">
        <v>613</v>
      </c>
      <c r="PWK309" s="119" t="s">
        <v>613</v>
      </c>
      <c r="PWL309" s="119" t="s">
        <v>613</v>
      </c>
      <c r="PWM309" s="119" t="s">
        <v>613</v>
      </c>
      <c r="PWN309" s="119" t="s">
        <v>613</v>
      </c>
      <c r="PWO309" s="119" t="s">
        <v>613</v>
      </c>
      <c r="PWP309" s="119" t="s">
        <v>613</v>
      </c>
      <c r="PWQ309" s="119" t="s">
        <v>613</v>
      </c>
      <c r="PWR309" s="119" t="s">
        <v>613</v>
      </c>
      <c r="PWS309" s="119" t="s">
        <v>613</v>
      </c>
      <c r="PWT309" s="119" t="s">
        <v>613</v>
      </c>
      <c r="PWU309" s="119" t="s">
        <v>613</v>
      </c>
      <c r="PWV309" s="119" t="s">
        <v>613</v>
      </c>
      <c r="PWW309" s="119" t="s">
        <v>613</v>
      </c>
      <c r="PWX309" s="119" t="s">
        <v>613</v>
      </c>
      <c r="PWY309" s="119" t="s">
        <v>613</v>
      </c>
      <c r="PWZ309" s="119" t="s">
        <v>613</v>
      </c>
      <c r="PXA309" s="119" t="s">
        <v>613</v>
      </c>
      <c r="PXB309" s="119" t="s">
        <v>613</v>
      </c>
      <c r="PXC309" s="119" t="s">
        <v>613</v>
      </c>
      <c r="PXD309" s="119" t="s">
        <v>613</v>
      </c>
      <c r="PXE309" s="119" t="s">
        <v>613</v>
      </c>
      <c r="PXF309" s="119" t="s">
        <v>613</v>
      </c>
      <c r="PXG309" s="119" t="s">
        <v>613</v>
      </c>
      <c r="PXH309" s="119" t="s">
        <v>613</v>
      </c>
      <c r="PXI309" s="119" t="s">
        <v>613</v>
      </c>
      <c r="PXJ309" s="119" t="s">
        <v>613</v>
      </c>
      <c r="PXK309" s="119" t="s">
        <v>613</v>
      </c>
      <c r="PXL309" s="119" t="s">
        <v>613</v>
      </c>
      <c r="PXM309" s="119" t="s">
        <v>613</v>
      </c>
      <c r="PXN309" s="119" t="s">
        <v>613</v>
      </c>
      <c r="PXO309" s="119" t="s">
        <v>613</v>
      </c>
      <c r="PXP309" s="119" t="s">
        <v>613</v>
      </c>
      <c r="PXQ309" s="119" t="s">
        <v>613</v>
      </c>
      <c r="PXR309" s="119" t="s">
        <v>613</v>
      </c>
      <c r="PXS309" s="119" t="s">
        <v>613</v>
      </c>
      <c r="PXT309" s="119" t="s">
        <v>613</v>
      </c>
      <c r="PXU309" s="119" t="s">
        <v>613</v>
      </c>
      <c r="PXV309" s="119" t="s">
        <v>613</v>
      </c>
      <c r="PXW309" s="119" t="s">
        <v>613</v>
      </c>
      <c r="PXX309" s="119" t="s">
        <v>613</v>
      </c>
      <c r="PXY309" s="119" t="s">
        <v>613</v>
      </c>
      <c r="PXZ309" s="119" t="s">
        <v>613</v>
      </c>
      <c r="PYA309" s="119" t="s">
        <v>613</v>
      </c>
      <c r="PYB309" s="119" t="s">
        <v>613</v>
      </c>
      <c r="PYC309" s="119" t="s">
        <v>613</v>
      </c>
      <c r="PYD309" s="119" t="s">
        <v>613</v>
      </c>
      <c r="PYE309" s="119" t="s">
        <v>613</v>
      </c>
      <c r="PYF309" s="119" t="s">
        <v>613</v>
      </c>
      <c r="PYG309" s="119" t="s">
        <v>613</v>
      </c>
      <c r="PYH309" s="119" t="s">
        <v>613</v>
      </c>
      <c r="PYI309" s="119" t="s">
        <v>613</v>
      </c>
      <c r="PYJ309" s="119" t="s">
        <v>613</v>
      </c>
      <c r="PYK309" s="119" t="s">
        <v>613</v>
      </c>
      <c r="PYL309" s="119" t="s">
        <v>613</v>
      </c>
      <c r="PYM309" s="119" t="s">
        <v>613</v>
      </c>
      <c r="PYN309" s="119" t="s">
        <v>613</v>
      </c>
      <c r="PYO309" s="119" t="s">
        <v>613</v>
      </c>
      <c r="PYP309" s="119" t="s">
        <v>613</v>
      </c>
      <c r="PYQ309" s="119" t="s">
        <v>613</v>
      </c>
      <c r="PYR309" s="119" t="s">
        <v>613</v>
      </c>
      <c r="PYS309" s="119" t="s">
        <v>613</v>
      </c>
      <c r="PYT309" s="119" t="s">
        <v>613</v>
      </c>
      <c r="PYU309" s="119" t="s">
        <v>613</v>
      </c>
      <c r="PYV309" s="119" t="s">
        <v>613</v>
      </c>
      <c r="PYW309" s="119" t="s">
        <v>613</v>
      </c>
      <c r="PYX309" s="119" t="s">
        <v>613</v>
      </c>
      <c r="PYY309" s="119" t="s">
        <v>613</v>
      </c>
      <c r="PYZ309" s="119" t="s">
        <v>613</v>
      </c>
      <c r="PZA309" s="119" t="s">
        <v>613</v>
      </c>
      <c r="PZB309" s="119" t="s">
        <v>613</v>
      </c>
      <c r="PZC309" s="119" t="s">
        <v>613</v>
      </c>
      <c r="PZD309" s="119" t="s">
        <v>613</v>
      </c>
      <c r="PZE309" s="119" t="s">
        <v>613</v>
      </c>
      <c r="PZF309" s="119" t="s">
        <v>613</v>
      </c>
      <c r="PZG309" s="119" t="s">
        <v>613</v>
      </c>
      <c r="PZH309" s="119" t="s">
        <v>613</v>
      </c>
      <c r="PZI309" s="119" t="s">
        <v>613</v>
      </c>
      <c r="PZJ309" s="119" t="s">
        <v>613</v>
      </c>
      <c r="PZK309" s="119" t="s">
        <v>613</v>
      </c>
      <c r="PZL309" s="119" t="s">
        <v>613</v>
      </c>
      <c r="PZM309" s="119" t="s">
        <v>613</v>
      </c>
      <c r="PZN309" s="119" t="s">
        <v>613</v>
      </c>
      <c r="PZO309" s="119" t="s">
        <v>613</v>
      </c>
      <c r="PZP309" s="119" t="s">
        <v>613</v>
      </c>
      <c r="PZQ309" s="119" t="s">
        <v>613</v>
      </c>
      <c r="PZR309" s="119" t="s">
        <v>613</v>
      </c>
      <c r="PZS309" s="119" t="s">
        <v>613</v>
      </c>
      <c r="PZT309" s="119" t="s">
        <v>613</v>
      </c>
      <c r="PZU309" s="119" t="s">
        <v>613</v>
      </c>
      <c r="PZV309" s="119" t="s">
        <v>613</v>
      </c>
      <c r="PZW309" s="119" t="s">
        <v>613</v>
      </c>
      <c r="PZX309" s="119" t="s">
        <v>613</v>
      </c>
      <c r="PZY309" s="119" t="s">
        <v>613</v>
      </c>
      <c r="PZZ309" s="119" t="s">
        <v>613</v>
      </c>
      <c r="QAA309" s="119" t="s">
        <v>613</v>
      </c>
      <c r="QAB309" s="119" t="s">
        <v>613</v>
      </c>
      <c r="QAC309" s="119" t="s">
        <v>613</v>
      </c>
      <c r="QAD309" s="119" t="s">
        <v>613</v>
      </c>
      <c r="QAE309" s="119" t="s">
        <v>613</v>
      </c>
      <c r="QAF309" s="119" t="s">
        <v>613</v>
      </c>
      <c r="QAG309" s="119" t="s">
        <v>613</v>
      </c>
      <c r="QAH309" s="119" t="s">
        <v>613</v>
      </c>
      <c r="QAI309" s="119" t="s">
        <v>613</v>
      </c>
      <c r="QAJ309" s="119" t="s">
        <v>613</v>
      </c>
      <c r="QAK309" s="119" t="s">
        <v>613</v>
      </c>
      <c r="QAL309" s="119" t="s">
        <v>613</v>
      </c>
      <c r="QAM309" s="119" t="s">
        <v>613</v>
      </c>
      <c r="QAN309" s="119" t="s">
        <v>613</v>
      </c>
      <c r="QAO309" s="119" t="s">
        <v>613</v>
      </c>
      <c r="QAP309" s="119" t="s">
        <v>613</v>
      </c>
      <c r="QAQ309" s="119" t="s">
        <v>613</v>
      </c>
      <c r="QAR309" s="119" t="s">
        <v>613</v>
      </c>
      <c r="QAS309" s="119" t="s">
        <v>613</v>
      </c>
      <c r="QAT309" s="119" t="s">
        <v>613</v>
      </c>
      <c r="QAU309" s="119" t="s">
        <v>613</v>
      </c>
      <c r="QAV309" s="119" t="s">
        <v>613</v>
      </c>
      <c r="QAW309" s="119" t="s">
        <v>613</v>
      </c>
      <c r="QAX309" s="119" t="s">
        <v>613</v>
      </c>
      <c r="QAY309" s="119" t="s">
        <v>613</v>
      </c>
      <c r="QAZ309" s="119" t="s">
        <v>613</v>
      </c>
      <c r="QBA309" s="119" t="s">
        <v>613</v>
      </c>
      <c r="QBB309" s="119" t="s">
        <v>613</v>
      </c>
      <c r="QBC309" s="119" t="s">
        <v>613</v>
      </c>
      <c r="QBD309" s="119" t="s">
        <v>613</v>
      </c>
      <c r="QBE309" s="119" t="s">
        <v>613</v>
      </c>
      <c r="QBF309" s="119" t="s">
        <v>613</v>
      </c>
      <c r="QBG309" s="119" t="s">
        <v>613</v>
      </c>
      <c r="QBH309" s="119" t="s">
        <v>613</v>
      </c>
      <c r="QBI309" s="119" t="s">
        <v>613</v>
      </c>
      <c r="QBJ309" s="119" t="s">
        <v>613</v>
      </c>
      <c r="QBK309" s="119" t="s">
        <v>613</v>
      </c>
      <c r="QBL309" s="119" t="s">
        <v>613</v>
      </c>
      <c r="QBM309" s="119" t="s">
        <v>613</v>
      </c>
      <c r="QBN309" s="119" t="s">
        <v>613</v>
      </c>
      <c r="QBO309" s="119" t="s">
        <v>613</v>
      </c>
      <c r="QBP309" s="119" t="s">
        <v>613</v>
      </c>
      <c r="QBQ309" s="119" t="s">
        <v>613</v>
      </c>
      <c r="QBR309" s="119" t="s">
        <v>613</v>
      </c>
      <c r="QBS309" s="119" t="s">
        <v>613</v>
      </c>
      <c r="QBT309" s="119" t="s">
        <v>613</v>
      </c>
      <c r="QBU309" s="119" t="s">
        <v>613</v>
      </c>
      <c r="QBV309" s="119" t="s">
        <v>613</v>
      </c>
      <c r="QBW309" s="119" t="s">
        <v>613</v>
      </c>
      <c r="QBX309" s="119" t="s">
        <v>613</v>
      </c>
      <c r="QBY309" s="119" t="s">
        <v>613</v>
      </c>
      <c r="QBZ309" s="119" t="s">
        <v>613</v>
      </c>
      <c r="QCA309" s="119" t="s">
        <v>613</v>
      </c>
      <c r="QCB309" s="119" t="s">
        <v>613</v>
      </c>
      <c r="QCC309" s="119" t="s">
        <v>613</v>
      </c>
      <c r="QCD309" s="119" t="s">
        <v>613</v>
      </c>
      <c r="QCE309" s="119" t="s">
        <v>613</v>
      </c>
      <c r="QCF309" s="119" t="s">
        <v>613</v>
      </c>
      <c r="QCG309" s="119" t="s">
        <v>613</v>
      </c>
      <c r="QCH309" s="119" t="s">
        <v>613</v>
      </c>
      <c r="QCI309" s="119" t="s">
        <v>613</v>
      </c>
      <c r="QCJ309" s="119" t="s">
        <v>613</v>
      </c>
      <c r="QCK309" s="119" t="s">
        <v>613</v>
      </c>
      <c r="QCL309" s="119" t="s">
        <v>613</v>
      </c>
      <c r="QCM309" s="119" t="s">
        <v>613</v>
      </c>
      <c r="QCN309" s="119" t="s">
        <v>613</v>
      </c>
      <c r="QCO309" s="119" t="s">
        <v>613</v>
      </c>
      <c r="QCP309" s="119" t="s">
        <v>613</v>
      </c>
      <c r="QCQ309" s="119" t="s">
        <v>613</v>
      </c>
      <c r="QCR309" s="119" t="s">
        <v>613</v>
      </c>
      <c r="QCS309" s="119" t="s">
        <v>613</v>
      </c>
      <c r="QCT309" s="119" t="s">
        <v>613</v>
      </c>
      <c r="QCU309" s="119" t="s">
        <v>613</v>
      </c>
      <c r="QCV309" s="119" t="s">
        <v>613</v>
      </c>
      <c r="QCW309" s="119" t="s">
        <v>613</v>
      </c>
      <c r="QCX309" s="119" t="s">
        <v>613</v>
      </c>
      <c r="QCY309" s="119" t="s">
        <v>613</v>
      </c>
      <c r="QCZ309" s="119" t="s">
        <v>613</v>
      </c>
      <c r="QDA309" s="119" t="s">
        <v>613</v>
      </c>
      <c r="QDB309" s="119" t="s">
        <v>613</v>
      </c>
      <c r="QDC309" s="119" t="s">
        <v>613</v>
      </c>
      <c r="QDD309" s="119" t="s">
        <v>613</v>
      </c>
      <c r="QDE309" s="119" t="s">
        <v>613</v>
      </c>
      <c r="QDF309" s="119" t="s">
        <v>613</v>
      </c>
      <c r="QDG309" s="119" t="s">
        <v>613</v>
      </c>
      <c r="QDH309" s="119" t="s">
        <v>613</v>
      </c>
      <c r="QDI309" s="119" t="s">
        <v>613</v>
      </c>
      <c r="QDJ309" s="119" t="s">
        <v>613</v>
      </c>
      <c r="QDK309" s="119" t="s">
        <v>613</v>
      </c>
      <c r="QDL309" s="119" t="s">
        <v>613</v>
      </c>
      <c r="QDM309" s="119" t="s">
        <v>613</v>
      </c>
      <c r="QDN309" s="119" t="s">
        <v>613</v>
      </c>
      <c r="QDO309" s="119" t="s">
        <v>613</v>
      </c>
      <c r="QDP309" s="119" t="s">
        <v>613</v>
      </c>
      <c r="QDQ309" s="119" t="s">
        <v>613</v>
      </c>
      <c r="QDR309" s="119" t="s">
        <v>613</v>
      </c>
      <c r="QDS309" s="119" t="s">
        <v>613</v>
      </c>
      <c r="QDT309" s="119" t="s">
        <v>613</v>
      </c>
      <c r="QDU309" s="119" t="s">
        <v>613</v>
      </c>
      <c r="QDV309" s="119" t="s">
        <v>613</v>
      </c>
      <c r="QDW309" s="119" t="s">
        <v>613</v>
      </c>
      <c r="QDX309" s="119" t="s">
        <v>613</v>
      </c>
      <c r="QDY309" s="119" t="s">
        <v>613</v>
      </c>
      <c r="QDZ309" s="119" t="s">
        <v>613</v>
      </c>
      <c r="QEA309" s="119" t="s">
        <v>613</v>
      </c>
      <c r="QEB309" s="119" t="s">
        <v>613</v>
      </c>
      <c r="QEC309" s="119" t="s">
        <v>613</v>
      </c>
      <c r="QED309" s="119" t="s">
        <v>613</v>
      </c>
      <c r="QEE309" s="119" t="s">
        <v>613</v>
      </c>
      <c r="QEF309" s="119" t="s">
        <v>613</v>
      </c>
      <c r="QEG309" s="119" t="s">
        <v>613</v>
      </c>
      <c r="QEH309" s="119" t="s">
        <v>613</v>
      </c>
      <c r="QEI309" s="119" t="s">
        <v>613</v>
      </c>
      <c r="QEJ309" s="119" t="s">
        <v>613</v>
      </c>
      <c r="QEK309" s="119" t="s">
        <v>613</v>
      </c>
      <c r="QEL309" s="119" t="s">
        <v>613</v>
      </c>
      <c r="QEM309" s="119" t="s">
        <v>613</v>
      </c>
      <c r="QEN309" s="119" t="s">
        <v>613</v>
      </c>
      <c r="QEO309" s="119" t="s">
        <v>613</v>
      </c>
      <c r="QEP309" s="119" t="s">
        <v>613</v>
      </c>
      <c r="QEQ309" s="119" t="s">
        <v>613</v>
      </c>
      <c r="QER309" s="119" t="s">
        <v>613</v>
      </c>
      <c r="QES309" s="119" t="s">
        <v>613</v>
      </c>
      <c r="QET309" s="119" t="s">
        <v>613</v>
      </c>
      <c r="QEU309" s="119" t="s">
        <v>613</v>
      </c>
      <c r="QEV309" s="119" t="s">
        <v>613</v>
      </c>
      <c r="QEW309" s="119" t="s">
        <v>613</v>
      </c>
      <c r="QEX309" s="119" t="s">
        <v>613</v>
      </c>
      <c r="QEY309" s="119" t="s">
        <v>613</v>
      </c>
      <c r="QEZ309" s="119" t="s">
        <v>613</v>
      </c>
      <c r="QFA309" s="119" t="s">
        <v>613</v>
      </c>
      <c r="QFB309" s="119" t="s">
        <v>613</v>
      </c>
      <c r="QFC309" s="119" t="s">
        <v>613</v>
      </c>
      <c r="QFD309" s="119" t="s">
        <v>613</v>
      </c>
      <c r="QFE309" s="119" t="s">
        <v>613</v>
      </c>
      <c r="QFF309" s="119" t="s">
        <v>613</v>
      </c>
      <c r="QFG309" s="119" t="s">
        <v>613</v>
      </c>
      <c r="QFH309" s="119" t="s">
        <v>613</v>
      </c>
      <c r="QFI309" s="119" t="s">
        <v>613</v>
      </c>
      <c r="QFJ309" s="119" t="s">
        <v>613</v>
      </c>
      <c r="QFK309" s="119" t="s">
        <v>613</v>
      </c>
      <c r="QFL309" s="119" t="s">
        <v>613</v>
      </c>
      <c r="QFM309" s="119" t="s">
        <v>613</v>
      </c>
      <c r="QFN309" s="119" t="s">
        <v>613</v>
      </c>
      <c r="QFO309" s="119" t="s">
        <v>613</v>
      </c>
      <c r="QFP309" s="119" t="s">
        <v>613</v>
      </c>
      <c r="QFQ309" s="119" t="s">
        <v>613</v>
      </c>
      <c r="QFR309" s="119" t="s">
        <v>613</v>
      </c>
      <c r="QFS309" s="119" t="s">
        <v>613</v>
      </c>
      <c r="QFT309" s="119" t="s">
        <v>613</v>
      </c>
      <c r="QFU309" s="119" t="s">
        <v>613</v>
      </c>
      <c r="QFV309" s="119" t="s">
        <v>613</v>
      </c>
      <c r="QFW309" s="119" t="s">
        <v>613</v>
      </c>
      <c r="QFX309" s="119" t="s">
        <v>613</v>
      </c>
      <c r="QFY309" s="119" t="s">
        <v>613</v>
      </c>
      <c r="QFZ309" s="119" t="s">
        <v>613</v>
      </c>
      <c r="QGA309" s="119" t="s">
        <v>613</v>
      </c>
      <c r="QGB309" s="119" t="s">
        <v>613</v>
      </c>
      <c r="QGC309" s="119" t="s">
        <v>613</v>
      </c>
      <c r="QGD309" s="119" t="s">
        <v>613</v>
      </c>
      <c r="QGE309" s="119" t="s">
        <v>613</v>
      </c>
      <c r="QGF309" s="119" t="s">
        <v>613</v>
      </c>
      <c r="QGG309" s="119" t="s">
        <v>613</v>
      </c>
      <c r="QGH309" s="119" t="s">
        <v>613</v>
      </c>
      <c r="QGI309" s="119" t="s">
        <v>613</v>
      </c>
      <c r="QGJ309" s="119" t="s">
        <v>613</v>
      </c>
      <c r="QGK309" s="119" t="s">
        <v>613</v>
      </c>
      <c r="QGL309" s="119" t="s">
        <v>613</v>
      </c>
      <c r="QGM309" s="119" t="s">
        <v>613</v>
      </c>
      <c r="QGN309" s="119" t="s">
        <v>613</v>
      </c>
      <c r="QGO309" s="119" t="s">
        <v>613</v>
      </c>
      <c r="QGP309" s="119" t="s">
        <v>613</v>
      </c>
      <c r="QGQ309" s="119" t="s">
        <v>613</v>
      </c>
      <c r="QGR309" s="119" t="s">
        <v>613</v>
      </c>
      <c r="QGS309" s="119" t="s">
        <v>613</v>
      </c>
      <c r="QGT309" s="119" t="s">
        <v>613</v>
      </c>
      <c r="QGU309" s="119" t="s">
        <v>613</v>
      </c>
      <c r="QGV309" s="119" t="s">
        <v>613</v>
      </c>
      <c r="QGW309" s="119" t="s">
        <v>613</v>
      </c>
      <c r="QGX309" s="119" t="s">
        <v>613</v>
      </c>
      <c r="QGY309" s="119" t="s">
        <v>613</v>
      </c>
      <c r="QGZ309" s="119" t="s">
        <v>613</v>
      </c>
      <c r="QHA309" s="119" t="s">
        <v>613</v>
      </c>
      <c r="QHB309" s="119" t="s">
        <v>613</v>
      </c>
      <c r="QHC309" s="119" t="s">
        <v>613</v>
      </c>
      <c r="QHD309" s="119" t="s">
        <v>613</v>
      </c>
      <c r="QHE309" s="119" t="s">
        <v>613</v>
      </c>
      <c r="QHF309" s="119" t="s">
        <v>613</v>
      </c>
      <c r="QHG309" s="119" t="s">
        <v>613</v>
      </c>
      <c r="QHH309" s="119" t="s">
        <v>613</v>
      </c>
      <c r="QHI309" s="119" t="s">
        <v>613</v>
      </c>
      <c r="QHJ309" s="119" t="s">
        <v>613</v>
      </c>
      <c r="QHK309" s="119" t="s">
        <v>613</v>
      </c>
      <c r="QHL309" s="119" t="s">
        <v>613</v>
      </c>
      <c r="QHM309" s="119" t="s">
        <v>613</v>
      </c>
      <c r="QHN309" s="119" t="s">
        <v>613</v>
      </c>
      <c r="QHO309" s="119" t="s">
        <v>613</v>
      </c>
      <c r="QHP309" s="119" t="s">
        <v>613</v>
      </c>
      <c r="QHQ309" s="119" t="s">
        <v>613</v>
      </c>
      <c r="QHR309" s="119" t="s">
        <v>613</v>
      </c>
      <c r="QHS309" s="119" t="s">
        <v>613</v>
      </c>
      <c r="QHT309" s="119" t="s">
        <v>613</v>
      </c>
      <c r="QHU309" s="119" t="s">
        <v>613</v>
      </c>
      <c r="QHV309" s="119" t="s">
        <v>613</v>
      </c>
      <c r="QHW309" s="119" t="s">
        <v>613</v>
      </c>
      <c r="QHX309" s="119" t="s">
        <v>613</v>
      </c>
      <c r="QHY309" s="119" t="s">
        <v>613</v>
      </c>
      <c r="QHZ309" s="119" t="s">
        <v>613</v>
      </c>
      <c r="QIA309" s="119" t="s">
        <v>613</v>
      </c>
      <c r="QIB309" s="119" t="s">
        <v>613</v>
      </c>
      <c r="QIC309" s="119" t="s">
        <v>613</v>
      </c>
      <c r="QID309" s="119" t="s">
        <v>613</v>
      </c>
      <c r="QIE309" s="119" t="s">
        <v>613</v>
      </c>
      <c r="QIF309" s="119" t="s">
        <v>613</v>
      </c>
      <c r="QIG309" s="119" t="s">
        <v>613</v>
      </c>
      <c r="QIH309" s="119" t="s">
        <v>613</v>
      </c>
      <c r="QII309" s="119" t="s">
        <v>613</v>
      </c>
      <c r="QIJ309" s="119" t="s">
        <v>613</v>
      </c>
      <c r="QIK309" s="119" t="s">
        <v>613</v>
      </c>
      <c r="QIL309" s="119" t="s">
        <v>613</v>
      </c>
      <c r="QIM309" s="119" t="s">
        <v>613</v>
      </c>
      <c r="QIN309" s="119" t="s">
        <v>613</v>
      </c>
      <c r="QIO309" s="119" t="s">
        <v>613</v>
      </c>
      <c r="QIP309" s="119" t="s">
        <v>613</v>
      </c>
      <c r="QIQ309" s="119" t="s">
        <v>613</v>
      </c>
      <c r="QIR309" s="119" t="s">
        <v>613</v>
      </c>
      <c r="QIS309" s="119" t="s">
        <v>613</v>
      </c>
      <c r="QIT309" s="119" t="s">
        <v>613</v>
      </c>
      <c r="QIU309" s="119" t="s">
        <v>613</v>
      </c>
      <c r="QIV309" s="119" t="s">
        <v>613</v>
      </c>
      <c r="QIW309" s="119" t="s">
        <v>613</v>
      </c>
      <c r="QIX309" s="119" t="s">
        <v>613</v>
      </c>
      <c r="QIY309" s="119" t="s">
        <v>613</v>
      </c>
      <c r="QIZ309" s="119" t="s">
        <v>613</v>
      </c>
      <c r="QJA309" s="119" t="s">
        <v>613</v>
      </c>
      <c r="QJB309" s="119" t="s">
        <v>613</v>
      </c>
      <c r="QJC309" s="119" t="s">
        <v>613</v>
      </c>
      <c r="QJD309" s="119" t="s">
        <v>613</v>
      </c>
      <c r="QJE309" s="119" t="s">
        <v>613</v>
      </c>
      <c r="QJF309" s="119" t="s">
        <v>613</v>
      </c>
      <c r="QJG309" s="119" t="s">
        <v>613</v>
      </c>
      <c r="QJH309" s="119" t="s">
        <v>613</v>
      </c>
      <c r="QJI309" s="119" t="s">
        <v>613</v>
      </c>
      <c r="QJJ309" s="119" t="s">
        <v>613</v>
      </c>
      <c r="QJK309" s="119" t="s">
        <v>613</v>
      </c>
      <c r="QJL309" s="119" t="s">
        <v>613</v>
      </c>
      <c r="QJM309" s="119" t="s">
        <v>613</v>
      </c>
      <c r="QJN309" s="119" t="s">
        <v>613</v>
      </c>
      <c r="QJO309" s="119" t="s">
        <v>613</v>
      </c>
      <c r="QJP309" s="119" t="s">
        <v>613</v>
      </c>
      <c r="QJQ309" s="119" t="s">
        <v>613</v>
      </c>
      <c r="QJR309" s="119" t="s">
        <v>613</v>
      </c>
      <c r="QJS309" s="119" t="s">
        <v>613</v>
      </c>
      <c r="QJT309" s="119" t="s">
        <v>613</v>
      </c>
      <c r="QJU309" s="119" t="s">
        <v>613</v>
      </c>
      <c r="QJV309" s="119" t="s">
        <v>613</v>
      </c>
      <c r="QJW309" s="119" t="s">
        <v>613</v>
      </c>
      <c r="QJX309" s="119" t="s">
        <v>613</v>
      </c>
      <c r="QJY309" s="119" t="s">
        <v>613</v>
      </c>
      <c r="QJZ309" s="119" t="s">
        <v>613</v>
      </c>
      <c r="QKA309" s="119" t="s">
        <v>613</v>
      </c>
      <c r="QKB309" s="119" t="s">
        <v>613</v>
      </c>
      <c r="QKC309" s="119" t="s">
        <v>613</v>
      </c>
      <c r="QKD309" s="119" t="s">
        <v>613</v>
      </c>
      <c r="QKE309" s="119" t="s">
        <v>613</v>
      </c>
      <c r="QKF309" s="119" t="s">
        <v>613</v>
      </c>
      <c r="QKG309" s="119" t="s">
        <v>613</v>
      </c>
      <c r="QKH309" s="119" t="s">
        <v>613</v>
      </c>
      <c r="QKI309" s="119" t="s">
        <v>613</v>
      </c>
      <c r="QKJ309" s="119" t="s">
        <v>613</v>
      </c>
      <c r="QKK309" s="119" t="s">
        <v>613</v>
      </c>
      <c r="QKL309" s="119" t="s">
        <v>613</v>
      </c>
      <c r="QKM309" s="119" t="s">
        <v>613</v>
      </c>
      <c r="QKN309" s="119" t="s">
        <v>613</v>
      </c>
      <c r="QKO309" s="119" t="s">
        <v>613</v>
      </c>
      <c r="QKP309" s="119" t="s">
        <v>613</v>
      </c>
      <c r="QKQ309" s="119" t="s">
        <v>613</v>
      </c>
      <c r="QKR309" s="119" t="s">
        <v>613</v>
      </c>
      <c r="QKS309" s="119" t="s">
        <v>613</v>
      </c>
      <c r="QKT309" s="119" t="s">
        <v>613</v>
      </c>
      <c r="QKU309" s="119" t="s">
        <v>613</v>
      </c>
      <c r="QKV309" s="119" t="s">
        <v>613</v>
      </c>
      <c r="QKW309" s="119" t="s">
        <v>613</v>
      </c>
      <c r="QKX309" s="119" t="s">
        <v>613</v>
      </c>
      <c r="QKY309" s="119" t="s">
        <v>613</v>
      </c>
      <c r="QKZ309" s="119" t="s">
        <v>613</v>
      </c>
      <c r="QLA309" s="119" t="s">
        <v>613</v>
      </c>
      <c r="QLB309" s="119" t="s">
        <v>613</v>
      </c>
      <c r="QLC309" s="119" t="s">
        <v>613</v>
      </c>
      <c r="QLD309" s="119" t="s">
        <v>613</v>
      </c>
      <c r="QLE309" s="119" t="s">
        <v>613</v>
      </c>
      <c r="QLF309" s="119" t="s">
        <v>613</v>
      </c>
      <c r="QLG309" s="119" t="s">
        <v>613</v>
      </c>
      <c r="QLH309" s="119" t="s">
        <v>613</v>
      </c>
      <c r="QLI309" s="119" t="s">
        <v>613</v>
      </c>
      <c r="QLJ309" s="119" t="s">
        <v>613</v>
      </c>
      <c r="QLK309" s="119" t="s">
        <v>613</v>
      </c>
      <c r="QLL309" s="119" t="s">
        <v>613</v>
      </c>
      <c r="QLM309" s="119" t="s">
        <v>613</v>
      </c>
      <c r="QLN309" s="119" t="s">
        <v>613</v>
      </c>
      <c r="QLO309" s="119" t="s">
        <v>613</v>
      </c>
      <c r="QLP309" s="119" t="s">
        <v>613</v>
      </c>
      <c r="QLQ309" s="119" t="s">
        <v>613</v>
      </c>
      <c r="QLR309" s="119" t="s">
        <v>613</v>
      </c>
      <c r="QLS309" s="119" t="s">
        <v>613</v>
      </c>
      <c r="QLT309" s="119" t="s">
        <v>613</v>
      </c>
      <c r="QLU309" s="119" t="s">
        <v>613</v>
      </c>
      <c r="QLV309" s="119" t="s">
        <v>613</v>
      </c>
      <c r="QLW309" s="119" t="s">
        <v>613</v>
      </c>
      <c r="QLX309" s="119" t="s">
        <v>613</v>
      </c>
      <c r="QLY309" s="119" t="s">
        <v>613</v>
      </c>
      <c r="QLZ309" s="119" t="s">
        <v>613</v>
      </c>
      <c r="QMA309" s="119" t="s">
        <v>613</v>
      </c>
      <c r="QMB309" s="119" t="s">
        <v>613</v>
      </c>
      <c r="QMC309" s="119" t="s">
        <v>613</v>
      </c>
      <c r="QMD309" s="119" t="s">
        <v>613</v>
      </c>
      <c r="QME309" s="119" t="s">
        <v>613</v>
      </c>
      <c r="QMF309" s="119" t="s">
        <v>613</v>
      </c>
      <c r="QMG309" s="119" t="s">
        <v>613</v>
      </c>
      <c r="QMH309" s="119" t="s">
        <v>613</v>
      </c>
      <c r="QMI309" s="119" t="s">
        <v>613</v>
      </c>
      <c r="QMJ309" s="119" t="s">
        <v>613</v>
      </c>
      <c r="QMK309" s="119" t="s">
        <v>613</v>
      </c>
      <c r="QML309" s="119" t="s">
        <v>613</v>
      </c>
      <c r="QMM309" s="119" t="s">
        <v>613</v>
      </c>
      <c r="QMN309" s="119" t="s">
        <v>613</v>
      </c>
      <c r="QMO309" s="119" t="s">
        <v>613</v>
      </c>
      <c r="QMP309" s="119" t="s">
        <v>613</v>
      </c>
      <c r="QMQ309" s="119" t="s">
        <v>613</v>
      </c>
      <c r="QMR309" s="119" t="s">
        <v>613</v>
      </c>
      <c r="QMS309" s="119" t="s">
        <v>613</v>
      </c>
      <c r="QMT309" s="119" t="s">
        <v>613</v>
      </c>
      <c r="QMU309" s="119" t="s">
        <v>613</v>
      </c>
      <c r="QMV309" s="119" t="s">
        <v>613</v>
      </c>
      <c r="QMW309" s="119" t="s">
        <v>613</v>
      </c>
      <c r="QMX309" s="119" t="s">
        <v>613</v>
      </c>
      <c r="QMY309" s="119" t="s">
        <v>613</v>
      </c>
      <c r="QMZ309" s="119" t="s">
        <v>613</v>
      </c>
      <c r="QNA309" s="119" t="s">
        <v>613</v>
      </c>
      <c r="QNB309" s="119" t="s">
        <v>613</v>
      </c>
      <c r="QNC309" s="119" t="s">
        <v>613</v>
      </c>
      <c r="QND309" s="119" t="s">
        <v>613</v>
      </c>
      <c r="QNE309" s="119" t="s">
        <v>613</v>
      </c>
      <c r="QNF309" s="119" t="s">
        <v>613</v>
      </c>
      <c r="QNG309" s="119" t="s">
        <v>613</v>
      </c>
      <c r="QNH309" s="119" t="s">
        <v>613</v>
      </c>
      <c r="QNI309" s="119" t="s">
        <v>613</v>
      </c>
      <c r="QNJ309" s="119" t="s">
        <v>613</v>
      </c>
      <c r="QNK309" s="119" t="s">
        <v>613</v>
      </c>
      <c r="QNL309" s="119" t="s">
        <v>613</v>
      </c>
      <c r="QNM309" s="119" t="s">
        <v>613</v>
      </c>
      <c r="QNN309" s="119" t="s">
        <v>613</v>
      </c>
      <c r="QNO309" s="119" t="s">
        <v>613</v>
      </c>
      <c r="QNP309" s="119" t="s">
        <v>613</v>
      </c>
      <c r="QNQ309" s="119" t="s">
        <v>613</v>
      </c>
      <c r="QNR309" s="119" t="s">
        <v>613</v>
      </c>
      <c r="QNS309" s="119" t="s">
        <v>613</v>
      </c>
      <c r="QNT309" s="119" t="s">
        <v>613</v>
      </c>
      <c r="QNU309" s="119" t="s">
        <v>613</v>
      </c>
      <c r="QNV309" s="119" t="s">
        <v>613</v>
      </c>
      <c r="QNW309" s="119" t="s">
        <v>613</v>
      </c>
      <c r="QNX309" s="119" t="s">
        <v>613</v>
      </c>
      <c r="QNY309" s="119" t="s">
        <v>613</v>
      </c>
      <c r="QNZ309" s="119" t="s">
        <v>613</v>
      </c>
      <c r="QOA309" s="119" t="s">
        <v>613</v>
      </c>
      <c r="QOB309" s="119" t="s">
        <v>613</v>
      </c>
      <c r="QOC309" s="119" t="s">
        <v>613</v>
      </c>
      <c r="QOD309" s="119" t="s">
        <v>613</v>
      </c>
      <c r="QOE309" s="119" t="s">
        <v>613</v>
      </c>
      <c r="QOF309" s="119" t="s">
        <v>613</v>
      </c>
      <c r="QOG309" s="119" t="s">
        <v>613</v>
      </c>
      <c r="QOH309" s="119" t="s">
        <v>613</v>
      </c>
      <c r="QOI309" s="119" t="s">
        <v>613</v>
      </c>
      <c r="QOJ309" s="119" t="s">
        <v>613</v>
      </c>
      <c r="QOK309" s="119" t="s">
        <v>613</v>
      </c>
      <c r="QOL309" s="119" t="s">
        <v>613</v>
      </c>
      <c r="QOM309" s="119" t="s">
        <v>613</v>
      </c>
      <c r="QON309" s="119" t="s">
        <v>613</v>
      </c>
      <c r="QOO309" s="119" t="s">
        <v>613</v>
      </c>
      <c r="QOP309" s="119" t="s">
        <v>613</v>
      </c>
      <c r="QOQ309" s="119" t="s">
        <v>613</v>
      </c>
      <c r="QOR309" s="119" t="s">
        <v>613</v>
      </c>
      <c r="QOS309" s="119" t="s">
        <v>613</v>
      </c>
      <c r="QOT309" s="119" t="s">
        <v>613</v>
      </c>
      <c r="QOU309" s="119" t="s">
        <v>613</v>
      </c>
      <c r="QOV309" s="119" t="s">
        <v>613</v>
      </c>
      <c r="QOW309" s="119" t="s">
        <v>613</v>
      </c>
      <c r="QOX309" s="119" t="s">
        <v>613</v>
      </c>
      <c r="QOY309" s="119" t="s">
        <v>613</v>
      </c>
      <c r="QOZ309" s="119" t="s">
        <v>613</v>
      </c>
      <c r="QPA309" s="119" t="s">
        <v>613</v>
      </c>
      <c r="QPB309" s="119" t="s">
        <v>613</v>
      </c>
      <c r="QPC309" s="119" t="s">
        <v>613</v>
      </c>
      <c r="QPD309" s="119" t="s">
        <v>613</v>
      </c>
      <c r="QPE309" s="119" t="s">
        <v>613</v>
      </c>
      <c r="QPF309" s="119" t="s">
        <v>613</v>
      </c>
      <c r="QPG309" s="119" t="s">
        <v>613</v>
      </c>
      <c r="QPH309" s="119" t="s">
        <v>613</v>
      </c>
      <c r="QPI309" s="119" t="s">
        <v>613</v>
      </c>
      <c r="QPJ309" s="119" t="s">
        <v>613</v>
      </c>
      <c r="QPK309" s="119" t="s">
        <v>613</v>
      </c>
      <c r="QPL309" s="119" t="s">
        <v>613</v>
      </c>
      <c r="QPM309" s="119" t="s">
        <v>613</v>
      </c>
      <c r="QPN309" s="119" t="s">
        <v>613</v>
      </c>
      <c r="QPO309" s="119" t="s">
        <v>613</v>
      </c>
      <c r="QPP309" s="119" t="s">
        <v>613</v>
      </c>
      <c r="QPQ309" s="119" t="s">
        <v>613</v>
      </c>
      <c r="QPR309" s="119" t="s">
        <v>613</v>
      </c>
      <c r="QPS309" s="119" t="s">
        <v>613</v>
      </c>
      <c r="QPT309" s="119" t="s">
        <v>613</v>
      </c>
      <c r="QPU309" s="119" t="s">
        <v>613</v>
      </c>
      <c r="QPV309" s="119" t="s">
        <v>613</v>
      </c>
      <c r="QPW309" s="119" t="s">
        <v>613</v>
      </c>
      <c r="QPX309" s="119" t="s">
        <v>613</v>
      </c>
      <c r="QPY309" s="119" t="s">
        <v>613</v>
      </c>
      <c r="QPZ309" s="119" t="s">
        <v>613</v>
      </c>
      <c r="QQA309" s="119" t="s">
        <v>613</v>
      </c>
      <c r="QQB309" s="119" t="s">
        <v>613</v>
      </c>
      <c r="QQC309" s="119" t="s">
        <v>613</v>
      </c>
      <c r="QQD309" s="119" t="s">
        <v>613</v>
      </c>
      <c r="QQE309" s="119" t="s">
        <v>613</v>
      </c>
      <c r="QQF309" s="119" t="s">
        <v>613</v>
      </c>
      <c r="QQG309" s="119" t="s">
        <v>613</v>
      </c>
      <c r="QQH309" s="119" t="s">
        <v>613</v>
      </c>
      <c r="QQI309" s="119" t="s">
        <v>613</v>
      </c>
      <c r="QQJ309" s="119" t="s">
        <v>613</v>
      </c>
      <c r="QQK309" s="119" t="s">
        <v>613</v>
      </c>
      <c r="QQL309" s="119" t="s">
        <v>613</v>
      </c>
      <c r="QQM309" s="119" t="s">
        <v>613</v>
      </c>
      <c r="QQN309" s="119" t="s">
        <v>613</v>
      </c>
      <c r="QQO309" s="119" t="s">
        <v>613</v>
      </c>
      <c r="QQP309" s="119" t="s">
        <v>613</v>
      </c>
      <c r="QQQ309" s="119" t="s">
        <v>613</v>
      </c>
      <c r="QQR309" s="119" t="s">
        <v>613</v>
      </c>
      <c r="QQS309" s="119" t="s">
        <v>613</v>
      </c>
      <c r="QQT309" s="119" t="s">
        <v>613</v>
      </c>
      <c r="QQU309" s="119" t="s">
        <v>613</v>
      </c>
      <c r="QQV309" s="119" t="s">
        <v>613</v>
      </c>
      <c r="QQW309" s="119" t="s">
        <v>613</v>
      </c>
      <c r="QQX309" s="119" t="s">
        <v>613</v>
      </c>
      <c r="QQY309" s="119" t="s">
        <v>613</v>
      </c>
      <c r="QQZ309" s="119" t="s">
        <v>613</v>
      </c>
      <c r="QRA309" s="119" t="s">
        <v>613</v>
      </c>
      <c r="QRB309" s="119" t="s">
        <v>613</v>
      </c>
      <c r="QRC309" s="119" t="s">
        <v>613</v>
      </c>
      <c r="QRD309" s="119" t="s">
        <v>613</v>
      </c>
      <c r="QRE309" s="119" t="s">
        <v>613</v>
      </c>
      <c r="QRF309" s="119" t="s">
        <v>613</v>
      </c>
      <c r="QRG309" s="119" t="s">
        <v>613</v>
      </c>
      <c r="QRH309" s="119" t="s">
        <v>613</v>
      </c>
      <c r="QRI309" s="119" t="s">
        <v>613</v>
      </c>
      <c r="QRJ309" s="119" t="s">
        <v>613</v>
      </c>
      <c r="QRK309" s="119" t="s">
        <v>613</v>
      </c>
      <c r="QRL309" s="119" t="s">
        <v>613</v>
      </c>
      <c r="QRM309" s="119" t="s">
        <v>613</v>
      </c>
      <c r="QRN309" s="119" t="s">
        <v>613</v>
      </c>
      <c r="QRO309" s="119" t="s">
        <v>613</v>
      </c>
      <c r="QRP309" s="119" t="s">
        <v>613</v>
      </c>
      <c r="QRQ309" s="119" t="s">
        <v>613</v>
      </c>
      <c r="QRR309" s="119" t="s">
        <v>613</v>
      </c>
      <c r="QRS309" s="119" t="s">
        <v>613</v>
      </c>
      <c r="QRT309" s="119" t="s">
        <v>613</v>
      </c>
      <c r="QRU309" s="119" t="s">
        <v>613</v>
      </c>
      <c r="QRV309" s="119" t="s">
        <v>613</v>
      </c>
      <c r="QRW309" s="119" t="s">
        <v>613</v>
      </c>
      <c r="QRX309" s="119" t="s">
        <v>613</v>
      </c>
      <c r="QRY309" s="119" t="s">
        <v>613</v>
      </c>
      <c r="QRZ309" s="119" t="s">
        <v>613</v>
      </c>
      <c r="QSA309" s="119" t="s">
        <v>613</v>
      </c>
      <c r="QSB309" s="119" t="s">
        <v>613</v>
      </c>
      <c r="QSC309" s="119" t="s">
        <v>613</v>
      </c>
      <c r="QSD309" s="119" t="s">
        <v>613</v>
      </c>
      <c r="QSE309" s="119" t="s">
        <v>613</v>
      </c>
      <c r="QSF309" s="119" t="s">
        <v>613</v>
      </c>
      <c r="QSG309" s="119" t="s">
        <v>613</v>
      </c>
      <c r="QSH309" s="119" t="s">
        <v>613</v>
      </c>
      <c r="QSI309" s="119" t="s">
        <v>613</v>
      </c>
      <c r="QSJ309" s="119" t="s">
        <v>613</v>
      </c>
      <c r="QSK309" s="119" t="s">
        <v>613</v>
      </c>
      <c r="QSL309" s="119" t="s">
        <v>613</v>
      </c>
      <c r="QSM309" s="119" t="s">
        <v>613</v>
      </c>
      <c r="QSN309" s="119" t="s">
        <v>613</v>
      </c>
      <c r="QSO309" s="119" t="s">
        <v>613</v>
      </c>
      <c r="QSP309" s="119" t="s">
        <v>613</v>
      </c>
      <c r="QSQ309" s="119" t="s">
        <v>613</v>
      </c>
      <c r="QSR309" s="119" t="s">
        <v>613</v>
      </c>
      <c r="QSS309" s="119" t="s">
        <v>613</v>
      </c>
      <c r="QST309" s="119" t="s">
        <v>613</v>
      </c>
      <c r="QSU309" s="119" t="s">
        <v>613</v>
      </c>
      <c r="QSV309" s="119" t="s">
        <v>613</v>
      </c>
      <c r="QSW309" s="119" t="s">
        <v>613</v>
      </c>
      <c r="QSX309" s="119" t="s">
        <v>613</v>
      </c>
      <c r="QSY309" s="119" t="s">
        <v>613</v>
      </c>
      <c r="QSZ309" s="119" t="s">
        <v>613</v>
      </c>
      <c r="QTA309" s="119" t="s">
        <v>613</v>
      </c>
      <c r="QTB309" s="119" t="s">
        <v>613</v>
      </c>
      <c r="QTC309" s="119" t="s">
        <v>613</v>
      </c>
      <c r="QTD309" s="119" t="s">
        <v>613</v>
      </c>
      <c r="QTE309" s="119" t="s">
        <v>613</v>
      </c>
      <c r="QTF309" s="119" t="s">
        <v>613</v>
      </c>
      <c r="QTG309" s="119" t="s">
        <v>613</v>
      </c>
      <c r="QTH309" s="119" t="s">
        <v>613</v>
      </c>
      <c r="QTI309" s="119" t="s">
        <v>613</v>
      </c>
      <c r="QTJ309" s="119" t="s">
        <v>613</v>
      </c>
      <c r="QTK309" s="119" t="s">
        <v>613</v>
      </c>
      <c r="QTL309" s="119" t="s">
        <v>613</v>
      </c>
      <c r="QTM309" s="119" t="s">
        <v>613</v>
      </c>
      <c r="QTN309" s="119" t="s">
        <v>613</v>
      </c>
      <c r="QTO309" s="119" t="s">
        <v>613</v>
      </c>
      <c r="QTP309" s="119" t="s">
        <v>613</v>
      </c>
      <c r="QTQ309" s="119" t="s">
        <v>613</v>
      </c>
      <c r="QTR309" s="119" t="s">
        <v>613</v>
      </c>
      <c r="QTS309" s="119" t="s">
        <v>613</v>
      </c>
      <c r="QTT309" s="119" t="s">
        <v>613</v>
      </c>
      <c r="QTU309" s="119" t="s">
        <v>613</v>
      </c>
      <c r="QTV309" s="119" t="s">
        <v>613</v>
      </c>
      <c r="QTW309" s="119" t="s">
        <v>613</v>
      </c>
      <c r="QTX309" s="119" t="s">
        <v>613</v>
      </c>
      <c r="QTY309" s="119" t="s">
        <v>613</v>
      </c>
      <c r="QTZ309" s="119" t="s">
        <v>613</v>
      </c>
      <c r="QUA309" s="119" t="s">
        <v>613</v>
      </c>
      <c r="QUB309" s="119" t="s">
        <v>613</v>
      </c>
      <c r="QUC309" s="119" t="s">
        <v>613</v>
      </c>
      <c r="QUD309" s="119" t="s">
        <v>613</v>
      </c>
      <c r="QUE309" s="119" t="s">
        <v>613</v>
      </c>
      <c r="QUF309" s="119" t="s">
        <v>613</v>
      </c>
      <c r="QUG309" s="119" t="s">
        <v>613</v>
      </c>
      <c r="QUH309" s="119" t="s">
        <v>613</v>
      </c>
      <c r="QUI309" s="119" t="s">
        <v>613</v>
      </c>
      <c r="QUJ309" s="119" t="s">
        <v>613</v>
      </c>
      <c r="QUK309" s="119" t="s">
        <v>613</v>
      </c>
      <c r="QUL309" s="119" t="s">
        <v>613</v>
      </c>
      <c r="QUM309" s="119" t="s">
        <v>613</v>
      </c>
      <c r="QUN309" s="119" t="s">
        <v>613</v>
      </c>
      <c r="QUO309" s="119" t="s">
        <v>613</v>
      </c>
      <c r="QUP309" s="119" t="s">
        <v>613</v>
      </c>
      <c r="QUQ309" s="119" t="s">
        <v>613</v>
      </c>
      <c r="QUR309" s="119" t="s">
        <v>613</v>
      </c>
      <c r="QUS309" s="119" t="s">
        <v>613</v>
      </c>
      <c r="QUT309" s="119" t="s">
        <v>613</v>
      </c>
      <c r="QUU309" s="119" t="s">
        <v>613</v>
      </c>
      <c r="QUV309" s="119" t="s">
        <v>613</v>
      </c>
      <c r="QUW309" s="119" t="s">
        <v>613</v>
      </c>
      <c r="QUX309" s="119" t="s">
        <v>613</v>
      </c>
      <c r="QUY309" s="119" t="s">
        <v>613</v>
      </c>
      <c r="QUZ309" s="119" t="s">
        <v>613</v>
      </c>
      <c r="QVA309" s="119" t="s">
        <v>613</v>
      </c>
      <c r="QVB309" s="119" t="s">
        <v>613</v>
      </c>
      <c r="QVC309" s="119" t="s">
        <v>613</v>
      </c>
      <c r="QVD309" s="119" t="s">
        <v>613</v>
      </c>
      <c r="QVE309" s="119" t="s">
        <v>613</v>
      </c>
      <c r="QVF309" s="119" t="s">
        <v>613</v>
      </c>
      <c r="QVG309" s="119" t="s">
        <v>613</v>
      </c>
      <c r="QVH309" s="119" t="s">
        <v>613</v>
      </c>
      <c r="QVI309" s="119" t="s">
        <v>613</v>
      </c>
      <c r="QVJ309" s="119" t="s">
        <v>613</v>
      </c>
      <c r="QVK309" s="119" t="s">
        <v>613</v>
      </c>
      <c r="QVL309" s="119" t="s">
        <v>613</v>
      </c>
      <c r="QVM309" s="119" t="s">
        <v>613</v>
      </c>
      <c r="QVN309" s="119" t="s">
        <v>613</v>
      </c>
      <c r="QVO309" s="119" t="s">
        <v>613</v>
      </c>
      <c r="QVP309" s="119" t="s">
        <v>613</v>
      </c>
      <c r="QVQ309" s="119" t="s">
        <v>613</v>
      </c>
      <c r="QVR309" s="119" t="s">
        <v>613</v>
      </c>
      <c r="QVS309" s="119" t="s">
        <v>613</v>
      </c>
      <c r="QVT309" s="119" t="s">
        <v>613</v>
      </c>
      <c r="QVU309" s="119" t="s">
        <v>613</v>
      </c>
      <c r="QVV309" s="119" t="s">
        <v>613</v>
      </c>
      <c r="QVW309" s="119" t="s">
        <v>613</v>
      </c>
      <c r="QVX309" s="119" t="s">
        <v>613</v>
      </c>
      <c r="QVY309" s="119" t="s">
        <v>613</v>
      </c>
      <c r="QVZ309" s="119" t="s">
        <v>613</v>
      </c>
      <c r="QWA309" s="119" t="s">
        <v>613</v>
      </c>
      <c r="QWB309" s="119" t="s">
        <v>613</v>
      </c>
      <c r="QWC309" s="119" t="s">
        <v>613</v>
      </c>
      <c r="QWD309" s="119" t="s">
        <v>613</v>
      </c>
      <c r="QWE309" s="119" t="s">
        <v>613</v>
      </c>
      <c r="QWF309" s="119" t="s">
        <v>613</v>
      </c>
      <c r="QWG309" s="119" t="s">
        <v>613</v>
      </c>
      <c r="QWH309" s="119" t="s">
        <v>613</v>
      </c>
      <c r="QWI309" s="119" t="s">
        <v>613</v>
      </c>
      <c r="QWJ309" s="119" t="s">
        <v>613</v>
      </c>
      <c r="QWK309" s="119" t="s">
        <v>613</v>
      </c>
      <c r="QWL309" s="119" t="s">
        <v>613</v>
      </c>
      <c r="QWM309" s="119" t="s">
        <v>613</v>
      </c>
      <c r="QWN309" s="119" t="s">
        <v>613</v>
      </c>
      <c r="QWO309" s="119" t="s">
        <v>613</v>
      </c>
      <c r="QWP309" s="119" t="s">
        <v>613</v>
      </c>
      <c r="QWQ309" s="119" t="s">
        <v>613</v>
      </c>
      <c r="QWR309" s="119" t="s">
        <v>613</v>
      </c>
      <c r="QWS309" s="119" t="s">
        <v>613</v>
      </c>
      <c r="QWT309" s="119" t="s">
        <v>613</v>
      </c>
      <c r="QWU309" s="119" t="s">
        <v>613</v>
      </c>
      <c r="QWV309" s="119" t="s">
        <v>613</v>
      </c>
      <c r="QWW309" s="119" t="s">
        <v>613</v>
      </c>
      <c r="QWX309" s="119" t="s">
        <v>613</v>
      </c>
      <c r="QWY309" s="119" t="s">
        <v>613</v>
      </c>
      <c r="QWZ309" s="119" t="s">
        <v>613</v>
      </c>
      <c r="QXA309" s="119" t="s">
        <v>613</v>
      </c>
      <c r="QXB309" s="119" t="s">
        <v>613</v>
      </c>
      <c r="QXC309" s="119" t="s">
        <v>613</v>
      </c>
      <c r="QXD309" s="119" t="s">
        <v>613</v>
      </c>
      <c r="QXE309" s="119" t="s">
        <v>613</v>
      </c>
      <c r="QXF309" s="119" t="s">
        <v>613</v>
      </c>
      <c r="QXG309" s="119" t="s">
        <v>613</v>
      </c>
      <c r="QXH309" s="119" t="s">
        <v>613</v>
      </c>
      <c r="QXI309" s="119" t="s">
        <v>613</v>
      </c>
      <c r="QXJ309" s="119" t="s">
        <v>613</v>
      </c>
      <c r="QXK309" s="119" t="s">
        <v>613</v>
      </c>
      <c r="QXL309" s="119" t="s">
        <v>613</v>
      </c>
      <c r="QXM309" s="119" t="s">
        <v>613</v>
      </c>
      <c r="QXN309" s="119" t="s">
        <v>613</v>
      </c>
      <c r="QXO309" s="119" t="s">
        <v>613</v>
      </c>
      <c r="QXP309" s="119" t="s">
        <v>613</v>
      </c>
      <c r="QXQ309" s="119" t="s">
        <v>613</v>
      </c>
      <c r="QXR309" s="119" t="s">
        <v>613</v>
      </c>
      <c r="QXS309" s="119" t="s">
        <v>613</v>
      </c>
      <c r="QXT309" s="119" t="s">
        <v>613</v>
      </c>
      <c r="QXU309" s="119" t="s">
        <v>613</v>
      </c>
      <c r="QXV309" s="119" t="s">
        <v>613</v>
      </c>
      <c r="QXW309" s="119" t="s">
        <v>613</v>
      </c>
      <c r="QXX309" s="119" t="s">
        <v>613</v>
      </c>
      <c r="QXY309" s="119" t="s">
        <v>613</v>
      </c>
      <c r="QXZ309" s="119" t="s">
        <v>613</v>
      </c>
      <c r="QYA309" s="119" t="s">
        <v>613</v>
      </c>
      <c r="QYB309" s="119" t="s">
        <v>613</v>
      </c>
      <c r="QYC309" s="119" t="s">
        <v>613</v>
      </c>
      <c r="QYD309" s="119" t="s">
        <v>613</v>
      </c>
      <c r="QYE309" s="119" t="s">
        <v>613</v>
      </c>
      <c r="QYF309" s="119" t="s">
        <v>613</v>
      </c>
      <c r="QYG309" s="119" t="s">
        <v>613</v>
      </c>
      <c r="QYH309" s="119" t="s">
        <v>613</v>
      </c>
      <c r="QYI309" s="119" t="s">
        <v>613</v>
      </c>
      <c r="QYJ309" s="119" t="s">
        <v>613</v>
      </c>
      <c r="QYK309" s="119" t="s">
        <v>613</v>
      </c>
      <c r="QYL309" s="119" t="s">
        <v>613</v>
      </c>
      <c r="QYM309" s="119" t="s">
        <v>613</v>
      </c>
      <c r="QYN309" s="119" t="s">
        <v>613</v>
      </c>
      <c r="QYO309" s="119" t="s">
        <v>613</v>
      </c>
      <c r="QYP309" s="119" t="s">
        <v>613</v>
      </c>
      <c r="QYQ309" s="119" t="s">
        <v>613</v>
      </c>
      <c r="QYR309" s="119" t="s">
        <v>613</v>
      </c>
      <c r="QYS309" s="119" t="s">
        <v>613</v>
      </c>
      <c r="QYT309" s="119" t="s">
        <v>613</v>
      </c>
      <c r="QYU309" s="119" t="s">
        <v>613</v>
      </c>
      <c r="QYV309" s="119" t="s">
        <v>613</v>
      </c>
      <c r="QYW309" s="119" t="s">
        <v>613</v>
      </c>
      <c r="QYX309" s="119" t="s">
        <v>613</v>
      </c>
      <c r="QYY309" s="119" t="s">
        <v>613</v>
      </c>
      <c r="QYZ309" s="119" t="s">
        <v>613</v>
      </c>
      <c r="QZA309" s="119" t="s">
        <v>613</v>
      </c>
      <c r="QZB309" s="119" t="s">
        <v>613</v>
      </c>
      <c r="QZC309" s="119" t="s">
        <v>613</v>
      </c>
      <c r="QZD309" s="119" t="s">
        <v>613</v>
      </c>
      <c r="QZE309" s="119" t="s">
        <v>613</v>
      </c>
      <c r="QZF309" s="119" t="s">
        <v>613</v>
      </c>
      <c r="QZG309" s="119" t="s">
        <v>613</v>
      </c>
      <c r="QZH309" s="119" t="s">
        <v>613</v>
      </c>
      <c r="QZI309" s="119" t="s">
        <v>613</v>
      </c>
      <c r="QZJ309" s="119" t="s">
        <v>613</v>
      </c>
      <c r="QZK309" s="119" t="s">
        <v>613</v>
      </c>
      <c r="QZL309" s="119" t="s">
        <v>613</v>
      </c>
      <c r="QZM309" s="119" t="s">
        <v>613</v>
      </c>
      <c r="QZN309" s="119" t="s">
        <v>613</v>
      </c>
      <c r="QZO309" s="119" t="s">
        <v>613</v>
      </c>
      <c r="QZP309" s="119" t="s">
        <v>613</v>
      </c>
      <c r="QZQ309" s="119" t="s">
        <v>613</v>
      </c>
      <c r="QZR309" s="119" t="s">
        <v>613</v>
      </c>
      <c r="QZS309" s="119" t="s">
        <v>613</v>
      </c>
      <c r="QZT309" s="119" t="s">
        <v>613</v>
      </c>
      <c r="QZU309" s="119" t="s">
        <v>613</v>
      </c>
      <c r="QZV309" s="119" t="s">
        <v>613</v>
      </c>
      <c r="QZW309" s="119" t="s">
        <v>613</v>
      </c>
      <c r="QZX309" s="119" t="s">
        <v>613</v>
      </c>
      <c r="QZY309" s="119" t="s">
        <v>613</v>
      </c>
      <c r="QZZ309" s="119" t="s">
        <v>613</v>
      </c>
      <c r="RAA309" s="119" t="s">
        <v>613</v>
      </c>
      <c r="RAB309" s="119" t="s">
        <v>613</v>
      </c>
      <c r="RAC309" s="119" t="s">
        <v>613</v>
      </c>
      <c r="RAD309" s="119" t="s">
        <v>613</v>
      </c>
      <c r="RAE309" s="119" t="s">
        <v>613</v>
      </c>
      <c r="RAF309" s="119" t="s">
        <v>613</v>
      </c>
      <c r="RAG309" s="119" t="s">
        <v>613</v>
      </c>
      <c r="RAH309" s="119" t="s">
        <v>613</v>
      </c>
      <c r="RAI309" s="119" t="s">
        <v>613</v>
      </c>
      <c r="RAJ309" s="119" t="s">
        <v>613</v>
      </c>
      <c r="RAK309" s="119" t="s">
        <v>613</v>
      </c>
      <c r="RAL309" s="119" t="s">
        <v>613</v>
      </c>
      <c r="RAM309" s="119" t="s">
        <v>613</v>
      </c>
      <c r="RAN309" s="119" t="s">
        <v>613</v>
      </c>
      <c r="RAO309" s="119" t="s">
        <v>613</v>
      </c>
      <c r="RAP309" s="119" t="s">
        <v>613</v>
      </c>
      <c r="RAQ309" s="119" t="s">
        <v>613</v>
      </c>
      <c r="RAR309" s="119" t="s">
        <v>613</v>
      </c>
      <c r="RAS309" s="119" t="s">
        <v>613</v>
      </c>
      <c r="RAT309" s="119" t="s">
        <v>613</v>
      </c>
      <c r="RAU309" s="119" t="s">
        <v>613</v>
      </c>
      <c r="RAV309" s="119" t="s">
        <v>613</v>
      </c>
      <c r="RAW309" s="119" t="s">
        <v>613</v>
      </c>
      <c r="RAX309" s="119" t="s">
        <v>613</v>
      </c>
      <c r="RAY309" s="119" t="s">
        <v>613</v>
      </c>
      <c r="RAZ309" s="119" t="s">
        <v>613</v>
      </c>
      <c r="RBA309" s="119" t="s">
        <v>613</v>
      </c>
      <c r="RBB309" s="119" t="s">
        <v>613</v>
      </c>
      <c r="RBC309" s="119" t="s">
        <v>613</v>
      </c>
      <c r="RBD309" s="119" t="s">
        <v>613</v>
      </c>
      <c r="RBE309" s="119" t="s">
        <v>613</v>
      </c>
      <c r="RBF309" s="119" t="s">
        <v>613</v>
      </c>
      <c r="RBG309" s="119" t="s">
        <v>613</v>
      </c>
      <c r="RBH309" s="119" t="s">
        <v>613</v>
      </c>
      <c r="RBI309" s="119" t="s">
        <v>613</v>
      </c>
      <c r="RBJ309" s="119" t="s">
        <v>613</v>
      </c>
      <c r="RBK309" s="119" t="s">
        <v>613</v>
      </c>
      <c r="RBL309" s="119" t="s">
        <v>613</v>
      </c>
      <c r="RBM309" s="119" t="s">
        <v>613</v>
      </c>
      <c r="RBN309" s="119" t="s">
        <v>613</v>
      </c>
      <c r="RBO309" s="119" t="s">
        <v>613</v>
      </c>
      <c r="RBP309" s="119" t="s">
        <v>613</v>
      </c>
      <c r="RBQ309" s="119" t="s">
        <v>613</v>
      </c>
      <c r="RBR309" s="119" t="s">
        <v>613</v>
      </c>
      <c r="RBS309" s="119" t="s">
        <v>613</v>
      </c>
      <c r="RBT309" s="119" t="s">
        <v>613</v>
      </c>
      <c r="RBU309" s="119" t="s">
        <v>613</v>
      </c>
      <c r="RBV309" s="119" t="s">
        <v>613</v>
      </c>
      <c r="RBW309" s="119" t="s">
        <v>613</v>
      </c>
      <c r="RBX309" s="119" t="s">
        <v>613</v>
      </c>
      <c r="RBY309" s="119" t="s">
        <v>613</v>
      </c>
      <c r="RBZ309" s="119" t="s">
        <v>613</v>
      </c>
      <c r="RCA309" s="119" t="s">
        <v>613</v>
      </c>
      <c r="RCB309" s="119" t="s">
        <v>613</v>
      </c>
      <c r="RCC309" s="119" t="s">
        <v>613</v>
      </c>
      <c r="RCD309" s="119" t="s">
        <v>613</v>
      </c>
      <c r="RCE309" s="119" t="s">
        <v>613</v>
      </c>
      <c r="RCF309" s="119" t="s">
        <v>613</v>
      </c>
      <c r="RCG309" s="119" t="s">
        <v>613</v>
      </c>
      <c r="RCH309" s="119" t="s">
        <v>613</v>
      </c>
      <c r="RCI309" s="119" t="s">
        <v>613</v>
      </c>
      <c r="RCJ309" s="119" t="s">
        <v>613</v>
      </c>
      <c r="RCK309" s="119" t="s">
        <v>613</v>
      </c>
      <c r="RCL309" s="119" t="s">
        <v>613</v>
      </c>
      <c r="RCM309" s="119" t="s">
        <v>613</v>
      </c>
      <c r="RCN309" s="119" t="s">
        <v>613</v>
      </c>
      <c r="RCO309" s="119" t="s">
        <v>613</v>
      </c>
      <c r="RCP309" s="119" t="s">
        <v>613</v>
      </c>
      <c r="RCQ309" s="119" t="s">
        <v>613</v>
      </c>
      <c r="RCR309" s="119" t="s">
        <v>613</v>
      </c>
      <c r="RCS309" s="119" t="s">
        <v>613</v>
      </c>
      <c r="RCT309" s="119" t="s">
        <v>613</v>
      </c>
      <c r="RCU309" s="119" t="s">
        <v>613</v>
      </c>
      <c r="RCV309" s="119" t="s">
        <v>613</v>
      </c>
      <c r="RCW309" s="119" t="s">
        <v>613</v>
      </c>
      <c r="RCX309" s="119" t="s">
        <v>613</v>
      </c>
      <c r="RCY309" s="119" t="s">
        <v>613</v>
      </c>
      <c r="RCZ309" s="119" t="s">
        <v>613</v>
      </c>
      <c r="RDA309" s="119" t="s">
        <v>613</v>
      </c>
      <c r="RDB309" s="119" t="s">
        <v>613</v>
      </c>
      <c r="RDC309" s="119" t="s">
        <v>613</v>
      </c>
      <c r="RDD309" s="119" t="s">
        <v>613</v>
      </c>
      <c r="RDE309" s="119" t="s">
        <v>613</v>
      </c>
      <c r="RDF309" s="119" t="s">
        <v>613</v>
      </c>
      <c r="RDG309" s="119" t="s">
        <v>613</v>
      </c>
      <c r="RDH309" s="119" t="s">
        <v>613</v>
      </c>
      <c r="RDI309" s="119" t="s">
        <v>613</v>
      </c>
      <c r="RDJ309" s="119" t="s">
        <v>613</v>
      </c>
      <c r="RDK309" s="119" t="s">
        <v>613</v>
      </c>
      <c r="RDL309" s="119" t="s">
        <v>613</v>
      </c>
      <c r="RDM309" s="119" t="s">
        <v>613</v>
      </c>
      <c r="RDN309" s="119" t="s">
        <v>613</v>
      </c>
      <c r="RDO309" s="119" t="s">
        <v>613</v>
      </c>
      <c r="RDP309" s="119" t="s">
        <v>613</v>
      </c>
      <c r="RDQ309" s="119" t="s">
        <v>613</v>
      </c>
      <c r="RDR309" s="119" t="s">
        <v>613</v>
      </c>
      <c r="RDS309" s="119" t="s">
        <v>613</v>
      </c>
      <c r="RDT309" s="119" t="s">
        <v>613</v>
      </c>
      <c r="RDU309" s="119" t="s">
        <v>613</v>
      </c>
      <c r="RDV309" s="119" t="s">
        <v>613</v>
      </c>
      <c r="RDW309" s="119" t="s">
        <v>613</v>
      </c>
      <c r="RDX309" s="119" t="s">
        <v>613</v>
      </c>
      <c r="RDY309" s="119" t="s">
        <v>613</v>
      </c>
      <c r="RDZ309" s="119" t="s">
        <v>613</v>
      </c>
      <c r="REA309" s="119" t="s">
        <v>613</v>
      </c>
      <c r="REB309" s="119" t="s">
        <v>613</v>
      </c>
      <c r="REC309" s="119" t="s">
        <v>613</v>
      </c>
      <c r="RED309" s="119" t="s">
        <v>613</v>
      </c>
      <c r="REE309" s="119" t="s">
        <v>613</v>
      </c>
      <c r="REF309" s="119" t="s">
        <v>613</v>
      </c>
      <c r="REG309" s="119" t="s">
        <v>613</v>
      </c>
      <c r="REH309" s="119" t="s">
        <v>613</v>
      </c>
      <c r="REI309" s="119" t="s">
        <v>613</v>
      </c>
      <c r="REJ309" s="119" t="s">
        <v>613</v>
      </c>
      <c r="REK309" s="119" t="s">
        <v>613</v>
      </c>
      <c r="REL309" s="119" t="s">
        <v>613</v>
      </c>
      <c r="REM309" s="119" t="s">
        <v>613</v>
      </c>
      <c r="REN309" s="119" t="s">
        <v>613</v>
      </c>
      <c r="REO309" s="119" t="s">
        <v>613</v>
      </c>
      <c r="REP309" s="119" t="s">
        <v>613</v>
      </c>
      <c r="REQ309" s="119" t="s">
        <v>613</v>
      </c>
      <c r="RER309" s="119" t="s">
        <v>613</v>
      </c>
      <c r="RES309" s="119" t="s">
        <v>613</v>
      </c>
      <c r="RET309" s="119" t="s">
        <v>613</v>
      </c>
      <c r="REU309" s="119" t="s">
        <v>613</v>
      </c>
      <c r="REV309" s="119" t="s">
        <v>613</v>
      </c>
      <c r="REW309" s="119" t="s">
        <v>613</v>
      </c>
      <c r="REX309" s="119" t="s">
        <v>613</v>
      </c>
      <c r="REY309" s="119" t="s">
        <v>613</v>
      </c>
      <c r="REZ309" s="119" t="s">
        <v>613</v>
      </c>
      <c r="RFA309" s="119" t="s">
        <v>613</v>
      </c>
      <c r="RFB309" s="119" t="s">
        <v>613</v>
      </c>
      <c r="RFC309" s="119" t="s">
        <v>613</v>
      </c>
      <c r="RFD309" s="119" t="s">
        <v>613</v>
      </c>
      <c r="RFE309" s="119" t="s">
        <v>613</v>
      </c>
      <c r="RFF309" s="119" t="s">
        <v>613</v>
      </c>
      <c r="RFG309" s="119" t="s">
        <v>613</v>
      </c>
      <c r="RFH309" s="119" t="s">
        <v>613</v>
      </c>
      <c r="RFI309" s="119" t="s">
        <v>613</v>
      </c>
      <c r="RFJ309" s="119" t="s">
        <v>613</v>
      </c>
      <c r="RFK309" s="119" t="s">
        <v>613</v>
      </c>
      <c r="RFL309" s="119" t="s">
        <v>613</v>
      </c>
      <c r="RFM309" s="119" t="s">
        <v>613</v>
      </c>
      <c r="RFN309" s="119" t="s">
        <v>613</v>
      </c>
      <c r="RFO309" s="119" t="s">
        <v>613</v>
      </c>
      <c r="RFP309" s="119" t="s">
        <v>613</v>
      </c>
      <c r="RFQ309" s="119" t="s">
        <v>613</v>
      </c>
      <c r="RFR309" s="119" t="s">
        <v>613</v>
      </c>
      <c r="RFS309" s="119" t="s">
        <v>613</v>
      </c>
      <c r="RFT309" s="119" t="s">
        <v>613</v>
      </c>
      <c r="RFU309" s="119" t="s">
        <v>613</v>
      </c>
      <c r="RFV309" s="119" t="s">
        <v>613</v>
      </c>
      <c r="RFW309" s="119" t="s">
        <v>613</v>
      </c>
      <c r="RFX309" s="119" t="s">
        <v>613</v>
      </c>
      <c r="RFY309" s="119" t="s">
        <v>613</v>
      </c>
      <c r="RFZ309" s="119" t="s">
        <v>613</v>
      </c>
      <c r="RGA309" s="119" t="s">
        <v>613</v>
      </c>
      <c r="RGB309" s="119" t="s">
        <v>613</v>
      </c>
      <c r="RGC309" s="119" t="s">
        <v>613</v>
      </c>
      <c r="RGD309" s="119" t="s">
        <v>613</v>
      </c>
      <c r="RGE309" s="119" t="s">
        <v>613</v>
      </c>
      <c r="RGF309" s="119" t="s">
        <v>613</v>
      </c>
      <c r="RGG309" s="119" t="s">
        <v>613</v>
      </c>
      <c r="RGH309" s="119" t="s">
        <v>613</v>
      </c>
      <c r="RGI309" s="119" t="s">
        <v>613</v>
      </c>
      <c r="RGJ309" s="119" t="s">
        <v>613</v>
      </c>
      <c r="RGK309" s="119" t="s">
        <v>613</v>
      </c>
      <c r="RGL309" s="119" t="s">
        <v>613</v>
      </c>
      <c r="RGM309" s="119" t="s">
        <v>613</v>
      </c>
      <c r="RGN309" s="119" t="s">
        <v>613</v>
      </c>
      <c r="RGO309" s="119" t="s">
        <v>613</v>
      </c>
      <c r="RGP309" s="119" t="s">
        <v>613</v>
      </c>
      <c r="RGQ309" s="119" t="s">
        <v>613</v>
      </c>
      <c r="RGR309" s="119" t="s">
        <v>613</v>
      </c>
      <c r="RGS309" s="119" t="s">
        <v>613</v>
      </c>
      <c r="RGT309" s="119" t="s">
        <v>613</v>
      </c>
      <c r="RGU309" s="119" t="s">
        <v>613</v>
      </c>
      <c r="RGV309" s="119" t="s">
        <v>613</v>
      </c>
      <c r="RGW309" s="119" t="s">
        <v>613</v>
      </c>
      <c r="RGX309" s="119" t="s">
        <v>613</v>
      </c>
      <c r="RGY309" s="119" t="s">
        <v>613</v>
      </c>
      <c r="RGZ309" s="119" t="s">
        <v>613</v>
      </c>
      <c r="RHA309" s="119" t="s">
        <v>613</v>
      </c>
      <c r="RHB309" s="119" t="s">
        <v>613</v>
      </c>
      <c r="RHC309" s="119" t="s">
        <v>613</v>
      </c>
      <c r="RHD309" s="119" t="s">
        <v>613</v>
      </c>
      <c r="RHE309" s="119" t="s">
        <v>613</v>
      </c>
      <c r="RHF309" s="119" t="s">
        <v>613</v>
      </c>
      <c r="RHG309" s="119" t="s">
        <v>613</v>
      </c>
      <c r="RHH309" s="119" t="s">
        <v>613</v>
      </c>
      <c r="RHI309" s="119" t="s">
        <v>613</v>
      </c>
      <c r="RHJ309" s="119" t="s">
        <v>613</v>
      </c>
      <c r="RHK309" s="119" t="s">
        <v>613</v>
      </c>
      <c r="RHL309" s="119" t="s">
        <v>613</v>
      </c>
      <c r="RHM309" s="119" t="s">
        <v>613</v>
      </c>
      <c r="RHN309" s="119" t="s">
        <v>613</v>
      </c>
      <c r="RHO309" s="119" t="s">
        <v>613</v>
      </c>
      <c r="RHP309" s="119" t="s">
        <v>613</v>
      </c>
      <c r="RHQ309" s="119" t="s">
        <v>613</v>
      </c>
      <c r="RHR309" s="119" t="s">
        <v>613</v>
      </c>
      <c r="RHS309" s="119" t="s">
        <v>613</v>
      </c>
      <c r="RHT309" s="119" t="s">
        <v>613</v>
      </c>
      <c r="RHU309" s="119" t="s">
        <v>613</v>
      </c>
      <c r="RHV309" s="119" t="s">
        <v>613</v>
      </c>
      <c r="RHW309" s="119" t="s">
        <v>613</v>
      </c>
      <c r="RHX309" s="119" t="s">
        <v>613</v>
      </c>
      <c r="RHY309" s="119" t="s">
        <v>613</v>
      </c>
      <c r="RHZ309" s="119" t="s">
        <v>613</v>
      </c>
      <c r="RIA309" s="119" t="s">
        <v>613</v>
      </c>
      <c r="RIB309" s="119" t="s">
        <v>613</v>
      </c>
      <c r="RIC309" s="119" t="s">
        <v>613</v>
      </c>
      <c r="RID309" s="119" t="s">
        <v>613</v>
      </c>
      <c r="RIE309" s="119" t="s">
        <v>613</v>
      </c>
      <c r="RIF309" s="119" t="s">
        <v>613</v>
      </c>
      <c r="RIG309" s="119" t="s">
        <v>613</v>
      </c>
      <c r="RIH309" s="119" t="s">
        <v>613</v>
      </c>
      <c r="RII309" s="119" t="s">
        <v>613</v>
      </c>
      <c r="RIJ309" s="119" t="s">
        <v>613</v>
      </c>
      <c r="RIK309" s="119" t="s">
        <v>613</v>
      </c>
      <c r="RIL309" s="119" t="s">
        <v>613</v>
      </c>
      <c r="RIM309" s="119" t="s">
        <v>613</v>
      </c>
      <c r="RIN309" s="119" t="s">
        <v>613</v>
      </c>
      <c r="RIO309" s="119" t="s">
        <v>613</v>
      </c>
      <c r="RIP309" s="119" t="s">
        <v>613</v>
      </c>
      <c r="RIQ309" s="119" t="s">
        <v>613</v>
      </c>
      <c r="RIR309" s="119" t="s">
        <v>613</v>
      </c>
      <c r="RIS309" s="119" t="s">
        <v>613</v>
      </c>
      <c r="RIT309" s="119" t="s">
        <v>613</v>
      </c>
      <c r="RIU309" s="119" t="s">
        <v>613</v>
      </c>
      <c r="RIV309" s="119" t="s">
        <v>613</v>
      </c>
      <c r="RIW309" s="119" t="s">
        <v>613</v>
      </c>
      <c r="RIX309" s="119" t="s">
        <v>613</v>
      </c>
      <c r="RIY309" s="119" t="s">
        <v>613</v>
      </c>
      <c r="RIZ309" s="119" t="s">
        <v>613</v>
      </c>
      <c r="RJA309" s="119" t="s">
        <v>613</v>
      </c>
      <c r="RJB309" s="119" t="s">
        <v>613</v>
      </c>
      <c r="RJC309" s="119" t="s">
        <v>613</v>
      </c>
      <c r="RJD309" s="119" t="s">
        <v>613</v>
      </c>
      <c r="RJE309" s="119" t="s">
        <v>613</v>
      </c>
      <c r="RJF309" s="119" t="s">
        <v>613</v>
      </c>
      <c r="RJG309" s="119" t="s">
        <v>613</v>
      </c>
      <c r="RJH309" s="119" t="s">
        <v>613</v>
      </c>
      <c r="RJI309" s="119" t="s">
        <v>613</v>
      </c>
      <c r="RJJ309" s="119" t="s">
        <v>613</v>
      </c>
      <c r="RJK309" s="119" t="s">
        <v>613</v>
      </c>
      <c r="RJL309" s="119" t="s">
        <v>613</v>
      </c>
      <c r="RJM309" s="119" t="s">
        <v>613</v>
      </c>
      <c r="RJN309" s="119" t="s">
        <v>613</v>
      </c>
      <c r="RJO309" s="119" t="s">
        <v>613</v>
      </c>
      <c r="RJP309" s="119" t="s">
        <v>613</v>
      </c>
      <c r="RJQ309" s="119" t="s">
        <v>613</v>
      </c>
      <c r="RJR309" s="119" t="s">
        <v>613</v>
      </c>
      <c r="RJS309" s="119" t="s">
        <v>613</v>
      </c>
      <c r="RJT309" s="119" t="s">
        <v>613</v>
      </c>
      <c r="RJU309" s="119" t="s">
        <v>613</v>
      </c>
      <c r="RJV309" s="119" t="s">
        <v>613</v>
      </c>
      <c r="RJW309" s="119" t="s">
        <v>613</v>
      </c>
      <c r="RJX309" s="119" t="s">
        <v>613</v>
      </c>
      <c r="RJY309" s="119" t="s">
        <v>613</v>
      </c>
      <c r="RJZ309" s="119" t="s">
        <v>613</v>
      </c>
      <c r="RKA309" s="119" t="s">
        <v>613</v>
      </c>
      <c r="RKB309" s="119" t="s">
        <v>613</v>
      </c>
      <c r="RKC309" s="119" t="s">
        <v>613</v>
      </c>
      <c r="RKD309" s="119" t="s">
        <v>613</v>
      </c>
      <c r="RKE309" s="119" t="s">
        <v>613</v>
      </c>
      <c r="RKF309" s="119" t="s">
        <v>613</v>
      </c>
      <c r="RKG309" s="119" t="s">
        <v>613</v>
      </c>
      <c r="RKH309" s="119" t="s">
        <v>613</v>
      </c>
      <c r="RKI309" s="119" t="s">
        <v>613</v>
      </c>
      <c r="RKJ309" s="119" t="s">
        <v>613</v>
      </c>
      <c r="RKK309" s="119" t="s">
        <v>613</v>
      </c>
      <c r="RKL309" s="119" t="s">
        <v>613</v>
      </c>
      <c r="RKM309" s="119" t="s">
        <v>613</v>
      </c>
      <c r="RKN309" s="119" t="s">
        <v>613</v>
      </c>
      <c r="RKO309" s="119" t="s">
        <v>613</v>
      </c>
      <c r="RKP309" s="119" t="s">
        <v>613</v>
      </c>
      <c r="RKQ309" s="119" t="s">
        <v>613</v>
      </c>
      <c r="RKR309" s="119" t="s">
        <v>613</v>
      </c>
      <c r="RKS309" s="119" t="s">
        <v>613</v>
      </c>
      <c r="RKT309" s="119" t="s">
        <v>613</v>
      </c>
      <c r="RKU309" s="119" t="s">
        <v>613</v>
      </c>
      <c r="RKV309" s="119" t="s">
        <v>613</v>
      </c>
      <c r="RKW309" s="119" t="s">
        <v>613</v>
      </c>
      <c r="RKX309" s="119" t="s">
        <v>613</v>
      </c>
      <c r="RKY309" s="119" t="s">
        <v>613</v>
      </c>
      <c r="RKZ309" s="119" t="s">
        <v>613</v>
      </c>
      <c r="RLA309" s="119" t="s">
        <v>613</v>
      </c>
      <c r="RLB309" s="119" t="s">
        <v>613</v>
      </c>
      <c r="RLC309" s="119" t="s">
        <v>613</v>
      </c>
      <c r="RLD309" s="119" t="s">
        <v>613</v>
      </c>
      <c r="RLE309" s="119" t="s">
        <v>613</v>
      </c>
      <c r="RLF309" s="119" t="s">
        <v>613</v>
      </c>
      <c r="RLG309" s="119" t="s">
        <v>613</v>
      </c>
      <c r="RLH309" s="119" t="s">
        <v>613</v>
      </c>
      <c r="RLI309" s="119" t="s">
        <v>613</v>
      </c>
      <c r="RLJ309" s="119" t="s">
        <v>613</v>
      </c>
      <c r="RLK309" s="119" t="s">
        <v>613</v>
      </c>
      <c r="RLL309" s="119" t="s">
        <v>613</v>
      </c>
      <c r="RLM309" s="119" t="s">
        <v>613</v>
      </c>
      <c r="RLN309" s="119" t="s">
        <v>613</v>
      </c>
      <c r="RLO309" s="119" t="s">
        <v>613</v>
      </c>
      <c r="RLP309" s="119" t="s">
        <v>613</v>
      </c>
      <c r="RLQ309" s="119" t="s">
        <v>613</v>
      </c>
      <c r="RLR309" s="119" t="s">
        <v>613</v>
      </c>
      <c r="RLS309" s="119" t="s">
        <v>613</v>
      </c>
      <c r="RLT309" s="119" t="s">
        <v>613</v>
      </c>
      <c r="RLU309" s="119" t="s">
        <v>613</v>
      </c>
      <c r="RLV309" s="119" t="s">
        <v>613</v>
      </c>
      <c r="RLW309" s="119" t="s">
        <v>613</v>
      </c>
      <c r="RLX309" s="119" t="s">
        <v>613</v>
      </c>
      <c r="RLY309" s="119" t="s">
        <v>613</v>
      </c>
      <c r="RLZ309" s="119" t="s">
        <v>613</v>
      </c>
      <c r="RMA309" s="119" t="s">
        <v>613</v>
      </c>
      <c r="RMB309" s="119" t="s">
        <v>613</v>
      </c>
      <c r="RMC309" s="119" t="s">
        <v>613</v>
      </c>
      <c r="RMD309" s="119" t="s">
        <v>613</v>
      </c>
      <c r="RME309" s="119" t="s">
        <v>613</v>
      </c>
      <c r="RMF309" s="119" t="s">
        <v>613</v>
      </c>
      <c r="RMG309" s="119" t="s">
        <v>613</v>
      </c>
      <c r="RMH309" s="119" t="s">
        <v>613</v>
      </c>
      <c r="RMI309" s="119" t="s">
        <v>613</v>
      </c>
      <c r="RMJ309" s="119" t="s">
        <v>613</v>
      </c>
      <c r="RMK309" s="119" t="s">
        <v>613</v>
      </c>
      <c r="RML309" s="119" t="s">
        <v>613</v>
      </c>
      <c r="RMM309" s="119" t="s">
        <v>613</v>
      </c>
      <c r="RMN309" s="119" t="s">
        <v>613</v>
      </c>
      <c r="RMO309" s="119" t="s">
        <v>613</v>
      </c>
      <c r="RMP309" s="119" t="s">
        <v>613</v>
      </c>
      <c r="RMQ309" s="119" t="s">
        <v>613</v>
      </c>
      <c r="RMR309" s="119" t="s">
        <v>613</v>
      </c>
      <c r="RMS309" s="119" t="s">
        <v>613</v>
      </c>
      <c r="RMT309" s="119" t="s">
        <v>613</v>
      </c>
      <c r="RMU309" s="119" t="s">
        <v>613</v>
      </c>
      <c r="RMV309" s="119" t="s">
        <v>613</v>
      </c>
      <c r="RMW309" s="119" t="s">
        <v>613</v>
      </c>
      <c r="RMX309" s="119" t="s">
        <v>613</v>
      </c>
      <c r="RMY309" s="119" t="s">
        <v>613</v>
      </c>
      <c r="RMZ309" s="119" t="s">
        <v>613</v>
      </c>
      <c r="RNA309" s="119" t="s">
        <v>613</v>
      </c>
      <c r="RNB309" s="119" t="s">
        <v>613</v>
      </c>
      <c r="RNC309" s="119" t="s">
        <v>613</v>
      </c>
      <c r="RND309" s="119" t="s">
        <v>613</v>
      </c>
      <c r="RNE309" s="119" t="s">
        <v>613</v>
      </c>
      <c r="RNF309" s="119" t="s">
        <v>613</v>
      </c>
      <c r="RNG309" s="119" t="s">
        <v>613</v>
      </c>
      <c r="RNH309" s="119" t="s">
        <v>613</v>
      </c>
      <c r="RNI309" s="119" t="s">
        <v>613</v>
      </c>
      <c r="RNJ309" s="119" t="s">
        <v>613</v>
      </c>
      <c r="RNK309" s="119" t="s">
        <v>613</v>
      </c>
      <c r="RNL309" s="119" t="s">
        <v>613</v>
      </c>
      <c r="RNM309" s="119" t="s">
        <v>613</v>
      </c>
      <c r="RNN309" s="119" t="s">
        <v>613</v>
      </c>
      <c r="RNO309" s="119" t="s">
        <v>613</v>
      </c>
      <c r="RNP309" s="119" t="s">
        <v>613</v>
      </c>
      <c r="RNQ309" s="119" t="s">
        <v>613</v>
      </c>
      <c r="RNR309" s="119" t="s">
        <v>613</v>
      </c>
      <c r="RNS309" s="119" t="s">
        <v>613</v>
      </c>
      <c r="RNT309" s="119" t="s">
        <v>613</v>
      </c>
      <c r="RNU309" s="119" t="s">
        <v>613</v>
      </c>
      <c r="RNV309" s="119" t="s">
        <v>613</v>
      </c>
      <c r="RNW309" s="119" t="s">
        <v>613</v>
      </c>
      <c r="RNX309" s="119" t="s">
        <v>613</v>
      </c>
      <c r="RNY309" s="119" t="s">
        <v>613</v>
      </c>
      <c r="RNZ309" s="119" t="s">
        <v>613</v>
      </c>
      <c r="ROA309" s="119" t="s">
        <v>613</v>
      </c>
      <c r="ROB309" s="119" t="s">
        <v>613</v>
      </c>
      <c r="ROC309" s="119" t="s">
        <v>613</v>
      </c>
      <c r="ROD309" s="119" t="s">
        <v>613</v>
      </c>
      <c r="ROE309" s="119" t="s">
        <v>613</v>
      </c>
      <c r="ROF309" s="119" t="s">
        <v>613</v>
      </c>
      <c r="ROG309" s="119" t="s">
        <v>613</v>
      </c>
      <c r="ROH309" s="119" t="s">
        <v>613</v>
      </c>
      <c r="ROI309" s="119" t="s">
        <v>613</v>
      </c>
      <c r="ROJ309" s="119" t="s">
        <v>613</v>
      </c>
      <c r="ROK309" s="119" t="s">
        <v>613</v>
      </c>
      <c r="ROL309" s="119" t="s">
        <v>613</v>
      </c>
      <c r="ROM309" s="119" t="s">
        <v>613</v>
      </c>
      <c r="RON309" s="119" t="s">
        <v>613</v>
      </c>
      <c r="ROO309" s="119" t="s">
        <v>613</v>
      </c>
      <c r="ROP309" s="119" t="s">
        <v>613</v>
      </c>
      <c r="ROQ309" s="119" t="s">
        <v>613</v>
      </c>
      <c r="ROR309" s="119" t="s">
        <v>613</v>
      </c>
      <c r="ROS309" s="119" t="s">
        <v>613</v>
      </c>
      <c r="ROT309" s="119" t="s">
        <v>613</v>
      </c>
      <c r="ROU309" s="119" t="s">
        <v>613</v>
      </c>
      <c r="ROV309" s="119" t="s">
        <v>613</v>
      </c>
      <c r="ROW309" s="119" t="s">
        <v>613</v>
      </c>
      <c r="ROX309" s="119" t="s">
        <v>613</v>
      </c>
      <c r="ROY309" s="119" t="s">
        <v>613</v>
      </c>
      <c r="ROZ309" s="119" t="s">
        <v>613</v>
      </c>
      <c r="RPA309" s="119" t="s">
        <v>613</v>
      </c>
      <c r="RPB309" s="119" t="s">
        <v>613</v>
      </c>
      <c r="RPC309" s="119" t="s">
        <v>613</v>
      </c>
      <c r="RPD309" s="119" t="s">
        <v>613</v>
      </c>
      <c r="RPE309" s="119" t="s">
        <v>613</v>
      </c>
      <c r="RPF309" s="119" t="s">
        <v>613</v>
      </c>
      <c r="RPG309" s="119" t="s">
        <v>613</v>
      </c>
      <c r="RPH309" s="119" t="s">
        <v>613</v>
      </c>
      <c r="RPI309" s="119" t="s">
        <v>613</v>
      </c>
      <c r="RPJ309" s="119" t="s">
        <v>613</v>
      </c>
      <c r="RPK309" s="119" t="s">
        <v>613</v>
      </c>
      <c r="RPL309" s="119" t="s">
        <v>613</v>
      </c>
      <c r="RPM309" s="119" t="s">
        <v>613</v>
      </c>
      <c r="RPN309" s="119" t="s">
        <v>613</v>
      </c>
      <c r="RPO309" s="119" t="s">
        <v>613</v>
      </c>
      <c r="RPP309" s="119" t="s">
        <v>613</v>
      </c>
      <c r="RPQ309" s="119" t="s">
        <v>613</v>
      </c>
      <c r="RPR309" s="119" t="s">
        <v>613</v>
      </c>
      <c r="RPS309" s="119" t="s">
        <v>613</v>
      </c>
      <c r="RPT309" s="119" t="s">
        <v>613</v>
      </c>
      <c r="RPU309" s="119" t="s">
        <v>613</v>
      </c>
      <c r="RPV309" s="119" t="s">
        <v>613</v>
      </c>
      <c r="RPW309" s="119" t="s">
        <v>613</v>
      </c>
      <c r="RPX309" s="119" t="s">
        <v>613</v>
      </c>
      <c r="RPY309" s="119" t="s">
        <v>613</v>
      </c>
      <c r="RPZ309" s="119" t="s">
        <v>613</v>
      </c>
      <c r="RQA309" s="119" t="s">
        <v>613</v>
      </c>
      <c r="RQB309" s="119" t="s">
        <v>613</v>
      </c>
      <c r="RQC309" s="119" t="s">
        <v>613</v>
      </c>
      <c r="RQD309" s="119" t="s">
        <v>613</v>
      </c>
      <c r="RQE309" s="119" t="s">
        <v>613</v>
      </c>
      <c r="RQF309" s="119" t="s">
        <v>613</v>
      </c>
      <c r="RQG309" s="119" t="s">
        <v>613</v>
      </c>
      <c r="RQH309" s="119" t="s">
        <v>613</v>
      </c>
      <c r="RQI309" s="119" t="s">
        <v>613</v>
      </c>
      <c r="RQJ309" s="119" t="s">
        <v>613</v>
      </c>
      <c r="RQK309" s="119" t="s">
        <v>613</v>
      </c>
      <c r="RQL309" s="119" t="s">
        <v>613</v>
      </c>
      <c r="RQM309" s="119" t="s">
        <v>613</v>
      </c>
      <c r="RQN309" s="119" t="s">
        <v>613</v>
      </c>
      <c r="RQO309" s="119" t="s">
        <v>613</v>
      </c>
      <c r="RQP309" s="119" t="s">
        <v>613</v>
      </c>
      <c r="RQQ309" s="119" t="s">
        <v>613</v>
      </c>
      <c r="RQR309" s="119" t="s">
        <v>613</v>
      </c>
      <c r="RQS309" s="119" t="s">
        <v>613</v>
      </c>
      <c r="RQT309" s="119" t="s">
        <v>613</v>
      </c>
      <c r="RQU309" s="119" t="s">
        <v>613</v>
      </c>
      <c r="RQV309" s="119" t="s">
        <v>613</v>
      </c>
      <c r="RQW309" s="119" t="s">
        <v>613</v>
      </c>
      <c r="RQX309" s="119" t="s">
        <v>613</v>
      </c>
      <c r="RQY309" s="119" t="s">
        <v>613</v>
      </c>
      <c r="RQZ309" s="119" t="s">
        <v>613</v>
      </c>
      <c r="RRA309" s="119" t="s">
        <v>613</v>
      </c>
      <c r="RRB309" s="119" t="s">
        <v>613</v>
      </c>
      <c r="RRC309" s="119" t="s">
        <v>613</v>
      </c>
      <c r="RRD309" s="119" t="s">
        <v>613</v>
      </c>
      <c r="RRE309" s="119" t="s">
        <v>613</v>
      </c>
      <c r="RRF309" s="119" t="s">
        <v>613</v>
      </c>
      <c r="RRG309" s="119" t="s">
        <v>613</v>
      </c>
      <c r="RRH309" s="119" t="s">
        <v>613</v>
      </c>
      <c r="RRI309" s="119" t="s">
        <v>613</v>
      </c>
      <c r="RRJ309" s="119" t="s">
        <v>613</v>
      </c>
      <c r="RRK309" s="119" t="s">
        <v>613</v>
      </c>
      <c r="RRL309" s="119" t="s">
        <v>613</v>
      </c>
      <c r="RRM309" s="119" t="s">
        <v>613</v>
      </c>
      <c r="RRN309" s="119" t="s">
        <v>613</v>
      </c>
      <c r="RRO309" s="119" t="s">
        <v>613</v>
      </c>
      <c r="RRP309" s="119" t="s">
        <v>613</v>
      </c>
      <c r="RRQ309" s="119" t="s">
        <v>613</v>
      </c>
      <c r="RRR309" s="119" t="s">
        <v>613</v>
      </c>
      <c r="RRS309" s="119" t="s">
        <v>613</v>
      </c>
      <c r="RRT309" s="119" t="s">
        <v>613</v>
      </c>
      <c r="RRU309" s="119" t="s">
        <v>613</v>
      </c>
      <c r="RRV309" s="119" t="s">
        <v>613</v>
      </c>
      <c r="RRW309" s="119" t="s">
        <v>613</v>
      </c>
      <c r="RRX309" s="119" t="s">
        <v>613</v>
      </c>
      <c r="RRY309" s="119" t="s">
        <v>613</v>
      </c>
      <c r="RRZ309" s="119" t="s">
        <v>613</v>
      </c>
      <c r="RSA309" s="119" t="s">
        <v>613</v>
      </c>
      <c r="RSB309" s="119" t="s">
        <v>613</v>
      </c>
      <c r="RSC309" s="119" t="s">
        <v>613</v>
      </c>
      <c r="RSD309" s="119" t="s">
        <v>613</v>
      </c>
      <c r="RSE309" s="119" t="s">
        <v>613</v>
      </c>
      <c r="RSF309" s="119" t="s">
        <v>613</v>
      </c>
      <c r="RSG309" s="119" t="s">
        <v>613</v>
      </c>
      <c r="RSH309" s="119" t="s">
        <v>613</v>
      </c>
      <c r="RSI309" s="119" t="s">
        <v>613</v>
      </c>
      <c r="RSJ309" s="119" t="s">
        <v>613</v>
      </c>
      <c r="RSK309" s="119" t="s">
        <v>613</v>
      </c>
      <c r="RSL309" s="119" t="s">
        <v>613</v>
      </c>
      <c r="RSM309" s="119" t="s">
        <v>613</v>
      </c>
      <c r="RSN309" s="119" t="s">
        <v>613</v>
      </c>
      <c r="RSO309" s="119" t="s">
        <v>613</v>
      </c>
      <c r="RSP309" s="119" t="s">
        <v>613</v>
      </c>
      <c r="RSQ309" s="119" t="s">
        <v>613</v>
      </c>
      <c r="RSR309" s="119" t="s">
        <v>613</v>
      </c>
      <c r="RSS309" s="119" t="s">
        <v>613</v>
      </c>
      <c r="RST309" s="119" t="s">
        <v>613</v>
      </c>
      <c r="RSU309" s="119" t="s">
        <v>613</v>
      </c>
      <c r="RSV309" s="119" t="s">
        <v>613</v>
      </c>
      <c r="RSW309" s="119" t="s">
        <v>613</v>
      </c>
      <c r="RSX309" s="119" t="s">
        <v>613</v>
      </c>
      <c r="RSY309" s="119" t="s">
        <v>613</v>
      </c>
      <c r="RSZ309" s="119" t="s">
        <v>613</v>
      </c>
      <c r="RTA309" s="119" t="s">
        <v>613</v>
      </c>
      <c r="RTB309" s="119" t="s">
        <v>613</v>
      </c>
      <c r="RTC309" s="119" t="s">
        <v>613</v>
      </c>
      <c r="RTD309" s="119" t="s">
        <v>613</v>
      </c>
      <c r="RTE309" s="119" t="s">
        <v>613</v>
      </c>
      <c r="RTF309" s="119" t="s">
        <v>613</v>
      </c>
      <c r="RTG309" s="119" t="s">
        <v>613</v>
      </c>
      <c r="RTH309" s="119" t="s">
        <v>613</v>
      </c>
      <c r="RTI309" s="119" t="s">
        <v>613</v>
      </c>
      <c r="RTJ309" s="119" t="s">
        <v>613</v>
      </c>
      <c r="RTK309" s="119" t="s">
        <v>613</v>
      </c>
      <c r="RTL309" s="119" t="s">
        <v>613</v>
      </c>
      <c r="RTM309" s="119" t="s">
        <v>613</v>
      </c>
      <c r="RTN309" s="119" t="s">
        <v>613</v>
      </c>
      <c r="RTO309" s="119" t="s">
        <v>613</v>
      </c>
      <c r="RTP309" s="119" t="s">
        <v>613</v>
      </c>
      <c r="RTQ309" s="119" t="s">
        <v>613</v>
      </c>
      <c r="RTR309" s="119" t="s">
        <v>613</v>
      </c>
      <c r="RTS309" s="119" t="s">
        <v>613</v>
      </c>
      <c r="RTT309" s="119" t="s">
        <v>613</v>
      </c>
      <c r="RTU309" s="119" t="s">
        <v>613</v>
      </c>
      <c r="RTV309" s="119" t="s">
        <v>613</v>
      </c>
      <c r="RTW309" s="119" t="s">
        <v>613</v>
      </c>
      <c r="RTX309" s="119" t="s">
        <v>613</v>
      </c>
      <c r="RTY309" s="119" t="s">
        <v>613</v>
      </c>
      <c r="RTZ309" s="119" t="s">
        <v>613</v>
      </c>
      <c r="RUA309" s="119" t="s">
        <v>613</v>
      </c>
      <c r="RUB309" s="119" t="s">
        <v>613</v>
      </c>
      <c r="RUC309" s="119" t="s">
        <v>613</v>
      </c>
      <c r="RUD309" s="119" t="s">
        <v>613</v>
      </c>
      <c r="RUE309" s="119" t="s">
        <v>613</v>
      </c>
      <c r="RUF309" s="119" t="s">
        <v>613</v>
      </c>
      <c r="RUG309" s="119" t="s">
        <v>613</v>
      </c>
      <c r="RUH309" s="119" t="s">
        <v>613</v>
      </c>
      <c r="RUI309" s="119" t="s">
        <v>613</v>
      </c>
      <c r="RUJ309" s="119" t="s">
        <v>613</v>
      </c>
      <c r="RUK309" s="119" t="s">
        <v>613</v>
      </c>
      <c r="RUL309" s="119" t="s">
        <v>613</v>
      </c>
      <c r="RUM309" s="119" t="s">
        <v>613</v>
      </c>
      <c r="RUN309" s="119" t="s">
        <v>613</v>
      </c>
      <c r="RUO309" s="119" t="s">
        <v>613</v>
      </c>
      <c r="RUP309" s="119" t="s">
        <v>613</v>
      </c>
      <c r="RUQ309" s="119" t="s">
        <v>613</v>
      </c>
      <c r="RUR309" s="119" t="s">
        <v>613</v>
      </c>
      <c r="RUS309" s="119" t="s">
        <v>613</v>
      </c>
      <c r="RUT309" s="119" t="s">
        <v>613</v>
      </c>
      <c r="RUU309" s="119" t="s">
        <v>613</v>
      </c>
      <c r="RUV309" s="119" t="s">
        <v>613</v>
      </c>
      <c r="RUW309" s="119" t="s">
        <v>613</v>
      </c>
      <c r="RUX309" s="119" t="s">
        <v>613</v>
      </c>
      <c r="RUY309" s="119" t="s">
        <v>613</v>
      </c>
      <c r="RUZ309" s="119" t="s">
        <v>613</v>
      </c>
      <c r="RVA309" s="119" t="s">
        <v>613</v>
      </c>
      <c r="RVB309" s="119" t="s">
        <v>613</v>
      </c>
      <c r="RVC309" s="119" t="s">
        <v>613</v>
      </c>
      <c r="RVD309" s="119" t="s">
        <v>613</v>
      </c>
      <c r="RVE309" s="119" t="s">
        <v>613</v>
      </c>
      <c r="RVF309" s="119" t="s">
        <v>613</v>
      </c>
      <c r="RVG309" s="119" t="s">
        <v>613</v>
      </c>
      <c r="RVH309" s="119" t="s">
        <v>613</v>
      </c>
      <c r="RVI309" s="119" t="s">
        <v>613</v>
      </c>
      <c r="RVJ309" s="119" t="s">
        <v>613</v>
      </c>
      <c r="RVK309" s="119" t="s">
        <v>613</v>
      </c>
      <c r="RVL309" s="119" t="s">
        <v>613</v>
      </c>
      <c r="RVM309" s="119" t="s">
        <v>613</v>
      </c>
      <c r="RVN309" s="119" t="s">
        <v>613</v>
      </c>
      <c r="RVO309" s="119" t="s">
        <v>613</v>
      </c>
      <c r="RVP309" s="119" t="s">
        <v>613</v>
      </c>
      <c r="RVQ309" s="119" t="s">
        <v>613</v>
      </c>
      <c r="RVR309" s="119" t="s">
        <v>613</v>
      </c>
      <c r="RVS309" s="119" t="s">
        <v>613</v>
      </c>
      <c r="RVT309" s="119" t="s">
        <v>613</v>
      </c>
      <c r="RVU309" s="119" t="s">
        <v>613</v>
      </c>
      <c r="RVV309" s="119" t="s">
        <v>613</v>
      </c>
      <c r="RVW309" s="119" t="s">
        <v>613</v>
      </c>
      <c r="RVX309" s="119" t="s">
        <v>613</v>
      </c>
      <c r="RVY309" s="119" t="s">
        <v>613</v>
      </c>
      <c r="RVZ309" s="119" t="s">
        <v>613</v>
      </c>
      <c r="RWA309" s="119" t="s">
        <v>613</v>
      </c>
      <c r="RWB309" s="119" t="s">
        <v>613</v>
      </c>
      <c r="RWC309" s="119" t="s">
        <v>613</v>
      </c>
      <c r="RWD309" s="119" t="s">
        <v>613</v>
      </c>
      <c r="RWE309" s="119" t="s">
        <v>613</v>
      </c>
      <c r="RWF309" s="119" t="s">
        <v>613</v>
      </c>
      <c r="RWG309" s="119" t="s">
        <v>613</v>
      </c>
      <c r="RWH309" s="119" t="s">
        <v>613</v>
      </c>
      <c r="RWI309" s="119" t="s">
        <v>613</v>
      </c>
      <c r="RWJ309" s="119" t="s">
        <v>613</v>
      </c>
      <c r="RWK309" s="119" t="s">
        <v>613</v>
      </c>
      <c r="RWL309" s="119" t="s">
        <v>613</v>
      </c>
      <c r="RWM309" s="119" t="s">
        <v>613</v>
      </c>
      <c r="RWN309" s="119" t="s">
        <v>613</v>
      </c>
      <c r="RWO309" s="119" t="s">
        <v>613</v>
      </c>
      <c r="RWP309" s="119" t="s">
        <v>613</v>
      </c>
      <c r="RWQ309" s="119" t="s">
        <v>613</v>
      </c>
      <c r="RWR309" s="119" t="s">
        <v>613</v>
      </c>
      <c r="RWS309" s="119" t="s">
        <v>613</v>
      </c>
      <c r="RWT309" s="119" t="s">
        <v>613</v>
      </c>
      <c r="RWU309" s="119" t="s">
        <v>613</v>
      </c>
      <c r="RWV309" s="119" t="s">
        <v>613</v>
      </c>
      <c r="RWW309" s="119" t="s">
        <v>613</v>
      </c>
      <c r="RWX309" s="119" t="s">
        <v>613</v>
      </c>
      <c r="RWY309" s="119" t="s">
        <v>613</v>
      </c>
      <c r="RWZ309" s="119" t="s">
        <v>613</v>
      </c>
      <c r="RXA309" s="119" t="s">
        <v>613</v>
      </c>
      <c r="RXB309" s="119" t="s">
        <v>613</v>
      </c>
      <c r="RXC309" s="119" t="s">
        <v>613</v>
      </c>
      <c r="RXD309" s="119" t="s">
        <v>613</v>
      </c>
      <c r="RXE309" s="119" t="s">
        <v>613</v>
      </c>
      <c r="RXF309" s="119" t="s">
        <v>613</v>
      </c>
      <c r="RXG309" s="119" t="s">
        <v>613</v>
      </c>
      <c r="RXH309" s="119" t="s">
        <v>613</v>
      </c>
      <c r="RXI309" s="119" t="s">
        <v>613</v>
      </c>
      <c r="RXJ309" s="119" t="s">
        <v>613</v>
      </c>
      <c r="RXK309" s="119" t="s">
        <v>613</v>
      </c>
      <c r="RXL309" s="119" t="s">
        <v>613</v>
      </c>
      <c r="RXM309" s="119" t="s">
        <v>613</v>
      </c>
      <c r="RXN309" s="119" t="s">
        <v>613</v>
      </c>
      <c r="RXO309" s="119" t="s">
        <v>613</v>
      </c>
      <c r="RXP309" s="119" t="s">
        <v>613</v>
      </c>
      <c r="RXQ309" s="119" t="s">
        <v>613</v>
      </c>
      <c r="RXR309" s="119" t="s">
        <v>613</v>
      </c>
      <c r="RXS309" s="119" t="s">
        <v>613</v>
      </c>
      <c r="RXT309" s="119" t="s">
        <v>613</v>
      </c>
      <c r="RXU309" s="119" t="s">
        <v>613</v>
      </c>
      <c r="RXV309" s="119" t="s">
        <v>613</v>
      </c>
      <c r="RXW309" s="119" t="s">
        <v>613</v>
      </c>
      <c r="RXX309" s="119" t="s">
        <v>613</v>
      </c>
      <c r="RXY309" s="119" t="s">
        <v>613</v>
      </c>
      <c r="RXZ309" s="119" t="s">
        <v>613</v>
      </c>
      <c r="RYA309" s="119" t="s">
        <v>613</v>
      </c>
      <c r="RYB309" s="119" t="s">
        <v>613</v>
      </c>
      <c r="RYC309" s="119" t="s">
        <v>613</v>
      </c>
      <c r="RYD309" s="119" t="s">
        <v>613</v>
      </c>
      <c r="RYE309" s="119" t="s">
        <v>613</v>
      </c>
      <c r="RYF309" s="119" t="s">
        <v>613</v>
      </c>
      <c r="RYG309" s="119" t="s">
        <v>613</v>
      </c>
      <c r="RYH309" s="119" t="s">
        <v>613</v>
      </c>
      <c r="RYI309" s="119" t="s">
        <v>613</v>
      </c>
      <c r="RYJ309" s="119" t="s">
        <v>613</v>
      </c>
      <c r="RYK309" s="119" t="s">
        <v>613</v>
      </c>
      <c r="RYL309" s="119" t="s">
        <v>613</v>
      </c>
      <c r="RYM309" s="119" t="s">
        <v>613</v>
      </c>
      <c r="RYN309" s="119" t="s">
        <v>613</v>
      </c>
      <c r="RYO309" s="119" t="s">
        <v>613</v>
      </c>
      <c r="RYP309" s="119" t="s">
        <v>613</v>
      </c>
      <c r="RYQ309" s="119" t="s">
        <v>613</v>
      </c>
      <c r="RYR309" s="119" t="s">
        <v>613</v>
      </c>
      <c r="RYS309" s="119" t="s">
        <v>613</v>
      </c>
      <c r="RYT309" s="119" t="s">
        <v>613</v>
      </c>
      <c r="RYU309" s="119" t="s">
        <v>613</v>
      </c>
      <c r="RYV309" s="119" t="s">
        <v>613</v>
      </c>
      <c r="RYW309" s="119" t="s">
        <v>613</v>
      </c>
      <c r="RYX309" s="119" t="s">
        <v>613</v>
      </c>
      <c r="RYY309" s="119" t="s">
        <v>613</v>
      </c>
      <c r="RYZ309" s="119" t="s">
        <v>613</v>
      </c>
      <c r="RZA309" s="119" t="s">
        <v>613</v>
      </c>
      <c r="RZB309" s="119" t="s">
        <v>613</v>
      </c>
      <c r="RZC309" s="119" t="s">
        <v>613</v>
      </c>
      <c r="RZD309" s="119" t="s">
        <v>613</v>
      </c>
      <c r="RZE309" s="119" t="s">
        <v>613</v>
      </c>
      <c r="RZF309" s="119" t="s">
        <v>613</v>
      </c>
      <c r="RZG309" s="119" t="s">
        <v>613</v>
      </c>
      <c r="RZH309" s="119" t="s">
        <v>613</v>
      </c>
      <c r="RZI309" s="119" t="s">
        <v>613</v>
      </c>
      <c r="RZJ309" s="119" t="s">
        <v>613</v>
      </c>
      <c r="RZK309" s="119" t="s">
        <v>613</v>
      </c>
      <c r="RZL309" s="119" t="s">
        <v>613</v>
      </c>
      <c r="RZM309" s="119" t="s">
        <v>613</v>
      </c>
      <c r="RZN309" s="119" t="s">
        <v>613</v>
      </c>
      <c r="RZO309" s="119" t="s">
        <v>613</v>
      </c>
      <c r="RZP309" s="119" t="s">
        <v>613</v>
      </c>
      <c r="RZQ309" s="119" t="s">
        <v>613</v>
      </c>
      <c r="RZR309" s="119" t="s">
        <v>613</v>
      </c>
      <c r="RZS309" s="119" t="s">
        <v>613</v>
      </c>
      <c r="RZT309" s="119" t="s">
        <v>613</v>
      </c>
      <c r="RZU309" s="119" t="s">
        <v>613</v>
      </c>
      <c r="RZV309" s="119" t="s">
        <v>613</v>
      </c>
      <c r="RZW309" s="119" t="s">
        <v>613</v>
      </c>
      <c r="RZX309" s="119" t="s">
        <v>613</v>
      </c>
      <c r="RZY309" s="119" t="s">
        <v>613</v>
      </c>
      <c r="RZZ309" s="119" t="s">
        <v>613</v>
      </c>
      <c r="SAA309" s="119" t="s">
        <v>613</v>
      </c>
      <c r="SAB309" s="119" t="s">
        <v>613</v>
      </c>
      <c r="SAC309" s="119" t="s">
        <v>613</v>
      </c>
      <c r="SAD309" s="119" t="s">
        <v>613</v>
      </c>
      <c r="SAE309" s="119" t="s">
        <v>613</v>
      </c>
      <c r="SAF309" s="119" t="s">
        <v>613</v>
      </c>
      <c r="SAG309" s="119" t="s">
        <v>613</v>
      </c>
      <c r="SAH309" s="119" t="s">
        <v>613</v>
      </c>
      <c r="SAI309" s="119" t="s">
        <v>613</v>
      </c>
      <c r="SAJ309" s="119" t="s">
        <v>613</v>
      </c>
      <c r="SAK309" s="119" t="s">
        <v>613</v>
      </c>
      <c r="SAL309" s="119" t="s">
        <v>613</v>
      </c>
      <c r="SAM309" s="119" t="s">
        <v>613</v>
      </c>
      <c r="SAN309" s="119" t="s">
        <v>613</v>
      </c>
      <c r="SAO309" s="119" t="s">
        <v>613</v>
      </c>
      <c r="SAP309" s="119" t="s">
        <v>613</v>
      </c>
      <c r="SAQ309" s="119" t="s">
        <v>613</v>
      </c>
      <c r="SAR309" s="119" t="s">
        <v>613</v>
      </c>
      <c r="SAS309" s="119" t="s">
        <v>613</v>
      </c>
      <c r="SAT309" s="119" t="s">
        <v>613</v>
      </c>
      <c r="SAU309" s="119" t="s">
        <v>613</v>
      </c>
      <c r="SAV309" s="119" t="s">
        <v>613</v>
      </c>
      <c r="SAW309" s="119" t="s">
        <v>613</v>
      </c>
      <c r="SAX309" s="119" t="s">
        <v>613</v>
      </c>
      <c r="SAY309" s="119" t="s">
        <v>613</v>
      </c>
      <c r="SAZ309" s="119" t="s">
        <v>613</v>
      </c>
      <c r="SBA309" s="119" t="s">
        <v>613</v>
      </c>
      <c r="SBB309" s="119" t="s">
        <v>613</v>
      </c>
      <c r="SBC309" s="119" t="s">
        <v>613</v>
      </c>
      <c r="SBD309" s="119" t="s">
        <v>613</v>
      </c>
      <c r="SBE309" s="119" t="s">
        <v>613</v>
      </c>
      <c r="SBF309" s="119" t="s">
        <v>613</v>
      </c>
      <c r="SBG309" s="119" t="s">
        <v>613</v>
      </c>
      <c r="SBH309" s="119" t="s">
        <v>613</v>
      </c>
      <c r="SBI309" s="119" t="s">
        <v>613</v>
      </c>
      <c r="SBJ309" s="119" t="s">
        <v>613</v>
      </c>
      <c r="SBK309" s="119" t="s">
        <v>613</v>
      </c>
      <c r="SBL309" s="119" t="s">
        <v>613</v>
      </c>
      <c r="SBM309" s="119" t="s">
        <v>613</v>
      </c>
      <c r="SBN309" s="119" t="s">
        <v>613</v>
      </c>
      <c r="SBO309" s="119" t="s">
        <v>613</v>
      </c>
      <c r="SBP309" s="119" t="s">
        <v>613</v>
      </c>
      <c r="SBQ309" s="119" t="s">
        <v>613</v>
      </c>
      <c r="SBR309" s="119" t="s">
        <v>613</v>
      </c>
      <c r="SBS309" s="119" t="s">
        <v>613</v>
      </c>
      <c r="SBT309" s="119" t="s">
        <v>613</v>
      </c>
      <c r="SBU309" s="119" t="s">
        <v>613</v>
      </c>
      <c r="SBV309" s="119" t="s">
        <v>613</v>
      </c>
      <c r="SBW309" s="119" t="s">
        <v>613</v>
      </c>
      <c r="SBX309" s="119" t="s">
        <v>613</v>
      </c>
      <c r="SBY309" s="119" t="s">
        <v>613</v>
      </c>
      <c r="SBZ309" s="119" t="s">
        <v>613</v>
      </c>
      <c r="SCA309" s="119" t="s">
        <v>613</v>
      </c>
      <c r="SCB309" s="119" t="s">
        <v>613</v>
      </c>
      <c r="SCC309" s="119" t="s">
        <v>613</v>
      </c>
      <c r="SCD309" s="119" t="s">
        <v>613</v>
      </c>
      <c r="SCE309" s="119" t="s">
        <v>613</v>
      </c>
      <c r="SCF309" s="119" t="s">
        <v>613</v>
      </c>
      <c r="SCG309" s="119" t="s">
        <v>613</v>
      </c>
      <c r="SCH309" s="119" t="s">
        <v>613</v>
      </c>
      <c r="SCI309" s="119" t="s">
        <v>613</v>
      </c>
      <c r="SCJ309" s="119" t="s">
        <v>613</v>
      </c>
      <c r="SCK309" s="119" t="s">
        <v>613</v>
      </c>
      <c r="SCL309" s="119" t="s">
        <v>613</v>
      </c>
      <c r="SCM309" s="119" t="s">
        <v>613</v>
      </c>
      <c r="SCN309" s="119" t="s">
        <v>613</v>
      </c>
      <c r="SCO309" s="119" t="s">
        <v>613</v>
      </c>
      <c r="SCP309" s="119" t="s">
        <v>613</v>
      </c>
      <c r="SCQ309" s="119" t="s">
        <v>613</v>
      </c>
      <c r="SCR309" s="119" t="s">
        <v>613</v>
      </c>
      <c r="SCS309" s="119" t="s">
        <v>613</v>
      </c>
      <c r="SCT309" s="119" t="s">
        <v>613</v>
      </c>
      <c r="SCU309" s="119" t="s">
        <v>613</v>
      </c>
      <c r="SCV309" s="119" t="s">
        <v>613</v>
      </c>
      <c r="SCW309" s="119" t="s">
        <v>613</v>
      </c>
      <c r="SCX309" s="119" t="s">
        <v>613</v>
      </c>
      <c r="SCY309" s="119" t="s">
        <v>613</v>
      </c>
      <c r="SCZ309" s="119" t="s">
        <v>613</v>
      </c>
      <c r="SDA309" s="119" t="s">
        <v>613</v>
      </c>
      <c r="SDB309" s="119" t="s">
        <v>613</v>
      </c>
      <c r="SDC309" s="119" t="s">
        <v>613</v>
      </c>
      <c r="SDD309" s="119" t="s">
        <v>613</v>
      </c>
      <c r="SDE309" s="119" t="s">
        <v>613</v>
      </c>
      <c r="SDF309" s="119" t="s">
        <v>613</v>
      </c>
      <c r="SDG309" s="119" t="s">
        <v>613</v>
      </c>
      <c r="SDH309" s="119" t="s">
        <v>613</v>
      </c>
      <c r="SDI309" s="119" t="s">
        <v>613</v>
      </c>
      <c r="SDJ309" s="119" t="s">
        <v>613</v>
      </c>
      <c r="SDK309" s="119" t="s">
        <v>613</v>
      </c>
      <c r="SDL309" s="119" t="s">
        <v>613</v>
      </c>
      <c r="SDM309" s="119" t="s">
        <v>613</v>
      </c>
      <c r="SDN309" s="119" t="s">
        <v>613</v>
      </c>
      <c r="SDO309" s="119" t="s">
        <v>613</v>
      </c>
      <c r="SDP309" s="119" t="s">
        <v>613</v>
      </c>
      <c r="SDQ309" s="119" t="s">
        <v>613</v>
      </c>
      <c r="SDR309" s="119" t="s">
        <v>613</v>
      </c>
      <c r="SDS309" s="119" t="s">
        <v>613</v>
      </c>
      <c r="SDT309" s="119" t="s">
        <v>613</v>
      </c>
      <c r="SDU309" s="119" t="s">
        <v>613</v>
      </c>
      <c r="SDV309" s="119" t="s">
        <v>613</v>
      </c>
      <c r="SDW309" s="119" t="s">
        <v>613</v>
      </c>
      <c r="SDX309" s="119" t="s">
        <v>613</v>
      </c>
      <c r="SDY309" s="119" t="s">
        <v>613</v>
      </c>
      <c r="SDZ309" s="119" t="s">
        <v>613</v>
      </c>
      <c r="SEA309" s="119" t="s">
        <v>613</v>
      </c>
      <c r="SEB309" s="119" t="s">
        <v>613</v>
      </c>
      <c r="SEC309" s="119" t="s">
        <v>613</v>
      </c>
      <c r="SED309" s="119" t="s">
        <v>613</v>
      </c>
      <c r="SEE309" s="119" t="s">
        <v>613</v>
      </c>
      <c r="SEF309" s="119" t="s">
        <v>613</v>
      </c>
      <c r="SEG309" s="119" t="s">
        <v>613</v>
      </c>
      <c r="SEH309" s="119" t="s">
        <v>613</v>
      </c>
      <c r="SEI309" s="119" t="s">
        <v>613</v>
      </c>
      <c r="SEJ309" s="119" t="s">
        <v>613</v>
      </c>
      <c r="SEK309" s="119" t="s">
        <v>613</v>
      </c>
      <c r="SEL309" s="119" t="s">
        <v>613</v>
      </c>
      <c r="SEM309" s="119" t="s">
        <v>613</v>
      </c>
      <c r="SEN309" s="119" t="s">
        <v>613</v>
      </c>
      <c r="SEO309" s="119" t="s">
        <v>613</v>
      </c>
      <c r="SEP309" s="119" t="s">
        <v>613</v>
      </c>
      <c r="SEQ309" s="119" t="s">
        <v>613</v>
      </c>
      <c r="SER309" s="119" t="s">
        <v>613</v>
      </c>
      <c r="SES309" s="119" t="s">
        <v>613</v>
      </c>
      <c r="SET309" s="119" t="s">
        <v>613</v>
      </c>
      <c r="SEU309" s="119" t="s">
        <v>613</v>
      </c>
      <c r="SEV309" s="119" t="s">
        <v>613</v>
      </c>
      <c r="SEW309" s="119" t="s">
        <v>613</v>
      </c>
      <c r="SEX309" s="119" t="s">
        <v>613</v>
      </c>
      <c r="SEY309" s="119" t="s">
        <v>613</v>
      </c>
      <c r="SEZ309" s="119" t="s">
        <v>613</v>
      </c>
      <c r="SFA309" s="119" t="s">
        <v>613</v>
      </c>
      <c r="SFB309" s="119" t="s">
        <v>613</v>
      </c>
      <c r="SFC309" s="119" t="s">
        <v>613</v>
      </c>
      <c r="SFD309" s="119" t="s">
        <v>613</v>
      </c>
      <c r="SFE309" s="119" t="s">
        <v>613</v>
      </c>
      <c r="SFF309" s="119" t="s">
        <v>613</v>
      </c>
      <c r="SFG309" s="119" t="s">
        <v>613</v>
      </c>
      <c r="SFH309" s="119" t="s">
        <v>613</v>
      </c>
      <c r="SFI309" s="119" t="s">
        <v>613</v>
      </c>
      <c r="SFJ309" s="119" t="s">
        <v>613</v>
      </c>
      <c r="SFK309" s="119" t="s">
        <v>613</v>
      </c>
      <c r="SFL309" s="119" t="s">
        <v>613</v>
      </c>
      <c r="SFM309" s="119" t="s">
        <v>613</v>
      </c>
      <c r="SFN309" s="119" t="s">
        <v>613</v>
      </c>
      <c r="SFO309" s="119" t="s">
        <v>613</v>
      </c>
      <c r="SFP309" s="119" t="s">
        <v>613</v>
      </c>
      <c r="SFQ309" s="119" t="s">
        <v>613</v>
      </c>
      <c r="SFR309" s="119" t="s">
        <v>613</v>
      </c>
      <c r="SFS309" s="119" t="s">
        <v>613</v>
      </c>
      <c r="SFT309" s="119" t="s">
        <v>613</v>
      </c>
      <c r="SFU309" s="119" t="s">
        <v>613</v>
      </c>
      <c r="SFV309" s="119" t="s">
        <v>613</v>
      </c>
      <c r="SFW309" s="119" t="s">
        <v>613</v>
      </c>
      <c r="SFX309" s="119" t="s">
        <v>613</v>
      </c>
      <c r="SFY309" s="119" t="s">
        <v>613</v>
      </c>
      <c r="SFZ309" s="119" t="s">
        <v>613</v>
      </c>
      <c r="SGA309" s="119" t="s">
        <v>613</v>
      </c>
      <c r="SGB309" s="119" t="s">
        <v>613</v>
      </c>
      <c r="SGC309" s="119" t="s">
        <v>613</v>
      </c>
      <c r="SGD309" s="119" t="s">
        <v>613</v>
      </c>
      <c r="SGE309" s="119" t="s">
        <v>613</v>
      </c>
      <c r="SGF309" s="119" t="s">
        <v>613</v>
      </c>
      <c r="SGG309" s="119" t="s">
        <v>613</v>
      </c>
      <c r="SGH309" s="119" t="s">
        <v>613</v>
      </c>
      <c r="SGI309" s="119" t="s">
        <v>613</v>
      </c>
      <c r="SGJ309" s="119" t="s">
        <v>613</v>
      </c>
      <c r="SGK309" s="119" t="s">
        <v>613</v>
      </c>
      <c r="SGL309" s="119" t="s">
        <v>613</v>
      </c>
      <c r="SGM309" s="119" t="s">
        <v>613</v>
      </c>
      <c r="SGN309" s="119" t="s">
        <v>613</v>
      </c>
      <c r="SGO309" s="119" t="s">
        <v>613</v>
      </c>
      <c r="SGP309" s="119" t="s">
        <v>613</v>
      </c>
      <c r="SGQ309" s="119" t="s">
        <v>613</v>
      </c>
      <c r="SGR309" s="119" t="s">
        <v>613</v>
      </c>
      <c r="SGS309" s="119" t="s">
        <v>613</v>
      </c>
      <c r="SGT309" s="119" t="s">
        <v>613</v>
      </c>
      <c r="SGU309" s="119" t="s">
        <v>613</v>
      </c>
      <c r="SGV309" s="119" t="s">
        <v>613</v>
      </c>
      <c r="SGW309" s="119" t="s">
        <v>613</v>
      </c>
      <c r="SGX309" s="119" t="s">
        <v>613</v>
      </c>
      <c r="SGY309" s="119" t="s">
        <v>613</v>
      </c>
      <c r="SGZ309" s="119" t="s">
        <v>613</v>
      </c>
      <c r="SHA309" s="119" t="s">
        <v>613</v>
      </c>
      <c r="SHB309" s="119" t="s">
        <v>613</v>
      </c>
      <c r="SHC309" s="119" t="s">
        <v>613</v>
      </c>
      <c r="SHD309" s="119" t="s">
        <v>613</v>
      </c>
      <c r="SHE309" s="119" t="s">
        <v>613</v>
      </c>
      <c r="SHF309" s="119" t="s">
        <v>613</v>
      </c>
      <c r="SHG309" s="119" t="s">
        <v>613</v>
      </c>
      <c r="SHH309" s="119" t="s">
        <v>613</v>
      </c>
      <c r="SHI309" s="119" t="s">
        <v>613</v>
      </c>
      <c r="SHJ309" s="119" t="s">
        <v>613</v>
      </c>
      <c r="SHK309" s="119" t="s">
        <v>613</v>
      </c>
      <c r="SHL309" s="119" t="s">
        <v>613</v>
      </c>
      <c r="SHM309" s="119" t="s">
        <v>613</v>
      </c>
      <c r="SHN309" s="119" t="s">
        <v>613</v>
      </c>
      <c r="SHO309" s="119" t="s">
        <v>613</v>
      </c>
      <c r="SHP309" s="119" t="s">
        <v>613</v>
      </c>
      <c r="SHQ309" s="119" t="s">
        <v>613</v>
      </c>
      <c r="SHR309" s="119" t="s">
        <v>613</v>
      </c>
      <c r="SHS309" s="119" t="s">
        <v>613</v>
      </c>
      <c r="SHT309" s="119" t="s">
        <v>613</v>
      </c>
      <c r="SHU309" s="119" t="s">
        <v>613</v>
      </c>
      <c r="SHV309" s="119" t="s">
        <v>613</v>
      </c>
      <c r="SHW309" s="119" t="s">
        <v>613</v>
      </c>
      <c r="SHX309" s="119" t="s">
        <v>613</v>
      </c>
      <c r="SHY309" s="119" t="s">
        <v>613</v>
      </c>
      <c r="SHZ309" s="119" t="s">
        <v>613</v>
      </c>
      <c r="SIA309" s="119" t="s">
        <v>613</v>
      </c>
      <c r="SIB309" s="119" t="s">
        <v>613</v>
      </c>
      <c r="SIC309" s="119" t="s">
        <v>613</v>
      </c>
      <c r="SID309" s="119" t="s">
        <v>613</v>
      </c>
      <c r="SIE309" s="119" t="s">
        <v>613</v>
      </c>
      <c r="SIF309" s="119" t="s">
        <v>613</v>
      </c>
      <c r="SIG309" s="119" t="s">
        <v>613</v>
      </c>
      <c r="SIH309" s="119" t="s">
        <v>613</v>
      </c>
      <c r="SII309" s="119" t="s">
        <v>613</v>
      </c>
      <c r="SIJ309" s="119" t="s">
        <v>613</v>
      </c>
      <c r="SIK309" s="119" t="s">
        <v>613</v>
      </c>
      <c r="SIL309" s="119" t="s">
        <v>613</v>
      </c>
      <c r="SIM309" s="119" t="s">
        <v>613</v>
      </c>
      <c r="SIN309" s="119" t="s">
        <v>613</v>
      </c>
      <c r="SIO309" s="119" t="s">
        <v>613</v>
      </c>
      <c r="SIP309" s="119" t="s">
        <v>613</v>
      </c>
      <c r="SIQ309" s="119" t="s">
        <v>613</v>
      </c>
      <c r="SIR309" s="119" t="s">
        <v>613</v>
      </c>
      <c r="SIS309" s="119" t="s">
        <v>613</v>
      </c>
      <c r="SIT309" s="119" t="s">
        <v>613</v>
      </c>
      <c r="SIU309" s="119" t="s">
        <v>613</v>
      </c>
      <c r="SIV309" s="119" t="s">
        <v>613</v>
      </c>
      <c r="SIW309" s="119" t="s">
        <v>613</v>
      </c>
      <c r="SIX309" s="119" t="s">
        <v>613</v>
      </c>
      <c r="SIY309" s="119" t="s">
        <v>613</v>
      </c>
      <c r="SIZ309" s="119" t="s">
        <v>613</v>
      </c>
      <c r="SJA309" s="119" t="s">
        <v>613</v>
      </c>
      <c r="SJB309" s="119" t="s">
        <v>613</v>
      </c>
      <c r="SJC309" s="119" t="s">
        <v>613</v>
      </c>
      <c r="SJD309" s="119" t="s">
        <v>613</v>
      </c>
      <c r="SJE309" s="119" t="s">
        <v>613</v>
      </c>
      <c r="SJF309" s="119" t="s">
        <v>613</v>
      </c>
      <c r="SJG309" s="119" t="s">
        <v>613</v>
      </c>
      <c r="SJH309" s="119" t="s">
        <v>613</v>
      </c>
      <c r="SJI309" s="119" t="s">
        <v>613</v>
      </c>
      <c r="SJJ309" s="119" t="s">
        <v>613</v>
      </c>
      <c r="SJK309" s="119" t="s">
        <v>613</v>
      </c>
      <c r="SJL309" s="119" t="s">
        <v>613</v>
      </c>
      <c r="SJM309" s="119" t="s">
        <v>613</v>
      </c>
      <c r="SJN309" s="119" t="s">
        <v>613</v>
      </c>
      <c r="SJO309" s="119" t="s">
        <v>613</v>
      </c>
      <c r="SJP309" s="119" t="s">
        <v>613</v>
      </c>
      <c r="SJQ309" s="119" t="s">
        <v>613</v>
      </c>
      <c r="SJR309" s="119" t="s">
        <v>613</v>
      </c>
      <c r="SJS309" s="119" t="s">
        <v>613</v>
      </c>
      <c r="SJT309" s="119" t="s">
        <v>613</v>
      </c>
      <c r="SJU309" s="119" t="s">
        <v>613</v>
      </c>
      <c r="SJV309" s="119" t="s">
        <v>613</v>
      </c>
      <c r="SJW309" s="119" t="s">
        <v>613</v>
      </c>
      <c r="SJX309" s="119" t="s">
        <v>613</v>
      </c>
      <c r="SJY309" s="119" t="s">
        <v>613</v>
      </c>
      <c r="SJZ309" s="119" t="s">
        <v>613</v>
      </c>
      <c r="SKA309" s="119" t="s">
        <v>613</v>
      </c>
      <c r="SKB309" s="119" t="s">
        <v>613</v>
      </c>
      <c r="SKC309" s="119" t="s">
        <v>613</v>
      </c>
      <c r="SKD309" s="119" t="s">
        <v>613</v>
      </c>
      <c r="SKE309" s="119" t="s">
        <v>613</v>
      </c>
      <c r="SKF309" s="119" t="s">
        <v>613</v>
      </c>
      <c r="SKG309" s="119" t="s">
        <v>613</v>
      </c>
      <c r="SKH309" s="119" t="s">
        <v>613</v>
      </c>
      <c r="SKI309" s="119" t="s">
        <v>613</v>
      </c>
      <c r="SKJ309" s="119" t="s">
        <v>613</v>
      </c>
      <c r="SKK309" s="119" t="s">
        <v>613</v>
      </c>
      <c r="SKL309" s="119" t="s">
        <v>613</v>
      </c>
      <c r="SKM309" s="119" t="s">
        <v>613</v>
      </c>
      <c r="SKN309" s="119" t="s">
        <v>613</v>
      </c>
      <c r="SKO309" s="119" t="s">
        <v>613</v>
      </c>
      <c r="SKP309" s="119" t="s">
        <v>613</v>
      </c>
      <c r="SKQ309" s="119" t="s">
        <v>613</v>
      </c>
      <c r="SKR309" s="119" t="s">
        <v>613</v>
      </c>
      <c r="SKS309" s="119" t="s">
        <v>613</v>
      </c>
      <c r="SKT309" s="119" t="s">
        <v>613</v>
      </c>
      <c r="SKU309" s="119" t="s">
        <v>613</v>
      </c>
      <c r="SKV309" s="119" t="s">
        <v>613</v>
      </c>
      <c r="SKW309" s="119" t="s">
        <v>613</v>
      </c>
      <c r="SKX309" s="119" t="s">
        <v>613</v>
      </c>
      <c r="SKY309" s="119" t="s">
        <v>613</v>
      </c>
      <c r="SKZ309" s="119" t="s">
        <v>613</v>
      </c>
      <c r="SLA309" s="119" t="s">
        <v>613</v>
      </c>
      <c r="SLB309" s="119" t="s">
        <v>613</v>
      </c>
      <c r="SLC309" s="119" t="s">
        <v>613</v>
      </c>
      <c r="SLD309" s="119" t="s">
        <v>613</v>
      </c>
      <c r="SLE309" s="119" t="s">
        <v>613</v>
      </c>
      <c r="SLF309" s="119" t="s">
        <v>613</v>
      </c>
      <c r="SLG309" s="119" t="s">
        <v>613</v>
      </c>
      <c r="SLH309" s="119" t="s">
        <v>613</v>
      </c>
      <c r="SLI309" s="119" t="s">
        <v>613</v>
      </c>
      <c r="SLJ309" s="119" t="s">
        <v>613</v>
      </c>
      <c r="SLK309" s="119" t="s">
        <v>613</v>
      </c>
      <c r="SLL309" s="119" t="s">
        <v>613</v>
      </c>
      <c r="SLM309" s="119" t="s">
        <v>613</v>
      </c>
      <c r="SLN309" s="119" t="s">
        <v>613</v>
      </c>
      <c r="SLO309" s="119" t="s">
        <v>613</v>
      </c>
      <c r="SLP309" s="119" t="s">
        <v>613</v>
      </c>
      <c r="SLQ309" s="119" t="s">
        <v>613</v>
      </c>
      <c r="SLR309" s="119" t="s">
        <v>613</v>
      </c>
      <c r="SLS309" s="119" t="s">
        <v>613</v>
      </c>
      <c r="SLT309" s="119" t="s">
        <v>613</v>
      </c>
      <c r="SLU309" s="119" t="s">
        <v>613</v>
      </c>
      <c r="SLV309" s="119" t="s">
        <v>613</v>
      </c>
      <c r="SLW309" s="119" t="s">
        <v>613</v>
      </c>
      <c r="SLX309" s="119" t="s">
        <v>613</v>
      </c>
      <c r="SLY309" s="119" t="s">
        <v>613</v>
      </c>
      <c r="SLZ309" s="119" t="s">
        <v>613</v>
      </c>
      <c r="SMA309" s="119" t="s">
        <v>613</v>
      </c>
      <c r="SMB309" s="119" t="s">
        <v>613</v>
      </c>
      <c r="SMC309" s="119" t="s">
        <v>613</v>
      </c>
      <c r="SMD309" s="119" t="s">
        <v>613</v>
      </c>
      <c r="SME309" s="119" t="s">
        <v>613</v>
      </c>
      <c r="SMF309" s="119" t="s">
        <v>613</v>
      </c>
      <c r="SMG309" s="119" t="s">
        <v>613</v>
      </c>
      <c r="SMH309" s="119" t="s">
        <v>613</v>
      </c>
      <c r="SMI309" s="119" t="s">
        <v>613</v>
      </c>
      <c r="SMJ309" s="119" t="s">
        <v>613</v>
      </c>
      <c r="SMK309" s="119" t="s">
        <v>613</v>
      </c>
      <c r="SML309" s="119" t="s">
        <v>613</v>
      </c>
      <c r="SMM309" s="119" t="s">
        <v>613</v>
      </c>
      <c r="SMN309" s="119" t="s">
        <v>613</v>
      </c>
      <c r="SMO309" s="119" t="s">
        <v>613</v>
      </c>
      <c r="SMP309" s="119" t="s">
        <v>613</v>
      </c>
      <c r="SMQ309" s="119" t="s">
        <v>613</v>
      </c>
      <c r="SMR309" s="119" t="s">
        <v>613</v>
      </c>
      <c r="SMS309" s="119" t="s">
        <v>613</v>
      </c>
      <c r="SMT309" s="119" t="s">
        <v>613</v>
      </c>
      <c r="SMU309" s="119" t="s">
        <v>613</v>
      </c>
      <c r="SMV309" s="119" t="s">
        <v>613</v>
      </c>
      <c r="SMW309" s="119" t="s">
        <v>613</v>
      </c>
      <c r="SMX309" s="119" t="s">
        <v>613</v>
      </c>
      <c r="SMY309" s="119" t="s">
        <v>613</v>
      </c>
      <c r="SMZ309" s="119" t="s">
        <v>613</v>
      </c>
      <c r="SNA309" s="119" t="s">
        <v>613</v>
      </c>
      <c r="SNB309" s="119" t="s">
        <v>613</v>
      </c>
      <c r="SNC309" s="119" t="s">
        <v>613</v>
      </c>
      <c r="SND309" s="119" t="s">
        <v>613</v>
      </c>
      <c r="SNE309" s="119" t="s">
        <v>613</v>
      </c>
      <c r="SNF309" s="119" t="s">
        <v>613</v>
      </c>
      <c r="SNG309" s="119" t="s">
        <v>613</v>
      </c>
      <c r="SNH309" s="119" t="s">
        <v>613</v>
      </c>
      <c r="SNI309" s="119" t="s">
        <v>613</v>
      </c>
      <c r="SNJ309" s="119" t="s">
        <v>613</v>
      </c>
      <c r="SNK309" s="119" t="s">
        <v>613</v>
      </c>
      <c r="SNL309" s="119" t="s">
        <v>613</v>
      </c>
      <c r="SNM309" s="119" t="s">
        <v>613</v>
      </c>
      <c r="SNN309" s="119" t="s">
        <v>613</v>
      </c>
      <c r="SNO309" s="119" t="s">
        <v>613</v>
      </c>
      <c r="SNP309" s="119" t="s">
        <v>613</v>
      </c>
      <c r="SNQ309" s="119" t="s">
        <v>613</v>
      </c>
      <c r="SNR309" s="119" t="s">
        <v>613</v>
      </c>
      <c r="SNS309" s="119" t="s">
        <v>613</v>
      </c>
      <c r="SNT309" s="119" t="s">
        <v>613</v>
      </c>
      <c r="SNU309" s="119" t="s">
        <v>613</v>
      </c>
      <c r="SNV309" s="119" t="s">
        <v>613</v>
      </c>
      <c r="SNW309" s="119" t="s">
        <v>613</v>
      </c>
      <c r="SNX309" s="119" t="s">
        <v>613</v>
      </c>
      <c r="SNY309" s="119" t="s">
        <v>613</v>
      </c>
      <c r="SNZ309" s="119" t="s">
        <v>613</v>
      </c>
      <c r="SOA309" s="119" t="s">
        <v>613</v>
      </c>
      <c r="SOB309" s="119" t="s">
        <v>613</v>
      </c>
      <c r="SOC309" s="119" t="s">
        <v>613</v>
      </c>
      <c r="SOD309" s="119" t="s">
        <v>613</v>
      </c>
      <c r="SOE309" s="119" t="s">
        <v>613</v>
      </c>
      <c r="SOF309" s="119" t="s">
        <v>613</v>
      </c>
      <c r="SOG309" s="119" t="s">
        <v>613</v>
      </c>
      <c r="SOH309" s="119" t="s">
        <v>613</v>
      </c>
      <c r="SOI309" s="119" t="s">
        <v>613</v>
      </c>
      <c r="SOJ309" s="119" t="s">
        <v>613</v>
      </c>
      <c r="SOK309" s="119" t="s">
        <v>613</v>
      </c>
      <c r="SOL309" s="119" t="s">
        <v>613</v>
      </c>
      <c r="SOM309" s="119" t="s">
        <v>613</v>
      </c>
      <c r="SON309" s="119" t="s">
        <v>613</v>
      </c>
      <c r="SOO309" s="119" t="s">
        <v>613</v>
      </c>
      <c r="SOP309" s="119" t="s">
        <v>613</v>
      </c>
      <c r="SOQ309" s="119" t="s">
        <v>613</v>
      </c>
      <c r="SOR309" s="119" t="s">
        <v>613</v>
      </c>
      <c r="SOS309" s="119" t="s">
        <v>613</v>
      </c>
      <c r="SOT309" s="119" t="s">
        <v>613</v>
      </c>
      <c r="SOU309" s="119" t="s">
        <v>613</v>
      </c>
      <c r="SOV309" s="119" t="s">
        <v>613</v>
      </c>
      <c r="SOW309" s="119" t="s">
        <v>613</v>
      </c>
      <c r="SOX309" s="119" t="s">
        <v>613</v>
      </c>
      <c r="SOY309" s="119" t="s">
        <v>613</v>
      </c>
      <c r="SOZ309" s="119" t="s">
        <v>613</v>
      </c>
      <c r="SPA309" s="119" t="s">
        <v>613</v>
      </c>
      <c r="SPB309" s="119" t="s">
        <v>613</v>
      </c>
      <c r="SPC309" s="119" t="s">
        <v>613</v>
      </c>
      <c r="SPD309" s="119" t="s">
        <v>613</v>
      </c>
      <c r="SPE309" s="119" t="s">
        <v>613</v>
      </c>
      <c r="SPF309" s="119" t="s">
        <v>613</v>
      </c>
      <c r="SPG309" s="119" t="s">
        <v>613</v>
      </c>
      <c r="SPH309" s="119" t="s">
        <v>613</v>
      </c>
      <c r="SPI309" s="119" t="s">
        <v>613</v>
      </c>
      <c r="SPJ309" s="119" t="s">
        <v>613</v>
      </c>
      <c r="SPK309" s="119" t="s">
        <v>613</v>
      </c>
      <c r="SPL309" s="119" t="s">
        <v>613</v>
      </c>
      <c r="SPM309" s="119" t="s">
        <v>613</v>
      </c>
      <c r="SPN309" s="119" t="s">
        <v>613</v>
      </c>
      <c r="SPO309" s="119" t="s">
        <v>613</v>
      </c>
      <c r="SPP309" s="119" t="s">
        <v>613</v>
      </c>
      <c r="SPQ309" s="119" t="s">
        <v>613</v>
      </c>
      <c r="SPR309" s="119" t="s">
        <v>613</v>
      </c>
      <c r="SPS309" s="119" t="s">
        <v>613</v>
      </c>
      <c r="SPT309" s="119" t="s">
        <v>613</v>
      </c>
      <c r="SPU309" s="119" t="s">
        <v>613</v>
      </c>
      <c r="SPV309" s="119" t="s">
        <v>613</v>
      </c>
      <c r="SPW309" s="119" t="s">
        <v>613</v>
      </c>
      <c r="SPX309" s="119" t="s">
        <v>613</v>
      </c>
      <c r="SPY309" s="119" t="s">
        <v>613</v>
      </c>
      <c r="SPZ309" s="119" t="s">
        <v>613</v>
      </c>
      <c r="SQA309" s="119" t="s">
        <v>613</v>
      </c>
      <c r="SQB309" s="119" t="s">
        <v>613</v>
      </c>
      <c r="SQC309" s="119" t="s">
        <v>613</v>
      </c>
      <c r="SQD309" s="119" t="s">
        <v>613</v>
      </c>
      <c r="SQE309" s="119" t="s">
        <v>613</v>
      </c>
      <c r="SQF309" s="119" t="s">
        <v>613</v>
      </c>
      <c r="SQG309" s="119" t="s">
        <v>613</v>
      </c>
      <c r="SQH309" s="119" t="s">
        <v>613</v>
      </c>
      <c r="SQI309" s="119" t="s">
        <v>613</v>
      </c>
      <c r="SQJ309" s="119" t="s">
        <v>613</v>
      </c>
      <c r="SQK309" s="119" t="s">
        <v>613</v>
      </c>
      <c r="SQL309" s="119" t="s">
        <v>613</v>
      </c>
      <c r="SQM309" s="119" t="s">
        <v>613</v>
      </c>
      <c r="SQN309" s="119" t="s">
        <v>613</v>
      </c>
      <c r="SQO309" s="119" t="s">
        <v>613</v>
      </c>
      <c r="SQP309" s="119" t="s">
        <v>613</v>
      </c>
      <c r="SQQ309" s="119" t="s">
        <v>613</v>
      </c>
      <c r="SQR309" s="119" t="s">
        <v>613</v>
      </c>
      <c r="SQS309" s="119" t="s">
        <v>613</v>
      </c>
      <c r="SQT309" s="119" t="s">
        <v>613</v>
      </c>
      <c r="SQU309" s="119" t="s">
        <v>613</v>
      </c>
      <c r="SQV309" s="119" t="s">
        <v>613</v>
      </c>
      <c r="SQW309" s="119" t="s">
        <v>613</v>
      </c>
      <c r="SQX309" s="119" t="s">
        <v>613</v>
      </c>
      <c r="SQY309" s="119" t="s">
        <v>613</v>
      </c>
      <c r="SQZ309" s="119" t="s">
        <v>613</v>
      </c>
      <c r="SRA309" s="119" t="s">
        <v>613</v>
      </c>
      <c r="SRB309" s="119" t="s">
        <v>613</v>
      </c>
      <c r="SRC309" s="119" t="s">
        <v>613</v>
      </c>
      <c r="SRD309" s="119" t="s">
        <v>613</v>
      </c>
      <c r="SRE309" s="119" t="s">
        <v>613</v>
      </c>
      <c r="SRF309" s="119" t="s">
        <v>613</v>
      </c>
      <c r="SRG309" s="119" t="s">
        <v>613</v>
      </c>
      <c r="SRH309" s="119" t="s">
        <v>613</v>
      </c>
      <c r="SRI309" s="119" t="s">
        <v>613</v>
      </c>
      <c r="SRJ309" s="119" t="s">
        <v>613</v>
      </c>
      <c r="SRK309" s="119" t="s">
        <v>613</v>
      </c>
      <c r="SRL309" s="119" t="s">
        <v>613</v>
      </c>
      <c r="SRM309" s="119" t="s">
        <v>613</v>
      </c>
      <c r="SRN309" s="119" t="s">
        <v>613</v>
      </c>
      <c r="SRO309" s="119" t="s">
        <v>613</v>
      </c>
      <c r="SRP309" s="119" t="s">
        <v>613</v>
      </c>
      <c r="SRQ309" s="119" t="s">
        <v>613</v>
      </c>
      <c r="SRR309" s="119" t="s">
        <v>613</v>
      </c>
      <c r="SRS309" s="119" t="s">
        <v>613</v>
      </c>
      <c r="SRT309" s="119" t="s">
        <v>613</v>
      </c>
      <c r="SRU309" s="119" t="s">
        <v>613</v>
      </c>
      <c r="SRV309" s="119" t="s">
        <v>613</v>
      </c>
      <c r="SRW309" s="119" t="s">
        <v>613</v>
      </c>
      <c r="SRX309" s="119" t="s">
        <v>613</v>
      </c>
      <c r="SRY309" s="119" t="s">
        <v>613</v>
      </c>
      <c r="SRZ309" s="119" t="s">
        <v>613</v>
      </c>
      <c r="SSA309" s="119" t="s">
        <v>613</v>
      </c>
      <c r="SSB309" s="119" t="s">
        <v>613</v>
      </c>
      <c r="SSC309" s="119" t="s">
        <v>613</v>
      </c>
      <c r="SSD309" s="119" t="s">
        <v>613</v>
      </c>
      <c r="SSE309" s="119" t="s">
        <v>613</v>
      </c>
      <c r="SSF309" s="119" t="s">
        <v>613</v>
      </c>
      <c r="SSG309" s="119" t="s">
        <v>613</v>
      </c>
      <c r="SSH309" s="119" t="s">
        <v>613</v>
      </c>
      <c r="SSI309" s="119" t="s">
        <v>613</v>
      </c>
      <c r="SSJ309" s="119" t="s">
        <v>613</v>
      </c>
      <c r="SSK309" s="119" t="s">
        <v>613</v>
      </c>
      <c r="SSL309" s="119" t="s">
        <v>613</v>
      </c>
      <c r="SSM309" s="119" t="s">
        <v>613</v>
      </c>
      <c r="SSN309" s="119" t="s">
        <v>613</v>
      </c>
      <c r="SSO309" s="119" t="s">
        <v>613</v>
      </c>
      <c r="SSP309" s="119" t="s">
        <v>613</v>
      </c>
      <c r="SSQ309" s="119" t="s">
        <v>613</v>
      </c>
      <c r="SSR309" s="119" t="s">
        <v>613</v>
      </c>
      <c r="SSS309" s="119" t="s">
        <v>613</v>
      </c>
      <c r="SST309" s="119" t="s">
        <v>613</v>
      </c>
      <c r="SSU309" s="119" t="s">
        <v>613</v>
      </c>
      <c r="SSV309" s="119" t="s">
        <v>613</v>
      </c>
      <c r="SSW309" s="119" t="s">
        <v>613</v>
      </c>
      <c r="SSX309" s="119" t="s">
        <v>613</v>
      </c>
      <c r="SSY309" s="119" t="s">
        <v>613</v>
      </c>
      <c r="SSZ309" s="119" t="s">
        <v>613</v>
      </c>
      <c r="STA309" s="119" t="s">
        <v>613</v>
      </c>
      <c r="STB309" s="119" t="s">
        <v>613</v>
      </c>
      <c r="STC309" s="119" t="s">
        <v>613</v>
      </c>
      <c r="STD309" s="119" t="s">
        <v>613</v>
      </c>
      <c r="STE309" s="119" t="s">
        <v>613</v>
      </c>
      <c r="STF309" s="119" t="s">
        <v>613</v>
      </c>
      <c r="STG309" s="119" t="s">
        <v>613</v>
      </c>
      <c r="STH309" s="119" t="s">
        <v>613</v>
      </c>
      <c r="STI309" s="119" t="s">
        <v>613</v>
      </c>
      <c r="STJ309" s="119" t="s">
        <v>613</v>
      </c>
      <c r="STK309" s="119" t="s">
        <v>613</v>
      </c>
      <c r="STL309" s="119" t="s">
        <v>613</v>
      </c>
      <c r="STM309" s="119" t="s">
        <v>613</v>
      </c>
      <c r="STN309" s="119" t="s">
        <v>613</v>
      </c>
      <c r="STO309" s="119" t="s">
        <v>613</v>
      </c>
      <c r="STP309" s="119" t="s">
        <v>613</v>
      </c>
      <c r="STQ309" s="119" t="s">
        <v>613</v>
      </c>
      <c r="STR309" s="119" t="s">
        <v>613</v>
      </c>
      <c r="STS309" s="119" t="s">
        <v>613</v>
      </c>
      <c r="STT309" s="119" t="s">
        <v>613</v>
      </c>
      <c r="STU309" s="119" t="s">
        <v>613</v>
      </c>
      <c r="STV309" s="119" t="s">
        <v>613</v>
      </c>
      <c r="STW309" s="119" t="s">
        <v>613</v>
      </c>
      <c r="STX309" s="119" t="s">
        <v>613</v>
      </c>
      <c r="STY309" s="119" t="s">
        <v>613</v>
      </c>
      <c r="STZ309" s="119" t="s">
        <v>613</v>
      </c>
      <c r="SUA309" s="119" t="s">
        <v>613</v>
      </c>
      <c r="SUB309" s="119" t="s">
        <v>613</v>
      </c>
      <c r="SUC309" s="119" t="s">
        <v>613</v>
      </c>
      <c r="SUD309" s="119" t="s">
        <v>613</v>
      </c>
      <c r="SUE309" s="119" t="s">
        <v>613</v>
      </c>
      <c r="SUF309" s="119" t="s">
        <v>613</v>
      </c>
      <c r="SUG309" s="119" t="s">
        <v>613</v>
      </c>
      <c r="SUH309" s="119" t="s">
        <v>613</v>
      </c>
      <c r="SUI309" s="119" t="s">
        <v>613</v>
      </c>
      <c r="SUJ309" s="119" t="s">
        <v>613</v>
      </c>
      <c r="SUK309" s="119" t="s">
        <v>613</v>
      </c>
      <c r="SUL309" s="119" t="s">
        <v>613</v>
      </c>
      <c r="SUM309" s="119" t="s">
        <v>613</v>
      </c>
      <c r="SUN309" s="119" t="s">
        <v>613</v>
      </c>
      <c r="SUO309" s="119" t="s">
        <v>613</v>
      </c>
      <c r="SUP309" s="119" t="s">
        <v>613</v>
      </c>
      <c r="SUQ309" s="119" t="s">
        <v>613</v>
      </c>
      <c r="SUR309" s="119" t="s">
        <v>613</v>
      </c>
      <c r="SUS309" s="119" t="s">
        <v>613</v>
      </c>
      <c r="SUT309" s="119" t="s">
        <v>613</v>
      </c>
      <c r="SUU309" s="119" t="s">
        <v>613</v>
      </c>
      <c r="SUV309" s="119" t="s">
        <v>613</v>
      </c>
      <c r="SUW309" s="119" t="s">
        <v>613</v>
      </c>
      <c r="SUX309" s="119" t="s">
        <v>613</v>
      </c>
      <c r="SUY309" s="119" t="s">
        <v>613</v>
      </c>
      <c r="SUZ309" s="119" t="s">
        <v>613</v>
      </c>
      <c r="SVA309" s="119" t="s">
        <v>613</v>
      </c>
      <c r="SVB309" s="119" t="s">
        <v>613</v>
      </c>
      <c r="SVC309" s="119" t="s">
        <v>613</v>
      </c>
      <c r="SVD309" s="119" t="s">
        <v>613</v>
      </c>
      <c r="SVE309" s="119" t="s">
        <v>613</v>
      </c>
      <c r="SVF309" s="119" t="s">
        <v>613</v>
      </c>
      <c r="SVG309" s="119" t="s">
        <v>613</v>
      </c>
      <c r="SVH309" s="119" t="s">
        <v>613</v>
      </c>
      <c r="SVI309" s="119" t="s">
        <v>613</v>
      </c>
      <c r="SVJ309" s="119" t="s">
        <v>613</v>
      </c>
      <c r="SVK309" s="119" t="s">
        <v>613</v>
      </c>
      <c r="SVL309" s="119" t="s">
        <v>613</v>
      </c>
      <c r="SVM309" s="119" t="s">
        <v>613</v>
      </c>
      <c r="SVN309" s="119" t="s">
        <v>613</v>
      </c>
      <c r="SVO309" s="119" t="s">
        <v>613</v>
      </c>
      <c r="SVP309" s="119" t="s">
        <v>613</v>
      </c>
      <c r="SVQ309" s="119" t="s">
        <v>613</v>
      </c>
      <c r="SVR309" s="119" t="s">
        <v>613</v>
      </c>
      <c r="SVS309" s="119" t="s">
        <v>613</v>
      </c>
      <c r="SVT309" s="119" t="s">
        <v>613</v>
      </c>
      <c r="SVU309" s="119" t="s">
        <v>613</v>
      </c>
      <c r="SVV309" s="119" t="s">
        <v>613</v>
      </c>
      <c r="SVW309" s="119" t="s">
        <v>613</v>
      </c>
      <c r="SVX309" s="119" t="s">
        <v>613</v>
      </c>
      <c r="SVY309" s="119" t="s">
        <v>613</v>
      </c>
      <c r="SVZ309" s="119" t="s">
        <v>613</v>
      </c>
      <c r="SWA309" s="119" t="s">
        <v>613</v>
      </c>
      <c r="SWB309" s="119" t="s">
        <v>613</v>
      </c>
      <c r="SWC309" s="119" t="s">
        <v>613</v>
      </c>
      <c r="SWD309" s="119" t="s">
        <v>613</v>
      </c>
      <c r="SWE309" s="119" t="s">
        <v>613</v>
      </c>
      <c r="SWF309" s="119" t="s">
        <v>613</v>
      </c>
      <c r="SWG309" s="119" t="s">
        <v>613</v>
      </c>
      <c r="SWH309" s="119" t="s">
        <v>613</v>
      </c>
      <c r="SWI309" s="119" t="s">
        <v>613</v>
      </c>
      <c r="SWJ309" s="119" t="s">
        <v>613</v>
      </c>
      <c r="SWK309" s="119" t="s">
        <v>613</v>
      </c>
      <c r="SWL309" s="119" t="s">
        <v>613</v>
      </c>
      <c r="SWM309" s="119" t="s">
        <v>613</v>
      </c>
      <c r="SWN309" s="119" t="s">
        <v>613</v>
      </c>
      <c r="SWO309" s="119" t="s">
        <v>613</v>
      </c>
      <c r="SWP309" s="119" t="s">
        <v>613</v>
      </c>
      <c r="SWQ309" s="119" t="s">
        <v>613</v>
      </c>
      <c r="SWR309" s="119" t="s">
        <v>613</v>
      </c>
      <c r="SWS309" s="119" t="s">
        <v>613</v>
      </c>
      <c r="SWT309" s="119" t="s">
        <v>613</v>
      </c>
      <c r="SWU309" s="119" t="s">
        <v>613</v>
      </c>
      <c r="SWV309" s="119" t="s">
        <v>613</v>
      </c>
      <c r="SWW309" s="119" t="s">
        <v>613</v>
      </c>
      <c r="SWX309" s="119" t="s">
        <v>613</v>
      </c>
      <c r="SWY309" s="119" t="s">
        <v>613</v>
      </c>
      <c r="SWZ309" s="119" t="s">
        <v>613</v>
      </c>
      <c r="SXA309" s="119" t="s">
        <v>613</v>
      </c>
      <c r="SXB309" s="119" t="s">
        <v>613</v>
      </c>
      <c r="SXC309" s="119" t="s">
        <v>613</v>
      </c>
      <c r="SXD309" s="119" t="s">
        <v>613</v>
      </c>
      <c r="SXE309" s="119" t="s">
        <v>613</v>
      </c>
      <c r="SXF309" s="119" t="s">
        <v>613</v>
      </c>
      <c r="SXG309" s="119" t="s">
        <v>613</v>
      </c>
      <c r="SXH309" s="119" t="s">
        <v>613</v>
      </c>
      <c r="SXI309" s="119" t="s">
        <v>613</v>
      </c>
      <c r="SXJ309" s="119" t="s">
        <v>613</v>
      </c>
      <c r="SXK309" s="119" t="s">
        <v>613</v>
      </c>
      <c r="SXL309" s="119" t="s">
        <v>613</v>
      </c>
      <c r="SXM309" s="119" t="s">
        <v>613</v>
      </c>
      <c r="SXN309" s="119" t="s">
        <v>613</v>
      </c>
      <c r="SXO309" s="119" t="s">
        <v>613</v>
      </c>
      <c r="SXP309" s="119" t="s">
        <v>613</v>
      </c>
      <c r="SXQ309" s="119" t="s">
        <v>613</v>
      </c>
      <c r="SXR309" s="119" t="s">
        <v>613</v>
      </c>
      <c r="SXS309" s="119" t="s">
        <v>613</v>
      </c>
      <c r="SXT309" s="119" t="s">
        <v>613</v>
      </c>
      <c r="SXU309" s="119" t="s">
        <v>613</v>
      </c>
      <c r="SXV309" s="119" t="s">
        <v>613</v>
      </c>
      <c r="SXW309" s="119" t="s">
        <v>613</v>
      </c>
      <c r="SXX309" s="119" t="s">
        <v>613</v>
      </c>
      <c r="SXY309" s="119" t="s">
        <v>613</v>
      </c>
      <c r="SXZ309" s="119" t="s">
        <v>613</v>
      </c>
      <c r="SYA309" s="119" t="s">
        <v>613</v>
      </c>
      <c r="SYB309" s="119" t="s">
        <v>613</v>
      </c>
      <c r="SYC309" s="119" t="s">
        <v>613</v>
      </c>
      <c r="SYD309" s="119" t="s">
        <v>613</v>
      </c>
      <c r="SYE309" s="119" t="s">
        <v>613</v>
      </c>
      <c r="SYF309" s="119" t="s">
        <v>613</v>
      </c>
      <c r="SYG309" s="119" t="s">
        <v>613</v>
      </c>
      <c r="SYH309" s="119" t="s">
        <v>613</v>
      </c>
      <c r="SYI309" s="119" t="s">
        <v>613</v>
      </c>
      <c r="SYJ309" s="119" t="s">
        <v>613</v>
      </c>
      <c r="SYK309" s="119" t="s">
        <v>613</v>
      </c>
      <c r="SYL309" s="119" t="s">
        <v>613</v>
      </c>
      <c r="SYM309" s="119" t="s">
        <v>613</v>
      </c>
      <c r="SYN309" s="119" t="s">
        <v>613</v>
      </c>
      <c r="SYO309" s="119" t="s">
        <v>613</v>
      </c>
      <c r="SYP309" s="119" t="s">
        <v>613</v>
      </c>
      <c r="SYQ309" s="119" t="s">
        <v>613</v>
      </c>
      <c r="SYR309" s="119" t="s">
        <v>613</v>
      </c>
      <c r="SYS309" s="119" t="s">
        <v>613</v>
      </c>
      <c r="SYT309" s="119" t="s">
        <v>613</v>
      </c>
      <c r="SYU309" s="119" t="s">
        <v>613</v>
      </c>
      <c r="SYV309" s="119" t="s">
        <v>613</v>
      </c>
      <c r="SYW309" s="119" t="s">
        <v>613</v>
      </c>
      <c r="SYX309" s="119" t="s">
        <v>613</v>
      </c>
      <c r="SYY309" s="119" t="s">
        <v>613</v>
      </c>
      <c r="SYZ309" s="119" t="s">
        <v>613</v>
      </c>
      <c r="SZA309" s="119" t="s">
        <v>613</v>
      </c>
      <c r="SZB309" s="119" t="s">
        <v>613</v>
      </c>
      <c r="SZC309" s="119" t="s">
        <v>613</v>
      </c>
      <c r="SZD309" s="119" t="s">
        <v>613</v>
      </c>
      <c r="SZE309" s="119" t="s">
        <v>613</v>
      </c>
      <c r="SZF309" s="119" t="s">
        <v>613</v>
      </c>
      <c r="SZG309" s="119" t="s">
        <v>613</v>
      </c>
      <c r="SZH309" s="119" t="s">
        <v>613</v>
      </c>
      <c r="SZI309" s="119" t="s">
        <v>613</v>
      </c>
      <c r="SZJ309" s="119" t="s">
        <v>613</v>
      </c>
      <c r="SZK309" s="119" t="s">
        <v>613</v>
      </c>
      <c r="SZL309" s="119" t="s">
        <v>613</v>
      </c>
      <c r="SZM309" s="119" t="s">
        <v>613</v>
      </c>
      <c r="SZN309" s="119" t="s">
        <v>613</v>
      </c>
      <c r="SZO309" s="119" t="s">
        <v>613</v>
      </c>
      <c r="SZP309" s="119" t="s">
        <v>613</v>
      </c>
      <c r="SZQ309" s="119" t="s">
        <v>613</v>
      </c>
      <c r="SZR309" s="119" t="s">
        <v>613</v>
      </c>
      <c r="SZS309" s="119" t="s">
        <v>613</v>
      </c>
      <c r="SZT309" s="119" t="s">
        <v>613</v>
      </c>
      <c r="SZU309" s="119" t="s">
        <v>613</v>
      </c>
      <c r="SZV309" s="119" t="s">
        <v>613</v>
      </c>
      <c r="SZW309" s="119" t="s">
        <v>613</v>
      </c>
      <c r="SZX309" s="119" t="s">
        <v>613</v>
      </c>
      <c r="SZY309" s="119" t="s">
        <v>613</v>
      </c>
      <c r="SZZ309" s="119" t="s">
        <v>613</v>
      </c>
      <c r="TAA309" s="119" t="s">
        <v>613</v>
      </c>
      <c r="TAB309" s="119" t="s">
        <v>613</v>
      </c>
      <c r="TAC309" s="119" t="s">
        <v>613</v>
      </c>
      <c r="TAD309" s="119" t="s">
        <v>613</v>
      </c>
      <c r="TAE309" s="119" t="s">
        <v>613</v>
      </c>
      <c r="TAF309" s="119" t="s">
        <v>613</v>
      </c>
      <c r="TAG309" s="119" t="s">
        <v>613</v>
      </c>
      <c r="TAH309" s="119" t="s">
        <v>613</v>
      </c>
      <c r="TAI309" s="119" t="s">
        <v>613</v>
      </c>
      <c r="TAJ309" s="119" t="s">
        <v>613</v>
      </c>
      <c r="TAK309" s="119" t="s">
        <v>613</v>
      </c>
      <c r="TAL309" s="119" t="s">
        <v>613</v>
      </c>
      <c r="TAM309" s="119" t="s">
        <v>613</v>
      </c>
      <c r="TAN309" s="119" t="s">
        <v>613</v>
      </c>
      <c r="TAO309" s="119" t="s">
        <v>613</v>
      </c>
      <c r="TAP309" s="119" t="s">
        <v>613</v>
      </c>
      <c r="TAQ309" s="119" t="s">
        <v>613</v>
      </c>
      <c r="TAR309" s="119" t="s">
        <v>613</v>
      </c>
      <c r="TAS309" s="119" t="s">
        <v>613</v>
      </c>
      <c r="TAT309" s="119" t="s">
        <v>613</v>
      </c>
      <c r="TAU309" s="119" t="s">
        <v>613</v>
      </c>
      <c r="TAV309" s="119" t="s">
        <v>613</v>
      </c>
      <c r="TAW309" s="119" t="s">
        <v>613</v>
      </c>
      <c r="TAX309" s="119" t="s">
        <v>613</v>
      </c>
      <c r="TAY309" s="119" t="s">
        <v>613</v>
      </c>
      <c r="TAZ309" s="119" t="s">
        <v>613</v>
      </c>
      <c r="TBA309" s="119" t="s">
        <v>613</v>
      </c>
      <c r="TBB309" s="119" t="s">
        <v>613</v>
      </c>
      <c r="TBC309" s="119" t="s">
        <v>613</v>
      </c>
      <c r="TBD309" s="119" t="s">
        <v>613</v>
      </c>
      <c r="TBE309" s="119" t="s">
        <v>613</v>
      </c>
      <c r="TBF309" s="119" t="s">
        <v>613</v>
      </c>
      <c r="TBG309" s="119" t="s">
        <v>613</v>
      </c>
      <c r="TBH309" s="119" t="s">
        <v>613</v>
      </c>
      <c r="TBI309" s="119" t="s">
        <v>613</v>
      </c>
      <c r="TBJ309" s="119" t="s">
        <v>613</v>
      </c>
      <c r="TBK309" s="119" t="s">
        <v>613</v>
      </c>
      <c r="TBL309" s="119" t="s">
        <v>613</v>
      </c>
      <c r="TBM309" s="119" t="s">
        <v>613</v>
      </c>
      <c r="TBN309" s="119" t="s">
        <v>613</v>
      </c>
      <c r="TBO309" s="119" t="s">
        <v>613</v>
      </c>
      <c r="TBP309" s="119" t="s">
        <v>613</v>
      </c>
      <c r="TBQ309" s="119" t="s">
        <v>613</v>
      </c>
      <c r="TBR309" s="119" t="s">
        <v>613</v>
      </c>
      <c r="TBS309" s="119" t="s">
        <v>613</v>
      </c>
      <c r="TBT309" s="119" t="s">
        <v>613</v>
      </c>
      <c r="TBU309" s="119" t="s">
        <v>613</v>
      </c>
      <c r="TBV309" s="119" t="s">
        <v>613</v>
      </c>
      <c r="TBW309" s="119" t="s">
        <v>613</v>
      </c>
      <c r="TBX309" s="119" t="s">
        <v>613</v>
      </c>
      <c r="TBY309" s="119" t="s">
        <v>613</v>
      </c>
      <c r="TBZ309" s="119" t="s">
        <v>613</v>
      </c>
      <c r="TCA309" s="119" t="s">
        <v>613</v>
      </c>
      <c r="TCB309" s="119" t="s">
        <v>613</v>
      </c>
      <c r="TCC309" s="119" t="s">
        <v>613</v>
      </c>
      <c r="TCD309" s="119" t="s">
        <v>613</v>
      </c>
      <c r="TCE309" s="119" t="s">
        <v>613</v>
      </c>
      <c r="TCF309" s="119" t="s">
        <v>613</v>
      </c>
      <c r="TCG309" s="119" t="s">
        <v>613</v>
      </c>
      <c r="TCH309" s="119" t="s">
        <v>613</v>
      </c>
      <c r="TCI309" s="119" t="s">
        <v>613</v>
      </c>
      <c r="TCJ309" s="119" t="s">
        <v>613</v>
      </c>
      <c r="TCK309" s="119" t="s">
        <v>613</v>
      </c>
      <c r="TCL309" s="119" t="s">
        <v>613</v>
      </c>
      <c r="TCM309" s="119" t="s">
        <v>613</v>
      </c>
      <c r="TCN309" s="119" t="s">
        <v>613</v>
      </c>
      <c r="TCO309" s="119" t="s">
        <v>613</v>
      </c>
      <c r="TCP309" s="119" t="s">
        <v>613</v>
      </c>
      <c r="TCQ309" s="119" t="s">
        <v>613</v>
      </c>
      <c r="TCR309" s="119" t="s">
        <v>613</v>
      </c>
      <c r="TCS309" s="119" t="s">
        <v>613</v>
      </c>
      <c r="TCT309" s="119" t="s">
        <v>613</v>
      </c>
      <c r="TCU309" s="119" t="s">
        <v>613</v>
      </c>
      <c r="TCV309" s="119" t="s">
        <v>613</v>
      </c>
      <c r="TCW309" s="119" t="s">
        <v>613</v>
      </c>
      <c r="TCX309" s="119" t="s">
        <v>613</v>
      </c>
      <c r="TCY309" s="119" t="s">
        <v>613</v>
      </c>
      <c r="TCZ309" s="119" t="s">
        <v>613</v>
      </c>
      <c r="TDA309" s="119" t="s">
        <v>613</v>
      </c>
      <c r="TDB309" s="119" t="s">
        <v>613</v>
      </c>
      <c r="TDC309" s="119" t="s">
        <v>613</v>
      </c>
      <c r="TDD309" s="119" t="s">
        <v>613</v>
      </c>
      <c r="TDE309" s="119" t="s">
        <v>613</v>
      </c>
      <c r="TDF309" s="119" t="s">
        <v>613</v>
      </c>
      <c r="TDG309" s="119" t="s">
        <v>613</v>
      </c>
      <c r="TDH309" s="119" t="s">
        <v>613</v>
      </c>
      <c r="TDI309" s="119" t="s">
        <v>613</v>
      </c>
      <c r="TDJ309" s="119" t="s">
        <v>613</v>
      </c>
      <c r="TDK309" s="119" t="s">
        <v>613</v>
      </c>
      <c r="TDL309" s="119" t="s">
        <v>613</v>
      </c>
      <c r="TDM309" s="119" t="s">
        <v>613</v>
      </c>
      <c r="TDN309" s="119" t="s">
        <v>613</v>
      </c>
      <c r="TDO309" s="119" t="s">
        <v>613</v>
      </c>
      <c r="TDP309" s="119" t="s">
        <v>613</v>
      </c>
      <c r="TDQ309" s="119" t="s">
        <v>613</v>
      </c>
      <c r="TDR309" s="119" t="s">
        <v>613</v>
      </c>
      <c r="TDS309" s="119" t="s">
        <v>613</v>
      </c>
      <c r="TDT309" s="119" t="s">
        <v>613</v>
      </c>
      <c r="TDU309" s="119" t="s">
        <v>613</v>
      </c>
      <c r="TDV309" s="119" t="s">
        <v>613</v>
      </c>
      <c r="TDW309" s="119" t="s">
        <v>613</v>
      </c>
      <c r="TDX309" s="119" t="s">
        <v>613</v>
      </c>
      <c r="TDY309" s="119" t="s">
        <v>613</v>
      </c>
      <c r="TDZ309" s="119" t="s">
        <v>613</v>
      </c>
      <c r="TEA309" s="119" t="s">
        <v>613</v>
      </c>
      <c r="TEB309" s="119" t="s">
        <v>613</v>
      </c>
      <c r="TEC309" s="119" t="s">
        <v>613</v>
      </c>
      <c r="TED309" s="119" t="s">
        <v>613</v>
      </c>
      <c r="TEE309" s="119" t="s">
        <v>613</v>
      </c>
      <c r="TEF309" s="119" t="s">
        <v>613</v>
      </c>
      <c r="TEG309" s="119" t="s">
        <v>613</v>
      </c>
      <c r="TEH309" s="119" t="s">
        <v>613</v>
      </c>
      <c r="TEI309" s="119" t="s">
        <v>613</v>
      </c>
      <c r="TEJ309" s="119" t="s">
        <v>613</v>
      </c>
      <c r="TEK309" s="119" t="s">
        <v>613</v>
      </c>
      <c r="TEL309" s="119" t="s">
        <v>613</v>
      </c>
      <c r="TEM309" s="119" t="s">
        <v>613</v>
      </c>
      <c r="TEN309" s="119" t="s">
        <v>613</v>
      </c>
      <c r="TEO309" s="119" t="s">
        <v>613</v>
      </c>
      <c r="TEP309" s="119" t="s">
        <v>613</v>
      </c>
      <c r="TEQ309" s="119" t="s">
        <v>613</v>
      </c>
      <c r="TER309" s="119" t="s">
        <v>613</v>
      </c>
      <c r="TES309" s="119" t="s">
        <v>613</v>
      </c>
      <c r="TET309" s="119" t="s">
        <v>613</v>
      </c>
      <c r="TEU309" s="119" t="s">
        <v>613</v>
      </c>
      <c r="TEV309" s="119" t="s">
        <v>613</v>
      </c>
      <c r="TEW309" s="119" t="s">
        <v>613</v>
      </c>
      <c r="TEX309" s="119" t="s">
        <v>613</v>
      </c>
      <c r="TEY309" s="119" t="s">
        <v>613</v>
      </c>
      <c r="TEZ309" s="119" t="s">
        <v>613</v>
      </c>
      <c r="TFA309" s="119" t="s">
        <v>613</v>
      </c>
      <c r="TFB309" s="119" t="s">
        <v>613</v>
      </c>
      <c r="TFC309" s="119" t="s">
        <v>613</v>
      </c>
      <c r="TFD309" s="119" t="s">
        <v>613</v>
      </c>
      <c r="TFE309" s="119" t="s">
        <v>613</v>
      </c>
      <c r="TFF309" s="119" t="s">
        <v>613</v>
      </c>
      <c r="TFG309" s="119" t="s">
        <v>613</v>
      </c>
      <c r="TFH309" s="119" t="s">
        <v>613</v>
      </c>
      <c r="TFI309" s="119" t="s">
        <v>613</v>
      </c>
      <c r="TFJ309" s="119" t="s">
        <v>613</v>
      </c>
      <c r="TFK309" s="119" t="s">
        <v>613</v>
      </c>
      <c r="TFL309" s="119" t="s">
        <v>613</v>
      </c>
      <c r="TFM309" s="119" t="s">
        <v>613</v>
      </c>
      <c r="TFN309" s="119" t="s">
        <v>613</v>
      </c>
      <c r="TFO309" s="119" t="s">
        <v>613</v>
      </c>
      <c r="TFP309" s="119" t="s">
        <v>613</v>
      </c>
      <c r="TFQ309" s="119" t="s">
        <v>613</v>
      </c>
      <c r="TFR309" s="119" t="s">
        <v>613</v>
      </c>
      <c r="TFS309" s="119" t="s">
        <v>613</v>
      </c>
      <c r="TFT309" s="119" t="s">
        <v>613</v>
      </c>
      <c r="TFU309" s="119" t="s">
        <v>613</v>
      </c>
      <c r="TFV309" s="119" t="s">
        <v>613</v>
      </c>
      <c r="TFW309" s="119" t="s">
        <v>613</v>
      </c>
      <c r="TFX309" s="119" t="s">
        <v>613</v>
      </c>
      <c r="TFY309" s="119" t="s">
        <v>613</v>
      </c>
      <c r="TFZ309" s="119" t="s">
        <v>613</v>
      </c>
      <c r="TGA309" s="119" t="s">
        <v>613</v>
      </c>
      <c r="TGB309" s="119" t="s">
        <v>613</v>
      </c>
      <c r="TGC309" s="119" t="s">
        <v>613</v>
      </c>
      <c r="TGD309" s="119" t="s">
        <v>613</v>
      </c>
      <c r="TGE309" s="119" t="s">
        <v>613</v>
      </c>
      <c r="TGF309" s="119" t="s">
        <v>613</v>
      </c>
      <c r="TGG309" s="119" t="s">
        <v>613</v>
      </c>
      <c r="TGH309" s="119" t="s">
        <v>613</v>
      </c>
      <c r="TGI309" s="119" t="s">
        <v>613</v>
      </c>
      <c r="TGJ309" s="119" t="s">
        <v>613</v>
      </c>
      <c r="TGK309" s="119" t="s">
        <v>613</v>
      </c>
      <c r="TGL309" s="119" t="s">
        <v>613</v>
      </c>
      <c r="TGM309" s="119" t="s">
        <v>613</v>
      </c>
      <c r="TGN309" s="119" t="s">
        <v>613</v>
      </c>
      <c r="TGO309" s="119" t="s">
        <v>613</v>
      </c>
      <c r="TGP309" s="119" t="s">
        <v>613</v>
      </c>
      <c r="TGQ309" s="119" t="s">
        <v>613</v>
      </c>
      <c r="TGR309" s="119" t="s">
        <v>613</v>
      </c>
      <c r="TGS309" s="119" t="s">
        <v>613</v>
      </c>
      <c r="TGT309" s="119" t="s">
        <v>613</v>
      </c>
      <c r="TGU309" s="119" t="s">
        <v>613</v>
      </c>
      <c r="TGV309" s="119" t="s">
        <v>613</v>
      </c>
      <c r="TGW309" s="119" t="s">
        <v>613</v>
      </c>
      <c r="TGX309" s="119" t="s">
        <v>613</v>
      </c>
      <c r="TGY309" s="119" t="s">
        <v>613</v>
      </c>
      <c r="TGZ309" s="119" t="s">
        <v>613</v>
      </c>
      <c r="THA309" s="119" t="s">
        <v>613</v>
      </c>
      <c r="THB309" s="119" t="s">
        <v>613</v>
      </c>
      <c r="THC309" s="119" t="s">
        <v>613</v>
      </c>
      <c r="THD309" s="119" t="s">
        <v>613</v>
      </c>
      <c r="THE309" s="119" t="s">
        <v>613</v>
      </c>
      <c r="THF309" s="119" t="s">
        <v>613</v>
      </c>
      <c r="THG309" s="119" t="s">
        <v>613</v>
      </c>
      <c r="THH309" s="119" t="s">
        <v>613</v>
      </c>
      <c r="THI309" s="119" t="s">
        <v>613</v>
      </c>
      <c r="THJ309" s="119" t="s">
        <v>613</v>
      </c>
      <c r="THK309" s="119" t="s">
        <v>613</v>
      </c>
      <c r="THL309" s="119" t="s">
        <v>613</v>
      </c>
      <c r="THM309" s="119" t="s">
        <v>613</v>
      </c>
      <c r="THN309" s="119" t="s">
        <v>613</v>
      </c>
      <c r="THO309" s="119" t="s">
        <v>613</v>
      </c>
      <c r="THP309" s="119" t="s">
        <v>613</v>
      </c>
      <c r="THQ309" s="119" t="s">
        <v>613</v>
      </c>
      <c r="THR309" s="119" t="s">
        <v>613</v>
      </c>
      <c r="THS309" s="119" t="s">
        <v>613</v>
      </c>
      <c r="THT309" s="119" t="s">
        <v>613</v>
      </c>
      <c r="THU309" s="119" t="s">
        <v>613</v>
      </c>
      <c r="THV309" s="119" t="s">
        <v>613</v>
      </c>
      <c r="THW309" s="119" t="s">
        <v>613</v>
      </c>
      <c r="THX309" s="119" t="s">
        <v>613</v>
      </c>
      <c r="THY309" s="119" t="s">
        <v>613</v>
      </c>
      <c r="THZ309" s="119" t="s">
        <v>613</v>
      </c>
      <c r="TIA309" s="119" t="s">
        <v>613</v>
      </c>
      <c r="TIB309" s="119" t="s">
        <v>613</v>
      </c>
      <c r="TIC309" s="119" t="s">
        <v>613</v>
      </c>
      <c r="TID309" s="119" t="s">
        <v>613</v>
      </c>
      <c r="TIE309" s="119" t="s">
        <v>613</v>
      </c>
      <c r="TIF309" s="119" t="s">
        <v>613</v>
      </c>
      <c r="TIG309" s="119" t="s">
        <v>613</v>
      </c>
      <c r="TIH309" s="119" t="s">
        <v>613</v>
      </c>
      <c r="TII309" s="119" t="s">
        <v>613</v>
      </c>
      <c r="TIJ309" s="119" t="s">
        <v>613</v>
      </c>
      <c r="TIK309" s="119" t="s">
        <v>613</v>
      </c>
      <c r="TIL309" s="119" t="s">
        <v>613</v>
      </c>
      <c r="TIM309" s="119" t="s">
        <v>613</v>
      </c>
      <c r="TIN309" s="119" t="s">
        <v>613</v>
      </c>
      <c r="TIO309" s="119" t="s">
        <v>613</v>
      </c>
      <c r="TIP309" s="119" t="s">
        <v>613</v>
      </c>
      <c r="TIQ309" s="119" t="s">
        <v>613</v>
      </c>
      <c r="TIR309" s="119" t="s">
        <v>613</v>
      </c>
      <c r="TIS309" s="119" t="s">
        <v>613</v>
      </c>
      <c r="TIT309" s="119" t="s">
        <v>613</v>
      </c>
      <c r="TIU309" s="119" t="s">
        <v>613</v>
      </c>
      <c r="TIV309" s="119" t="s">
        <v>613</v>
      </c>
      <c r="TIW309" s="119" t="s">
        <v>613</v>
      </c>
      <c r="TIX309" s="119" t="s">
        <v>613</v>
      </c>
      <c r="TIY309" s="119" t="s">
        <v>613</v>
      </c>
      <c r="TIZ309" s="119" t="s">
        <v>613</v>
      </c>
      <c r="TJA309" s="119" t="s">
        <v>613</v>
      </c>
      <c r="TJB309" s="119" t="s">
        <v>613</v>
      </c>
      <c r="TJC309" s="119" t="s">
        <v>613</v>
      </c>
      <c r="TJD309" s="119" t="s">
        <v>613</v>
      </c>
      <c r="TJE309" s="119" t="s">
        <v>613</v>
      </c>
      <c r="TJF309" s="119" t="s">
        <v>613</v>
      </c>
      <c r="TJG309" s="119" t="s">
        <v>613</v>
      </c>
      <c r="TJH309" s="119" t="s">
        <v>613</v>
      </c>
      <c r="TJI309" s="119" t="s">
        <v>613</v>
      </c>
      <c r="TJJ309" s="119" t="s">
        <v>613</v>
      </c>
      <c r="TJK309" s="119" t="s">
        <v>613</v>
      </c>
      <c r="TJL309" s="119" t="s">
        <v>613</v>
      </c>
      <c r="TJM309" s="119" t="s">
        <v>613</v>
      </c>
      <c r="TJN309" s="119" t="s">
        <v>613</v>
      </c>
      <c r="TJO309" s="119" t="s">
        <v>613</v>
      </c>
      <c r="TJP309" s="119" t="s">
        <v>613</v>
      </c>
      <c r="TJQ309" s="119" t="s">
        <v>613</v>
      </c>
      <c r="TJR309" s="119" t="s">
        <v>613</v>
      </c>
      <c r="TJS309" s="119" t="s">
        <v>613</v>
      </c>
      <c r="TJT309" s="119" t="s">
        <v>613</v>
      </c>
      <c r="TJU309" s="119" t="s">
        <v>613</v>
      </c>
      <c r="TJV309" s="119" t="s">
        <v>613</v>
      </c>
      <c r="TJW309" s="119" t="s">
        <v>613</v>
      </c>
      <c r="TJX309" s="119" t="s">
        <v>613</v>
      </c>
      <c r="TJY309" s="119" t="s">
        <v>613</v>
      </c>
      <c r="TJZ309" s="119" t="s">
        <v>613</v>
      </c>
      <c r="TKA309" s="119" t="s">
        <v>613</v>
      </c>
      <c r="TKB309" s="119" t="s">
        <v>613</v>
      </c>
      <c r="TKC309" s="119" t="s">
        <v>613</v>
      </c>
      <c r="TKD309" s="119" t="s">
        <v>613</v>
      </c>
      <c r="TKE309" s="119" t="s">
        <v>613</v>
      </c>
      <c r="TKF309" s="119" t="s">
        <v>613</v>
      </c>
      <c r="TKG309" s="119" t="s">
        <v>613</v>
      </c>
      <c r="TKH309" s="119" t="s">
        <v>613</v>
      </c>
      <c r="TKI309" s="119" t="s">
        <v>613</v>
      </c>
      <c r="TKJ309" s="119" t="s">
        <v>613</v>
      </c>
      <c r="TKK309" s="119" t="s">
        <v>613</v>
      </c>
      <c r="TKL309" s="119" t="s">
        <v>613</v>
      </c>
      <c r="TKM309" s="119" t="s">
        <v>613</v>
      </c>
      <c r="TKN309" s="119" t="s">
        <v>613</v>
      </c>
      <c r="TKO309" s="119" t="s">
        <v>613</v>
      </c>
      <c r="TKP309" s="119" t="s">
        <v>613</v>
      </c>
      <c r="TKQ309" s="119" t="s">
        <v>613</v>
      </c>
      <c r="TKR309" s="119" t="s">
        <v>613</v>
      </c>
      <c r="TKS309" s="119" t="s">
        <v>613</v>
      </c>
      <c r="TKT309" s="119" t="s">
        <v>613</v>
      </c>
      <c r="TKU309" s="119" t="s">
        <v>613</v>
      </c>
      <c r="TKV309" s="119" t="s">
        <v>613</v>
      </c>
      <c r="TKW309" s="119" t="s">
        <v>613</v>
      </c>
      <c r="TKX309" s="119" t="s">
        <v>613</v>
      </c>
      <c r="TKY309" s="119" t="s">
        <v>613</v>
      </c>
      <c r="TKZ309" s="119" t="s">
        <v>613</v>
      </c>
      <c r="TLA309" s="119" t="s">
        <v>613</v>
      </c>
      <c r="TLB309" s="119" t="s">
        <v>613</v>
      </c>
      <c r="TLC309" s="119" t="s">
        <v>613</v>
      </c>
      <c r="TLD309" s="119" t="s">
        <v>613</v>
      </c>
      <c r="TLE309" s="119" t="s">
        <v>613</v>
      </c>
      <c r="TLF309" s="119" t="s">
        <v>613</v>
      </c>
      <c r="TLG309" s="119" t="s">
        <v>613</v>
      </c>
      <c r="TLH309" s="119" t="s">
        <v>613</v>
      </c>
      <c r="TLI309" s="119" t="s">
        <v>613</v>
      </c>
      <c r="TLJ309" s="119" t="s">
        <v>613</v>
      </c>
      <c r="TLK309" s="119" t="s">
        <v>613</v>
      </c>
      <c r="TLL309" s="119" t="s">
        <v>613</v>
      </c>
      <c r="TLM309" s="119" t="s">
        <v>613</v>
      </c>
      <c r="TLN309" s="119" t="s">
        <v>613</v>
      </c>
      <c r="TLO309" s="119" t="s">
        <v>613</v>
      </c>
      <c r="TLP309" s="119" t="s">
        <v>613</v>
      </c>
      <c r="TLQ309" s="119" t="s">
        <v>613</v>
      </c>
      <c r="TLR309" s="119" t="s">
        <v>613</v>
      </c>
      <c r="TLS309" s="119" t="s">
        <v>613</v>
      </c>
      <c r="TLT309" s="119" t="s">
        <v>613</v>
      </c>
      <c r="TLU309" s="119" t="s">
        <v>613</v>
      </c>
      <c r="TLV309" s="119" t="s">
        <v>613</v>
      </c>
      <c r="TLW309" s="119" t="s">
        <v>613</v>
      </c>
      <c r="TLX309" s="119" t="s">
        <v>613</v>
      </c>
      <c r="TLY309" s="119" t="s">
        <v>613</v>
      </c>
      <c r="TLZ309" s="119" t="s">
        <v>613</v>
      </c>
      <c r="TMA309" s="119" t="s">
        <v>613</v>
      </c>
      <c r="TMB309" s="119" t="s">
        <v>613</v>
      </c>
      <c r="TMC309" s="119" t="s">
        <v>613</v>
      </c>
      <c r="TMD309" s="119" t="s">
        <v>613</v>
      </c>
      <c r="TME309" s="119" t="s">
        <v>613</v>
      </c>
      <c r="TMF309" s="119" t="s">
        <v>613</v>
      </c>
      <c r="TMG309" s="119" t="s">
        <v>613</v>
      </c>
      <c r="TMH309" s="119" t="s">
        <v>613</v>
      </c>
      <c r="TMI309" s="119" t="s">
        <v>613</v>
      </c>
      <c r="TMJ309" s="119" t="s">
        <v>613</v>
      </c>
      <c r="TMK309" s="119" t="s">
        <v>613</v>
      </c>
      <c r="TML309" s="119" t="s">
        <v>613</v>
      </c>
      <c r="TMM309" s="119" t="s">
        <v>613</v>
      </c>
      <c r="TMN309" s="119" t="s">
        <v>613</v>
      </c>
      <c r="TMO309" s="119" t="s">
        <v>613</v>
      </c>
      <c r="TMP309" s="119" t="s">
        <v>613</v>
      </c>
      <c r="TMQ309" s="119" t="s">
        <v>613</v>
      </c>
      <c r="TMR309" s="119" t="s">
        <v>613</v>
      </c>
      <c r="TMS309" s="119" t="s">
        <v>613</v>
      </c>
      <c r="TMT309" s="119" t="s">
        <v>613</v>
      </c>
      <c r="TMU309" s="119" t="s">
        <v>613</v>
      </c>
      <c r="TMV309" s="119" t="s">
        <v>613</v>
      </c>
      <c r="TMW309" s="119" t="s">
        <v>613</v>
      </c>
      <c r="TMX309" s="119" t="s">
        <v>613</v>
      </c>
      <c r="TMY309" s="119" t="s">
        <v>613</v>
      </c>
      <c r="TMZ309" s="119" t="s">
        <v>613</v>
      </c>
      <c r="TNA309" s="119" t="s">
        <v>613</v>
      </c>
      <c r="TNB309" s="119" t="s">
        <v>613</v>
      </c>
      <c r="TNC309" s="119" t="s">
        <v>613</v>
      </c>
      <c r="TND309" s="119" t="s">
        <v>613</v>
      </c>
      <c r="TNE309" s="119" t="s">
        <v>613</v>
      </c>
      <c r="TNF309" s="119" t="s">
        <v>613</v>
      </c>
      <c r="TNG309" s="119" t="s">
        <v>613</v>
      </c>
      <c r="TNH309" s="119" t="s">
        <v>613</v>
      </c>
      <c r="TNI309" s="119" t="s">
        <v>613</v>
      </c>
      <c r="TNJ309" s="119" t="s">
        <v>613</v>
      </c>
      <c r="TNK309" s="119" t="s">
        <v>613</v>
      </c>
      <c r="TNL309" s="119" t="s">
        <v>613</v>
      </c>
      <c r="TNM309" s="119" t="s">
        <v>613</v>
      </c>
      <c r="TNN309" s="119" t="s">
        <v>613</v>
      </c>
      <c r="TNO309" s="119" t="s">
        <v>613</v>
      </c>
      <c r="TNP309" s="119" t="s">
        <v>613</v>
      </c>
      <c r="TNQ309" s="119" t="s">
        <v>613</v>
      </c>
      <c r="TNR309" s="119" t="s">
        <v>613</v>
      </c>
      <c r="TNS309" s="119" t="s">
        <v>613</v>
      </c>
      <c r="TNT309" s="119" t="s">
        <v>613</v>
      </c>
      <c r="TNU309" s="119" t="s">
        <v>613</v>
      </c>
      <c r="TNV309" s="119" t="s">
        <v>613</v>
      </c>
      <c r="TNW309" s="119" t="s">
        <v>613</v>
      </c>
      <c r="TNX309" s="119" t="s">
        <v>613</v>
      </c>
      <c r="TNY309" s="119" t="s">
        <v>613</v>
      </c>
      <c r="TNZ309" s="119" t="s">
        <v>613</v>
      </c>
      <c r="TOA309" s="119" t="s">
        <v>613</v>
      </c>
      <c r="TOB309" s="119" t="s">
        <v>613</v>
      </c>
      <c r="TOC309" s="119" t="s">
        <v>613</v>
      </c>
      <c r="TOD309" s="119" t="s">
        <v>613</v>
      </c>
      <c r="TOE309" s="119" t="s">
        <v>613</v>
      </c>
      <c r="TOF309" s="119" t="s">
        <v>613</v>
      </c>
      <c r="TOG309" s="119" t="s">
        <v>613</v>
      </c>
      <c r="TOH309" s="119" t="s">
        <v>613</v>
      </c>
      <c r="TOI309" s="119" t="s">
        <v>613</v>
      </c>
      <c r="TOJ309" s="119" t="s">
        <v>613</v>
      </c>
      <c r="TOK309" s="119" t="s">
        <v>613</v>
      </c>
      <c r="TOL309" s="119" t="s">
        <v>613</v>
      </c>
      <c r="TOM309" s="119" t="s">
        <v>613</v>
      </c>
      <c r="TON309" s="119" t="s">
        <v>613</v>
      </c>
      <c r="TOO309" s="119" t="s">
        <v>613</v>
      </c>
      <c r="TOP309" s="119" t="s">
        <v>613</v>
      </c>
      <c r="TOQ309" s="119" t="s">
        <v>613</v>
      </c>
      <c r="TOR309" s="119" t="s">
        <v>613</v>
      </c>
      <c r="TOS309" s="119" t="s">
        <v>613</v>
      </c>
      <c r="TOT309" s="119" t="s">
        <v>613</v>
      </c>
      <c r="TOU309" s="119" t="s">
        <v>613</v>
      </c>
      <c r="TOV309" s="119" t="s">
        <v>613</v>
      </c>
      <c r="TOW309" s="119" t="s">
        <v>613</v>
      </c>
      <c r="TOX309" s="119" t="s">
        <v>613</v>
      </c>
      <c r="TOY309" s="119" t="s">
        <v>613</v>
      </c>
      <c r="TOZ309" s="119" t="s">
        <v>613</v>
      </c>
      <c r="TPA309" s="119" t="s">
        <v>613</v>
      </c>
      <c r="TPB309" s="119" t="s">
        <v>613</v>
      </c>
      <c r="TPC309" s="119" t="s">
        <v>613</v>
      </c>
      <c r="TPD309" s="119" t="s">
        <v>613</v>
      </c>
      <c r="TPE309" s="119" t="s">
        <v>613</v>
      </c>
      <c r="TPF309" s="119" t="s">
        <v>613</v>
      </c>
      <c r="TPG309" s="119" t="s">
        <v>613</v>
      </c>
      <c r="TPH309" s="119" t="s">
        <v>613</v>
      </c>
      <c r="TPI309" s="119" t="s">
        <v>613</v>
      </c>
      <c r="TPJ309" s="119" t="s">
        <v>613</v>
      </c>
      <c r="TPK309" s="119" t="s">
        <v>613</v>
      </c>
      <c r="TPL309" s="119" t="s">
        <v>613</v>
      </c>
      <c r="TPM309" s="119" t="s">
        <v>613</v>
      </c>
      <c r="TPN309" s="119" t="s">
        <v>613</v>
      </c>
      <c r="TPO309" s="119" t="s">
        <v>613</v>
      </c>
      <c r="TPP309" s="119" t="s">
        <v>613</v>
      </c>
      <c r="TPQ309" s="119" t="s">
        <v>613</v>
      </c>
      <c r="TPR309" s="119" t="s">
        <v>613</v>
      </c>
      <c r="TPS309" s="119" t="s">
        <v>613</v>
      </c>
      <c r="TPT309" s="119" t="s">
        <v>613</v>
      </c>
      <c r="TPU309" s="119" t="s">
        <v>613</v>
      </c>
      <c r="TPV309" s="119" t="s">
        <v>613</v>
      </c>
      <c r="TPW309" s="119" t="s">
        <v>613</v>
      </c>
      <c r="TPX309" s="119" t="s">
        <v>613</v>
      </c>
      <c r="TPY309" s="119" t="s">
        <v>613</v>
      </c>
      <c r="TPZ309" s="119" t="s">
        <v>613</v>
      </c>
      <c r="TQA309" s="119" t="s">
        <v>613</v>
      </c>
      <c r="TQB309" s="119" t="s">
        <v>613</v>
      </c>
      <c r="TQC309" s="119" t="s">
        <v>613</v>
      </c>
      <c r="TQD309" s="119" t="s">
        <v>613</v>
      </c>
      <c r="TQE309" s="119" t="s">
        <v>613</v>
      </c>
      <c r="TQF309" s="119" t="s">
        <v>613</v>
      </c>
      <c r="TQG309" s="119" t="s">
        <v>613</v>
      </c>
      <c r="TQH309" s="119" t="s">
        <v>613</v>
      </c>
      <c r="TQI309" s="119" t="s">
        <v>613</v>
      </c>
      <c r="TQJ309" s="119" t="s">
        <v>613</v>
      </c>
      <c r="TQK309" s="119" t="s">
        <v>613</v>
      </c>
      <c r="TQL309" s="119" t="s">
        <v>613</v>
      </c>
      <c r="TQM309" s="119" t="s">
        <v>613</v>
      </c>
      <c r="TQN309" s="119" t="s">
        <v>613</v>
      </c>
      <c r="TQO309" s="119" t="s">
        <v>613</v>
      </c>
      <c r="TQP309" s="119" t="s">
        <v>613</v>
      </c>
      <c r="TQQ309" s="119" t="s">
        <v>613</v>
      </c>
      <c r="TQR309" s="119" t="s">
        <v>613</v>
      </c>
      <c r="TQS309" s="119" t="s">
        <v>613</v>
      </c>
      <c r="TQT309" s="119" t="s">
        <v>613</v>
      </c>
      <c r="TQU309" s="119" t="s">
        <v>613</v>
      </c>
      <c r="TQV309" s="119" t="s">
        <v>613</v>
      </c>
      <c r="TQW309" s="119" t="s">
        <v>613</v>
      </c>
      <c r="TQX309" s="119" t="s">
        <v>613</v>
      </c>
      <c r="TQY309" s="119" t="s">
        <v>613</v>
      </c>
      <c r="TQZ309" s="119" t="s">
        <v>613</v>
      </c>
      <c r="TRA309" s="119" t="s">
        <v>613</v>
      </c>
      <c r="TRB309" s="119" t="s">
        <v>613</v>
      </c>
      <c r="TRC309" s="119" t="s">
        <v>613</v>
      </c>
      <c r="TRD309" s="119" t="s">
        <v>613</v>
      </c>
      <c r="TRE309" s="119" t="s">
        <v>613</v>
      </c>
      <c r="TRF309" s="119" t="s">
        <v>613</v>
      </c>
      <c r="TRG309" s="119" t="s">
        <v>613</v>
      </c>
      <c r="TRH309" s="119" t="s">
        <v>613</v>
      </c>
      <c r="TRI309" s="119" t="s">
        <v>613</v>
      </c>
      <c r="TRJ309" s="119" t="s">
        <v>613</v>
      </c>
      <c r="TRK309" s="119" t="s">
        <v>613</v>
      </c>
      <c r="TRL309" s="119" t="s">
        <v>613</v>
      </c>
      <c r="TRM309" s="119" t="s">
        <v>613</v>
      </c>
      <c r="TRN309" s="119" t="s">
        <v>613</v>
      </c>
      <c r="TRO309" s="119" t="s">
        <v>613</v>
      </c>
      <c r="TRP309" s="119" t="s">
        <v>613</v>
      </c>
      <c r="TRQ309" s="119" t="s">
        <v>613</v>
      </c>
      <c r="TRR309" s="119" t="s">
        <v>613</v>
      </c>
      <c r="TRS309" s="119" t="s">
        <v>613</v>
      </c>
      <c r="TRT309" s="119" t="s">
        <v>613</v>
      </c>
      <c r="TRU309" s="119" t="s">
        <v>613</v>
      </c>
      <c r="TRV309" s="119" t="s">
        <v>613</v>
      </c>
      <c r="TRW309" s="119" t="s">
        <v>613</v>
      </c>
      <c r="TRX309" s="119" t="s">
        <v>613</v>
      </c>
      <c r="TRY309" s="119" t="s">
        <v>613</v>
      </c>
      <c r="TRZ309" s="119" t="s">
        <v>613</v>
      </c>
      <c r="TSA309" s="119" t="s">
        <v>613</v>
      </c>
      <c r="TSB309" s="119" t="s">
        <v>613</v>
      </c>
      <c r="TSC309" s="119" t="s">
        <v>613</v>
      </c>
      <c r="TSD309" s="119" t="s">
        <v>613</v>
      </c>
      <c r="TSE309" s="119" t="s">
        <v>613</v>
      </c>
      <c r="TSF309" s="119" t="s">
        <v>613</v>
      </c>
      <c r="TSG309" s="119" t="s">
        <v>613</v>
      </c>
      <c r="TSH309" s="119" t="s">
        <v>613</v>
      </c>
      <c r="TSI309" s="119" t="s">
        <v>613</v>
      </c>
      <c r="TSJ309" s="119" t="s">
        <v>613</v>
      </c>
      <c r="TSK309" s="119" t="s">
        <v>613</v>
      </c>
      <c r="TSL309" s="119" t="s">
        <v>613</v>
      </c>
      <c r="TSM309" s="119" t="s">
        <v>613</v>
      </c>
      <c r="TSN309" s="119" t="s">
        <v>613</v>
      </c>
      <c r="TSO309" s="119" t="s">
        <v>613</v>
      </c>
      <c r="TSP309" s="119" t="s">
        <v>613</v>
      </c>
      <c r="TSQ309" s="119" t="s">
        <v>613</v>
      </c>
      <c r="TSR309" s="119" t="s">
        <v>613</v>
      </c>
      <c r="TSS309" s="119" t="s">
        <v>613</v>
      </c>
      <c r="TST309" s="119" t="s">
        <v>613</v>
      </c>
      <c r="TSU309" s="119" t="s">
        <v>613</v>
      </c>
      <c r="TSV309" s="119" t="s">
        <v>613</v>
      </c>
      <c r="TSW309" s="119" t="s">
        <v>613</v>
      </c>
      <c r="TSX309" s="119" t="s">
        <v>613</v>
      </c>
      <c r="TSY309" s="119" t="s">
        <v>613</v>
      </c>
      <c r="TSZ309" s="119" t="s">
        <v>613</v>
      </c>
      <c r="TTA309" s="119" t="s">
        <v>613</v>
      </c>
      <c r="TTB309" s="119" t="s">
        <v>613</v>
      </c>
      <c r="TTC309" s="119" t="s">
        <v>613</v>
      </c>
      <c r="TTD309" s="119" t="s">
        <v>613</v>
      </c>
      <c r="TTE309" s="119" t="s">
        <v>613</v>
      </c>
      <c r="TTF309" s="119" t="s">
        <v>613</v>
      </c>
      <c r="TTG309" s="119" t="s">
        <v>613</v>
      </c>
      <c r="TTH309" s="119" t="s">
        <v>613</v>
      </c>
      <c r="TTI309" s="119" t="s">
        <v>613</v>
      </c>
      <c r="TTJ309" s="119" t="s">
        <v>613</v>
      </c>
      <c r="TTK309" s="119" t="s">
        <v>613</v>
      </c>
      <c r="TTL309" s="119" t="s">
        <v>613</v>
      </c>
      <c r="TTM309" s="119" t="s">
        <v>613</v>
      </c>
      <c r="TTN309" s="119" t="s">
        <v>613</v>
      </c>
      <c r="TTO309" s="119" t="s">
        <v>613</v>
      </c>
      <c r="TTP309" s="119" t="s">
        <v>613</v>
      </c>
      <c r="TTQ309" s="119" t="s">
        <v>613</v>
      </c>
      <c r="TTR309" s="119" t="s">
        <v>613</v>
      </c>
      <c r="TTS309" s="119" t="s">
        <v>613</v>
      </c>
      <c r="TTT309" s="119" t="s">
        <v>613</v>
      </c>
      <c r="TTU309" s="119" t="s">
        <v>613</v>
      </c>
      <c r="TTV309" s="119" t="s">
        <v>613</v>
      </c>
      <c r="TTW309" s="119" t="s">
        <v>613</v>
      </c>
      <c r="TTX309" s="119" t="s">
        <v>613</v>
      </c>
      <c r="TTY309" s="119" t="s">
        <v>613</v>
      </c>
      <c r="TTZ309" s="119" t="s">
        <v>613</v>
      </c>
      <c r="TUA309" s="119" t="s">
        <v>613</v>
      </c>
      <c r="TUB309" s="119" t="s">
        <v>613</v>
      </c>
      <c r="TUC309" s="119" t="s">
        <v>613</v>
      </c>
      <c r="TUD309" s="119" t="s">
        <v>613</v>
      </c>
      <c r="TUE309" s="119" t="s">
        <v>613</v>
      </c>
      <c r="TUF309" s="119" t="s">
        <v>613</v>
      </c>
      <c r="TUG309" s="119" t="s">
        <v>613</v>
      </c>
      <c r="TUH309" s="119" t="s">
        <v>613</v>
      </c>
      <c r="TUI309" s="119" t="s">
        <v>613</v>
      </c>
      <c r="TUJ309" s="119" t="s">
        <v>613</v>
      </c>
      <c r="TUK309" s="119" t="s">
        <v>613</v>
      </c>
      <c r="TUL309" s="119" t="s">
        <v>613</v>
      </c>
      <c r="TUM309" s="119" t="s">
        <v>613</v>
      </c>
      <c r="TUN309" s="119" t="s">
        <v>613</v>
      </c>
      <c r="TUO309" s="119" t="s">
        <v>613</v>
      </c>
      <c r="TUP309" s="119" t="s">
        <v>613</v>
      </c>
      <c r="TUQ309" s="119" t="s">
        <v>613</v>
      </c>
      <c r="TUR309" s="119" t="s">
        <v>613</v>
      </c>
      <c r="TUS309" s="119" t="s">
        <v>613</v>
      </c>
      <c r="TUT309" s="119" t="s">
        <v>613</v>
      </c>
      <c r="TUU309" s="119" t="s">
        <v>613</v>
      </c>
      <c r="TUV309" s="119" t="s">
        <v>613</v>
      </c>
      <c r="TUW309" s="119" t="s">
        <v>613</v>
      </c>
      <c r="TUX309" s="119" t="s">
        <v>613</v>
      </c>
      <c r="TUY309" s="119" t="s">
        <v>613</v>
      </c>
      <c r="TUZ309" s="119" t="s">
        <v>613</v>
      </c>
      <c r="TVA309" s="119" t="s">
        <v>613</v>
      </c>
      <c r="TVB309" s="119" t="s">
        <v>613</v>
      </c>
      <c r="TVC309" s="119" t="s">
        <v>613</v>
      </c>
      <c r="TVD309" s="119" t="s">
        <v>613</v>
      </c>
      <c r="TVE309" s="119" t="s">
        <v>613</v>
      </c>
      <c r="TVF309" s="119" t="s">
        <v>613</v>
      </c>
      <c r="TVG309" s="119" t="s">
        <v>613</v>
      </c>
      <c r="TVH309" s="119" t="s">
        <v>613</v>
      </c>
      <c r="TVI309" s="119" t="s">
        <v>613</v>
      </c>
      <c r="TVJ309" s="119" t="s">
        <v>613</v>
      </c>
      <c r="TVK309" s="119" t="s">
        <v>613</v>
      </c>
      <c r="TVL309" s="119" t="s">
        <v>613</v>
      </c>
      <c r="TVM309" s="119" t="s">
        <v>613</v>
      </c>
      <c r="TVN309" s="119" t="s">
        <v>613</v>
      </c>
      <c r="TVO309" s="119" t="s">
        <v>613</v>
      </c>
      <c r="TVP309" s="119" t="s">
        <v>613</v>
      </c>
      <c r="TVQ309" s="119" t="s">
        <v>613</v>
      </c>
      <c r="TVR309" s="119" t="s">
        <v>613</v>
      </c>
      <c r="TVS309" s="119" t="s">
        <v>613</v>
      </c>
      <c r="TVT309" s="119" t="s">
        <v>613</v>
      </c>
      <c r="TVU309" s="119" t="s">
        <v>613</v>
      </c>
      <c r="TVV309" s="119" t="s">
        <v>613</v>
      </c>
      <c r="TVW309" s="119" t="s">
        <v>613</v>
      </c>
      <c r="TVX309" s="119" t="s">
        <v>613</v>
      </c>
      <c r="TVY309" s="119" t="s">
        <v>613</v>
      </c>
      <c r="TVZ309" s="119" t="s">
        <v>613</v>
      </c>
      <c r="TWA309" s="119" t="s">
        <v>613</v>
      </c>
      <c r="TWB309" s="119" t="s">
        <v>613</v>
      </c>
      <c r="TWC309" s="119" t="s">
        <v>613</v>
      </c>
      <c r="TWD309" s="119" t="s">
        <v>613</v>
      </c>
      <c r="TWE309" s="119" t="s">
        <v>613</v>
      </c>
      <c r="TWF309" s="119" t="s">
        <v>613</v>
      </c>
      <c r="TWG309" s="119" t="s">
        <v>613</v>
      </c>
      <c r="TWH309" s="119" t="s">
        <v>613</v>
      </c>
      <c r="TWI309" s="119" t="s">
        <v>613</v>
      </c>
      <c r="TWJ309" s="119" t="s">
        <v>613</v>
      </c>
      <c r="TWK309" s="119" t="s">
        <v>613</v>
      </c>
      <c r="TWL309" s="119" t="s">
        <v>613</v>
      </c>
      <c r="TWM309" s="119" t="s">
        <v>613</v>
      </c>
      <c r="TWN309" s="119" t="s">
        <v>613</v>
      </c>
      <c r="TWO309" s="119" t="s">
        <v>613</v>
      </c>
      <c r="TWP309" s="119" t="s">
        <v>613</v>
      </c>
      <c r="TWQ309" s="119" t="s">
        <v>613</v>
      </c>
      <c r="TWR309" s="119" t="s">
        <v>613</v>
      </c>
      <c r="TWS309" s="119" t="s">
        <v>613</v>
      </c>
      <c r="TWT309" s="119" t="s">
        <v>613</v>
      </c>
      <c r="TWU309" s="119" t="s">
        <v>613</v>
      </c>
      <c r="TWV309" s="119" t="s">
        <v>613</v>
      </c>
      <c r="TWW309" s="119" t="s">
        <v>613</v>
      </c>
      <c r="TWX309" s="119" t="s">
        <v>613</v>
      </c>
      <c r="TWY309" s="119" t="s">
        <v>613</v>
      </c>
      <c r="TWZ309" s="119" t="s">
        <v>613</v>
      </c>
      <c r="TXA309" s="119" t="s">
        <v>613</v>
      </c>
      <c r="TXB309" s="119" t="s">
        <v>613</v>
      </c>
      <c r="TXC309" s="119" t="s">
        <v>613</v>
      </c>
      <c r="TXD309" s="119" t="s">
        <v>613</v>
      </c>
      <c r="TXE309" s="119" t="s">
        <v>613</v>
      </c>
      <c r="TXF309" s="119" t="s">
        <v>613</v>
      </c>
      <c r="TXG309" s="119" t="s">
        <v>613</v>
      </c>
      <c r="TXH309" s="119" t="s">
        <v>613</v>
      </c>
      <c r="TXI309" s="119" t="s">
        <v>613</v>
      </c>
      <c r="TXJ309" s="119" t="s">
        <v>613</v>
      </c>
      <c r="TXK309" s="119" t="s">
        <v>613</v>
      </c>
      <c r="TXL309" s="119" t="s">
        <v>613</v>
      </c>
      <c r="TXM309" s="119" t="s">
        <v>613</v>
      </c>
      <c r="TXN309" s="119" t="s">
        <v>613</v>
      </c>
      <c r="TXO309" s="119" t="s">
        <v>613</v>
      </c>
      <c r="TXP309" s="119" t="s">
        <v>613</v>
      </c>
      <c r="TXQ309" s="119" t="s">
        <v>613</v>
      </c>
      <c r="TXR309" s="119" t="s">
        <v>613</v>
      </c>
      <c r="TXS309" s="119" t="s">
        <v>613</v>
      </c>
      <c r="TXT309" s="119" t="s">
        <v>613</v>
      </c>
      <c r="TXU309" s="119" t="s">
        <v>613</v>
      </c>
      <c r="TXV309" s="119" t="s">
        <v>613</v>
      </c>
      <c r="TXW309" s="119" t="s">
        <v>613</v>
      </c>
      <c r="TXX309" s="119" t="s">
        <v>613</v>
      </c>
      <c r="TXY309" s="119" t="s">
        <v>613</v>
      </c>
      <c r="TXZ309" s="119" t="s">
        <v>613</v>
      </c>
      <c r="TYA309" s="119" t="s">
        <v>613</v>
      </c>
      <c r="TYB309" s="119" t="s">
        <v>613</v>
      </c>
      <c r="TYC309" s="119" t="s">
        <v>613</v>
      </c>
      <c r="TYD309" s="119" t="s">
        <v>613</v>
      </c>
      <c r="TYE309" s="119" t="s">
        <v>613</v>
      </c>
      <c r="TYF309" s="119" t="s">
        <v>613</v>
      </c>
      <c r="TYG309" s="119" t="s">
        <v>613</v>
      </c>
      <c r="TYH309" s="119" t="s">
        <v>613</v>
      </c>
      <c r="TYI309" s="119" t="s">
        <v>613</v>
      </c>
      <c r="TYJ309" s="119" t="s">
        <v>613</v>
      </c>
      <c r="TYK309" s="119" t="s">
        <v>613</v>
      </c>
      <c r="TYL309" s="119" t="s">
        <v>613</v>
      </c>
      <c r="TYM309" s="119" t="s">
        <v>613</v>
      </c>
      <c r="TYN309" s="119" t="s">
        <v>613</v>
      </c>
      <c r="TYO309" s="119" t="s">
        <v>613</v>
      </c>
      <c r="TYP309" s="119" t="s">
        <v>613</v>
      </c>
      <c r="TYQ309" s="119" t="s">
        <v>613</v>
      </c>
      <c r="TYR309" s="119" t="s">
        <v>613</v>
      </c>
      <c r="TYS309" s="119" t="s">
        <v>613</v>
      </c>
      <c r="TYT309" s="119" t="s">
        <v>613</v>
      </c>
      <c r="TYU309" s="119" t="s">
        <v>613</v>
      </c>
      <c r="TYV309" s="119" t="s">
        <v>613</v>
      </c>
      <c r="TYW309" s="119" t="s">
        <v>613</v>
      </c>
      <c r="TYX309" s="119" t="s">
        <v>613</v>
      </c>
      <c r="TYY309" s="119" t="s">
        <v>613</v>
      </c>
      <c r="TYZ309" s="119" t="s">
        <v>613</v>
      </c>
      <c r="TZA309" s="119" t="s">
        <v>613</v>
      </c>
      <c r="TZB309" s="119" t="s">
        <v>613</v>
      </c>
      <c r="TZC309" s="119" t="s">
        <v>613</v>
      </c>
      <c r="TZD309" s="119" t="s">
        <v>613</v>
      </c>
      <c r="TZE309" s="119" t="s">
        <v>613</v>
      </c>
      <c r="TZF309" s="119" t="s">
        <v>613</v>
      </c>
      <c r="TZG309" s="119" t="s">
        <v>613</v>
      </c>
      <c r="TZH309" s="119" t="s">
        <v>613</v>
      </c>
      <c r="TZI309" s="119" t="s">
        <v>613</v>
      </c>
      <c r="TZJ309" s="119" t="s">
        <v>613</v>
      </c>
      <c r="TZK309" s="119" t="s">
        <v>613</v>
      </c>
      <c r="TZL309" s="119" t="s">
        <v>613</v>
      </c>
      <c r="TZM309" s="119" t="s">
        <v>613</v>
      </c>
      <c r="TZN309" s="119" t="s">
        <v>613</v>
      </c>
      <c r="TZO309" s="119" t="s">
        <v>613</v>
      </c>
      <c r="TZP309" s="119" t="s">
        <v>613</v>
      </c>
      <c r="TZQ309" s="119" t="s">
        <v>613</v>
      </c>
      <c r="TZR309" s="119" t="s">
        <v>613</v>
      </c>
      <c r="TZS309" s="119" t="s">
        <v>613</v>
      </c>
      <c r="TZT309" s="119" t="s">
        <v>613</v>
      </c>
      <c r="TZU309" s="119" t="s">
        <v>613</v>
      </c>
      <c r="TZV309" s="119" t="s">
        <v>613</v>
      </c>
      <c r="TZW309" s="119" t="s">
        <v>613</v>
      </c>
      <c r="TZX309" s="119" t="s">
        <v>613</v>
      </c>
      <c r="TZY309" s="119" t="s">
        <v>613</v>
      </c>
      <c r="TZZ309" s="119" t="s">
        <v>613</v>
      </c>
      <c r="UAA309" s="119" t="s">
        <v>613</v>
      </c>
      <c r="UAB309" s="119" t="s">
        <v>613</v>
      </c>
      <c r="UAC309" s="119" t="s">
        <v>613</v>
      </c>
      <c r="UAD309" s="119" t="s">
        <v>613</v>
      </c>
      <c r="UAE309" s="119" t="s">
        <v>613</v>
      </c>
      <c r="UAF309" s="119" t="s">
        <v>613</v>
      </c>
      <c r="UAG309" s="119" t="s">
        <v>613</v>
      </c>
      <c r="UAH309" s="119" t="s">
        <v>613</v>
      </c>
      <c r="UAI309" s="119" t="s">
        <v>613</v>
      </c>
      <c r="UAJ309" s="119" t="s">
        <v>613</v>
      </c>
      <c r="UAK309" s="119" t="s">
        <v>613</v>
      </c>
      <c r="UAL309" s="119" t="s">
        <v>613</v>
      </c>
      <c r="UAM309" s="119" t="s">
        <v>613</v>
      </c>
      <c r="UAN309" s="119" t="s">
        <v>613</v>
      </c>
      <c r="UAO309" s="119" t="s">
        <v>613</v>
      </c>
      <c r="UAP309" s="119" t="s">
        <v>613</v>
      </c>
      <c r="UAQ309" s="119" t="s">
        <v>613</v>
      </c>
      <c r="UAR309" s="119" t="s">
        <v>613</v>
      </c>
      <c r="UAS309" s="119" t="s">
        <v>613</v>
      </c>
      <c r="UAT309" s="119" t="s">
        <v>613</v>
      </c>
      <c r="UAU309" s="119" t="s">
        <v>613</v>
      </c>
      <c r="UAV309" s="119" t="s">
        <v>613</v>
      </c>
      <c r="UAW309" s="119" t="s">
        <v>613</v>
      </c>
      <c r="UAX309" s="119" t="s">
        <v>613</v>
      </c>
      <c r="UAY309" s="119" t="s">
        <v>613</v>
      </c>
      <c r="UAZ309" s="119" t="s">
        <v>613</v>
      </c>
      <c r="UBA309" s="119" t="s">
        <v>613</v>
      </c>
      <c r="UBB309" s="119" t="s">
        <v>613</v>
      </c>
      <c r="UBC309" s="119" t="s">
        <v>613</v>
      </c>
      <c r="UBD309" s="119" t="s">
        <v>613</v>
      </c>
      <c r="UBE309" s="119" t="s">
        <v>613</v>
      </c>
      <c r="UBF309" s="119" t="s">
        <v>613</v>
      </c>
      <c r="UBG309" s="119" t="s">
        <v>613</v>
      </c>
      <c r="UBH309" s="119" t="s">
        <v>613</v>
      </c>
      <c r="UBI309" s="119" t="s">
        <v>613</v>
      </c>
      <c r="UBJ309" s="119" t="s">
        <v>613</v>
      </c>
      <c r="UBK309" s="119" t="s">
        <v>613</v>
      </c>
      <c r="UBL309" s="119" t="s">
        <v>613</v>
      </c>
      <c r="UBM309" s="119" t="s">
        <v>613</v>
      </c>
      <c r="UBN309" s="119" t="s">
        <v>613</v>
      </c>
      <c r="UBO309" s="119" t="s">
        <v>613</v>
      </c>
      <c r="UBP309" s="119" t="s">
        <v>613</v>
      </c>
      <c r="UBQ309" s="119" t="s">
        <v>613</v>
      </c>
      <c r="UBR309" s="119" t="s">
        <v>613</v>
      </c>
      <c r="UBS309" s="119" t="s">
        <v>613</v>
      </c>
      <c r="UBT309" s="119" t="s">
        <v>613</v>
      </c>
      <c r="UBU309" s="119" t="s">
        <v>613</v>
      </c>
      <c r="UBV309" s="119" t="s">
        <v>613</v>
      </c>
      <c r="UBW309" s="119" t="s">
        <v>613</v>
      </c>
      <c r="UBX309" s="119" t="s">
        <v>613</v>
      </c>
      <c r="UBY309" s="119" t="s">
        <v>613</v>
      </c>
      <c r="UBZ309" s="119" t="s">
        <v>613</v>
      </c>
      <c r="UCA309" s="119" t="s">
        <v>613</v>
      </c>
      <c r="UCB309" s="119" t="s">
        <v>613</v>
      </c>
      <c r="UCC309" s="119" t="s">
        <v>613</v>
      </c>
      <c r="UCD309" s="119" t="s">
        <v>613</v>
      </c>
      <c r="UCE309" s="119" t="s">
        <v>613</v>
      </c>
      <c r="UCF309" s="119" t="s">
        <v>613</v>
      </c>
      <c r="UCG309" s="119" t="s">
        <v>613</v>
      </c>
      <c r="UCH309" s="119" t="s">
        <v>613</v>
      </c>
      <c r="UCI309" s="119" t="s">
        <v>613</v>
      </c>
      <c r="UCJ309" s="119" t="s">
        <v>613</v>
      </c>
      <c r="UCK309" s="119" t="s">
        <v>613</v>
      </c>
      <c r="UCL309" s="119" t="s">
        <v>613</v>
      </c>
      <c r="UCM309" s="119" t="s">
        <v>613</v>
      </c>
      <c r="UCN309" s="119" t="s">
        <v>613</v>
      </c>
      <c r="UCO309" s="119" t="s">
        <v>613</v>
      </c>
      <c r="UCP309" s="119" t="s">
        <v>613</v>
      </c>
      <c r="UCQ309" s="119" t="s">
        <v>613</v>
      </c>
      <c r="UCR309" s="119" t="s">
        <v>613</v>
      </c>
      <c r="UCS309" s="119" t="s">
        <v>613</v>
      </c>
      <c r="UCT309" s="119" t="s">
        <v>613</v>
      </c>
      <c r="UCU309" s="119" t="s">
        <v>613</v>
      </c>
      <c r="UCV309" s="119" t="s">
        <v>613</v>
      </c>
      <c r="UCW309" s="119" t="s">
        <v>613</v>
      </c>
      <c r="UCX309" s="119" t="s">
        <v>613</v>
      </c>
      <c r="UCY309" s="119" t="s">
        <v>613</v>
      </c>
      <c r="UCZ309" s="119" t="s">
        <v>613</v>
      </c>
      <c r="UDA309" s="119" t="s">
        <v>613</v>
      </c>
      <c r="UDB309" s="119" t="s">
        <v>613</v>
      </c>
      <c r="UDC309" s="119" t="s">
        <v>613</v>
      </c>
      <c r="UDD309" s="119" t="s">
        <v>613</v>
      </c>
      <c r="UDE309" s="119" t="s">
        <v>613</v>
      </c>
      <c r="UDF309" s="119" t="s">
        <v>613</v>
      </c>
      <c r="UDG309" s="119" t="s">
        <v>613</v>
      </c>
      <c r="UDH309" s="119" t="s">
        <v>613</v>
      </c>
      <c r="UDI309" s="119" t="s">
        <v>613</v>
      </c>
      <c r="UDJ309" s="119" t="s">
        <v>613</v>
      </c>
      <c r="UDK309" s="119" t="s">
        <v>613</v>
      </c>
      <c r="UDL309" s="119" t="s">
        <v>613</v>
      </c>
      <c r="UDM309" s="119" t="s">
        <v>613</v>
      </c>
      <c r="UDN309" s="119" t="s">
        <v>613</v>
      </c>
      <c r="UDO309" s="119" t="s">
        <v>613</v>
      </c>
      <c r="UDP309" s="119" t="s">
        <v>613</v>
      </c>
      <c r="UDQ309" s="119" t="s">
        <v>613</v>
      </c>
      <c r="UDR309" s="119" t="s">
        <v>613</v>
      </c>
      <c r="UDS309" s="119" t="s">
        <v>613</v>
      </c>
      <c r="UDT309" s="119" t="s">
        <v>613</v>
      </c>
      <c r="UDU309" s="119" t="s">
        <v>613</v>
      </c>
      <c r="UDV309" s="119" t="s">
        <v>613</v>
      </c>
      <c r="UDW309" s="119" t="s">
        <v>613</v>
      </c>
      <c r="UDX309" s="119" t="s">
        <v>613</v>
      </c>
      <c r="UDY309" s="119" t="s">
        <v>613</v>
      </c>
      <c r="UDZ309" s="119" t="s">
        <v>613</v>
      </c>
      <c r="UEA309" s="119" t="s">
        <v>613</v>
      </c>
      <c r="UEB309" s="119" t="s">
        <v>613</v>
      </c>
      <c r="UEC309" s="119" t="s">
        <v>613</v>
      </c>
      <c r="UED309" s="119" t="s">
        <v>613</v>
      </c>
      <c r="UEE309" s="119" t="s">
        <v>613</v>
      </c>
      <c r="UEF309" s="119" t="s">
        <v>613</v>
      </c>
      <c r="UEG309" s="119" t="s">
        <v>613</v>
      </c>
      <c r="UEH309" s="119" t="s">
        <v>613</v>
      </c>
      <c r="UEI309" s="119" t="s">
        <v>613</v>
      </c>
      <c r="UEJ309" s="119" t="s">
        <v>613</v>
      </c>
      <c r="UEK309" s="119" t="s">
        <v>613</v>
      </c>
      <c r="UEL309" s="119" t="s">
        <v>613</v>
      </c>
      <c r="UEM309" s="119" t="s">
        <v>613</v>
      </c>
      <c r="UEN309" s="119" t="s">
        <v>613</v>
      </c>
      <c r="UEO309" s="119" t="s">
        <v>613</v>
      </c>
      <c r="UEP309" s="119" t="s">
        <v>613</v>
      </c>
      <c r="UEQ309" s="119" t="s">
        <v>613</v>
      </c>
      <c r="UER309" s="119" t="s">
        <v>613</v>
      </c>
      <c r="UES309" s="119" t="s">
        <v>613</v>
      </c>
      <c r="UET309" s="119" t="s">
        <v>613</v>
      </c>
      <c r="UEU309" s="119" t="s">
        <v>613</v>
      </c>
      <c r="UEV309" s="119" t="s">
        <v>613</v>
      </c>
      <c r="UEW309" s="119" t="s">
        <v>613</v>
      </c>
      <c r="UEX309" s="119" t="s">
        <v>613</v>
      </c>
      <c r="UEY309" s="119" t="s">
        <v>613</v>
      </c>
      <c r="UEZ309" s="119" t="s">
        <v>613</v>
      </c>
      <c r="UFA309" s="119" t="s">
        <v>613</v>
      </c>
      <c r="UFB309" s="119" t="s">
        <v>613</v>
      </c>
      <c r="UFC309" s="119" t="s">
        <v>613</v>
      </c>
      <c r="UFD309" s="119" t="s">
        <v>613</v>
      </c>
      <c r="UFE309" s="119" t="s">
        <v>613</v>
      </c>
      <c r="UFF309" s="119" t="s">
        <v>613</v>
      </c>
      <c r="UFG309" s="119" t="s">
        <v>613</v>
      </c>
      <c r="UFH309" s="119" t="s">
        <v>613</v>
      </c>
      <c r="UFI309" s="119" t="s">
        <v>613</v>
      </c>
      <c r="UFJ309" s="119" t="s">
        <v>613</v>
      </c>
      <c r="UFK309" s="119" t="s">
        <v>613</v>
      </c>
      <c r="UFL309" s="119" t="s">
        <v>613</v>
      </c>
      <c r="UFM309" s="119" t="s">
        <v>613</v>
      </c>
      <c r="UFN309" s="119" t="s">
        <v>613</v>
      </c>
      <c r="UFO309" s="119" t="s">
        <v>613</v>
      </c>
      <c r="UFP309" s="119" t="s">
        <v>613</v>
      </c>
      <c r="UFQ309" s="119" t="s">
        <v>613</v>
      </c>
      <c r="UFR309" s="119" t="s">
        <v>613</v>
      </c>
      <c r="UFS309" s="119" t="s">
        <v>613</v>
      </c>
      <c r="UFT309" s="119" t="s">
        <v>613</v>
      </c>
      <c r="UFU309" s="119" t="s">
        <v>613</v>
      </c>
      <c r="UFV309" s="119" t="s">
        <v>613</v>
      </c>
      <c r="UFW309" s="119" t="s">
        <v>613</v>
      </c>
      <c r="UFX309" s="119" t="s">
        <v>613</v>
      </c>
      <c r="UFY309" s="119" t="s">
        <v>613</v>
      </c>
      <c r="UFZ309" s="119" t="s">
        <v>613</v>
      </c>
      <c r="UGA309" s="119" t="s">
        <v>613</v>
      </c>
      <c r="UGB309" s="119" t="s">
        <v>613</v>
      </c>
      <c r="UGC309" s="119" t="s">
        <v>613</v>
      </c>
      <c r="UGD309" s="119" t="s">
        <v>613</v>
      </c>
      <c r="UGE309" s="119" t="s">
        <v>613</v>
      </c>
      <c r="UGF309" s="119" t="s">
        <v>613</v>
      </c>
      <c r="UGG309" s="119" t="s">
        <v>613</v>
      </c>
      <c r="UGH309" s="119" t="s">
        <v>613</v>
      </c>
      <c r="UGI309" s="119" t="s">
        <v>613</v>
      </c>
      <c r="UGJ309" s="119" t="s">
        <v>613</v>
      </c>
      <c r="UGK309" s="119" t="s">
        <v>613</v>
      </c>
      <c r="UGL309" s="119" t="s">
        <v>613</v>
      </c>
      <c r="UGM309" s="119" t="s">
        <v>613</v>
      </c>
      <c r="UGN309" s="119" t="s">
        <v>613</v>
      </c>
      <c r="UGO309" s="119" t="s">
        <v>613</v>
      </c>
      <c r="UGP309" s="119" t="s">
        <v>613</v>
      </c>
      <c r="UGQ309" s="119" t="s">
        <v>613</v>
      </c>
      <c r="UGR309" s="119" t="s">
        <v>613</v>
      </c>
      <c r="UGS309" s="119" t="s">
        <v>613</v>
      </c>
      <c r="UGT309" s="119" t="s">
        <v>613</v>
      </c>
      <c r="UGU309" s="119" t="s">
        <v>613</v>
      </c>
      <c r="UGV309" s="119" t="s">
        <v>613</v>
      </c>
      <c r="UGW309" s="119" t="s">
        <v>613</v>
      </c>
      <c r="UGX309" s="119" t="s">
        <v>613</v>
      </c>
      <c r="UGY309" s="119" t="s">
        <v>613</v>
      </c>
      <c r="UGZ309" s="119" t="s">
        <v>613</v>
      </c>
      <c r="UHA309" s="119" t="s">
        <v>613</v>
      </c>
      <c r="UHB309" s="119" t="s">
        <v>613</v>
      </c>
      <c r="UHC309" s="119" t="s">
        <v>613</v>
      </c>
      <c r="UHD309" s="119" t="s">
        <v>613</v>
      </c>
      <c r="UHE309" s="119" t="s">
        <v>613</v>
      </c>
      <c r="UHF309" s="119" t="s">
        <v>613</v>
      </c>
      <c r="UHG309" s="119" t="s">
        <v>613</v>
      </c>
      <c r="UHH309" s="119" t="s">
        <v>613</v>
      </c>
      <c r="UHI309" s="119" t="s">
        <v>613</v>
      </c>
      <c r="UHJ309" s="119" t="s">
        <v>613</v>
      </c>
      <c r="UHK309" s="119" t="s">
        <v>613</v>
      </c>
      <c r="UHL309" s="119" t="s">
        <v>613</v>
      </c>
      <c r="UHM309" s="119" t="s">
        <v>613</v>
      </c>
      <c r="UHN309" s="119" t="s">
        <v>613</v>
      </c>
      <c r="UHO309" s="119" t="s">
        <v>613</v>
      </c>
      <c r="UHP309" s="119" t="s">
        <v>613</v>
      </c>
      <c r="UHQ309" s="119" t="s">
        <v>613</v>
      </c>
      <c r="UHR309" s="119" t="s">
        <v>613</v>
      </c>
      <c r="UHS309" s="119" t="s">
        <v>613</v>
      </c>
      <c r="UHT309" s="119" t="s">
        <v>613</v>
      </c>
      <c r="UHU309" s="119" t="s">
        <v>613</v>
      </c>
      <c r="UHV309" s="119" t="s">
        <v>613</v>
      </c>
      <c r="UHW309" s="119" t="s">
        <v>613</v>
      </c>
      <c r="UHX309" s="119" t="s">
        <v>613</v>
      </c>
      <c r="UHY309" s="119" t="s">
        <v>613</v>
      </c>
      <c r="UHZ309" s="119" t="s">
        <v>613</v>
      </c>
      <c r="UIA309" s="119" t="s">
        <v>613</v>
      </c>
      <c r="UIB309" s="119" t="s">
        <v>613</v>
      </c>
      <c r="UIC309" s="119" t="s">
        <v>613</v>
      </c>
      <c r="UID309" s="119" t="s">
        <v>613</v>
      </c>
      <c r="UIE309" s="119" t="s">
        <v>613</v>
      </c>
      <c r="UIF309" s="119" t="s">
        <v>613</v>
      </c>
      <c r="UIG309" s="119" t="s">
        <v>613</v>
      </c>
      <c r="UIH309" s="119" t="s">
        <v>613</v>
      </c>
      <c r="UII309" s="119" t="s">
        <v>613</v>
      </c>
      <c r="UIJ309" s="119" t="s">
        <v>613</v>
      </c>
      <c r="UIK309" s="119" t="s">
        <v>613</v>
      </c>
      <c r="UIL309" s="119" t="s">
        <v>613</v>
      </c>
      <c r="UIM309" s="119" t="s">
        <v>613</v>
      </c>
      <c r="UIN309" s="119" t="s">
        <v>613</v>
      </c>
      <c r="UIO309" s="119" t="s">
        <v>613</v>
      </c>
      <c r="UIP309" s="119" t="s">
        <v>613</v>
      </c>
      <c r="UIQ309" s="119" t="s">
        <v>613</v>
      </c>
      <c r="UIR309" s="119" t="s">
        <v>613</v>
      </c>
      <c r="UIS309" s="119" t="s">
        <v>613</v>
      </c>
      <c r="UIT309" s="119" t="s">
        <v>613</v>
      </c>
      <c r="UIU309" s="119" t="s">
        <v>613</v>
      </c>
      <c r="UIV309" s="119" t="s">
        <v>613</v>
      </c>
      <c r="UIW309" s="119" t="s">
        <v>613</v>
      </c>
      <c r="UIX309" s="119" t="s">
        <v>613</v>
      </c>
      <c r="UIY309" s="119" t="s">
        <v>613</v>
      </c>
      <c r="UIZ309" s="119" t="s">
        <v>613</v>
      </c>
      <c r="UJA309" s="119" t="s">
        <v>613</v>
      </c>
      <c r="UJB309" s="119" t="s">
        <v>613</v>
      </c>
      <c r="UJC309" s="119" t="s">
        <v>613</v>
      </c>
      <c r="UJD309" s="119" t="s">
        <v>613</v>
      </c>
      <c r="UJE309" s="119" t="s">
        <v>613</v>
      </c>
      <c r="UJF309" s="119" t="s">
        <v>613</v>
      </c>
      <c r="UJG309" s="119" t="s">
        <v>613</v>
      </c>
      <c r="UJH309" s="119" t="s">
        <v>613</v>
      </c>
      <c r="UJI309" s="119" t="s">
        <v>613</v>
      </c>
      <c r="UJJ309" s="119" t="s">
        <v>613</v>
      </c>
      <c r="UJK309" s="119" t="s">
        <v>613</v>
      </c>
      <c r="UJL309" s="119" t="s">
        <v>613</v>
      </c>
      <c r="UJM309" s="119" t="s">
        <v>613</v>
      </c>
      <c r="UJN309" s="119" t="s">
        <v>613</v>
      </c>
      <c r="UJO309" s="119" t="s">
        <v>613</v>
      </c>
      <c r="UJP309" s="119" t="s">
        <v>613</v>
      </c>
      <c r="UJQ309" s="119" t="s">
        <v>613</v>
      </c>
      <c r="UJR309" s="119" t="s">
        <v>613</v>
      </c>
      <c r="UJS309" s="119" t="s">
        <v>613</v>
      </c>
      <c r="UJT309" s="119" t="s">
        <v>613</v>
      </c>
      <c r="UJU309" s="119" t="s">
        <v>613</v>
      </c>
      <c r="UJV309" s="119" t="s">
        <v>613</v>
      </c>
      <c r="UJW309" s="119" t="s">
        <v>613</v>
      </c>
      <c r="UJX309" s="119" t="s">
        <v>613</v>
      </c>
      <c r="UJY309" s="119" t="s">
        <v>613</v>
      </c>
      <c r="UJZ309" s="119" t="s">
        <v>613</v>
      </c>
      <c r="UKA309" s="119" t="s">
        <v>613</v>
      </c>
      <c r="UKB309" s="119" t="s">
        <v>613</v>
      </c>
      <c r="UKC309" s="119" t="s">
        <v>613</v>
      </c>
      <c r="UKD309" s="119" t="s">
        <v>613</v>
      </c>
      <c r="UKE309" s="119" t="s">
        <v>613</v>
      </c>
      <c r="UKF309" s="119" t="s">
        <v>613</v>
      </c>
      <c r="UKG309" s="119" t="s">
        <v>613</v>
      </c>
      <c r="UKH309" s="119" t="s">
        <v>613</v>
      </c>
      <c r="UKI309" s="119" t="s">
        <v>613</v>
      </c>
      <c r="UKJ309" s="119" t="s">
        <v>613</v>
      </c>
      <c r="UKK309" s="119" t="s">
        <v>613</v>
      </c>
      <c r="UKL309" s="119" t="s">
        <v>613</v>
      </c>
      <c r="UKM309" s="119" t="s">
        <v>613</v>
      </c>
      <c r="UKN309" s="119" t="s">
        <v>613</v>
      </c>
      <c r="UKO309" s="119" t="s">
        <v>613</v>
      </c>
      <c r="UKP309" s="119" t="s">
        <v>613</v>
      </c>
      <c r="UKQ309" s="119" t="s">
        <v>613</v>
      </c>
      <c r="UKR309" s="119" t="s">
        <v>613</v>
      </c>
      <c r="UKS309" s="119" t="s">
        <v>613</v>
      </c>
      <c r="UKT309" s="119" t="s">
        <v>613</v>
      </c>
      <c r="UKU309" s="119" t="s">
        <v>613</v>
      </c>
      <c r="UKV309" s="119" t="s">
        <v>613</v>
      </c>
      <c r="UKW309" s="119" t="s">
        <v>613</v>
      </c>
      <c r="UKX309" s="119" t="s">
        <v>613</v>
      </c>
      <c r="UKY309" s="119" t="s">
        <v>613</v>
      </c>
      <c r="UKZ309" s="119" t="s">
        <v>613</v>
      </c>
      <c r="ULA309" s="119" t="s">
        <v>613</v>
      </c>
      <c r="ULB309" s="119" t="s">
        <v>613</v>
      </c>
      <c r="ULC309" s="119" t="s">
        <v>613</v>
      </c>
      <c r="ULD309" s="119" t="s">
        <v>613</v>
      </c>
      <c r="ULE309" s="119" t="s">
        <v>613</v>
      </c>
      <c r="ULF309" s="119" t="s">
        <v>613</v>
      </c>
      <c r="ULG309" s="119" t="s">
        <v>613</v>
      </c>
      <c r="ULH309" s="119" t="s">
        <v>613</v>
      </c>
      <c r="ULI309" s="119" t="s">
        <v>613</v>
      </c>
      <c r="ULJ309" s="119" t="s">
        <v>613</v>
      </c>
      <c r="ULK309" s="119" t="s">
        <v>613</v>
      </c>
      <c r="ULL309" s="119" t="s">
        <v>613</v>
      </c>
      <c r="ULM309" s="119" t="s">
        <v>613</v>
      </c>
      <c r="ULN309" s="119" t="s">
        <v>613</v>
      </c>
      <c r="ULO309" s="119" t="s">
        <v>613</v>
      </c>
      <c r="ULP309" s="119" t="s">
        <v>613</v>
      </c>
      <c r="ULQ309" s="119" t="s">
        <v>613</v>
      </c>
      <c r="ULR309" s="119" t="s">
        <v>613</v>
      </c>
      <c r="ULS309" s="119" t="s">
        <v>613</v>
      </c>
      <c r="ULT309" s="119" t="s">
        <v>613</v>
      </c>
      <c r="ULU309" s="119" t="s">
        <v>613</v>
      </c>
      <c r="ULV309" s="119" t="s">
        <v>613</v>
      </c>
      <c r="ULW309" s="119" t="s">
        <v>613</v>
      </c>
      <c r="ULX309" s="119" t="s">
        <v>613</v>
      </c>
      <c r="ULY309" s="119" t="s">
        <v>613</v>
      </c>
      <c r="ULZ309" s="119" t="s">
        <v>613</v>
      </c>
      <c r="UMA309" s="119" t="s">
        <v>613</v>
      </c>
      <c r="UMB309" s="119" t="s">
        <v>613</v>
      </c>
      <c r="UMC309" s="119" t="s">
        <v>613</v>
      </c>
      <c r="UMD309" s="119" t="s">
        <v>613</v>
      </c>
      <c r="UME309" s="119" t="s">
        <v>613</v>
      </c>
      <c r="UMF309" s="119" t="s">
        <v>613</v>
      </c>
      <c r="UMG309" s="119" t="s">
        <v>613</v>
      </c>
      <c r="UMH309" s="119" t="s">
        <v>613</v>
      </c>
      <c r="UMI309" s="119" t="s">
        <v>613</v>
      </c>
      <c r="UMJ309" s="119" t="s">
        <v>613</v>
      </c>
      <c r="UMK309" s="119" t="s">
        <v>613</v>
      </c>
      <c r="UML309" s="119" t="s">
        <v>613</v>
      </c>
      <c r="UMM309" s="119" t="s">
        <v>613</v>
      </c>
      <c r="UMN309" s="119" t="s">
        <v>613</v>
      </c>
      <c r="UMO309" s="119" t="s">
        <v>613</v>
      </c>
      <c r="UMP309" s="119" t="s">
        <v>613</v>
      </c>
      <c r="UMQ309" s="119" t="s">
        <v>613</v>
      </c>
      <c r="UMR309" s="119" t="s">
        <v>613</v>
      </c>
      <c r="UMS309" s="119" t="s">
        <v>613</v>
      </c>
      <c r="UMT309" s="119" t="s">
        <v>613</v>
      </c>
      <c r="UMU309" s="119" t="s">
        <v>613</v>
      </c>
      <c r="UMV309" s="119" t="s">
        <v>613</v>
      </c>
      <c r="UMW309" s="119" t="s">
        <v>613</v>
      </c>
      <c r="UMX309" s="119" t="s">
        <v>613</v>
      </c>
      <c r="UMY309" s="119" t="s">
        <v>613</v>
      </c>
      <c r="UMZ309" s="119" t="s">
        <v>613</v>
      </c>
      <c r="UNA309" s="119" t="s">
        <v>613</v>
      </c>
      <c r="UNB309" s="119" t="s">
        <v>613</v>
      </c>
      <c r="UNC309" s="119" t="s">
        <v>613</v>
      </c>
      <c r="UND309" s="119" t="s">
        <v>613</v>
      </c>
      <c r="UNE309" s="119" t="s">
        <v>613</v>
      </c>
      <c r="UNF309" s="119" t="s">
        <v>613</v>
      </c>
      <c r="UNG309" s="119" t="s">
        <v>613</v>
      </c>
      <c r="UNH309" s="119" t="s">
        <v>613</v>
      </c>
      <c r="UNI309" s="119" t="s">
        <v>613</v>
      </c>
      <c r="UNJ309" s="119" t="s">
        <v>613</v>
      </c>
      <c r="UNK309" s="119" t="s">
        <v>613</v>
      </c>
      <c r="UNL309" s="119" t="s">
        <v>613</v>
      </c>
      <c r="UNM309" s="119" t="s">
        <v>613</v>
      </c>
      <c r="UNN309" s="119" t="s">
        <v>613</v>
      </c>
      <c r="UNO309" s="119" t="s">
        <v>613</v>
      </c>
      <c r="UNP309" s="119" t="s">
        <v>613</v>
      </c>
      <c r="UNQ309" s="119" t="s">
        <v>613</v>
      </c>
      <c r="UNR309" s="119" t="s">
        <v>613</v>
      </c>
      <c r="UNS309" s="119" t="s">
        <v>613</v>
      </c>
      <c r="UNT309" s="119" t="s">
        <v>613</v>
      </c>
      <c r="UNU309" s="119" t="s">
        <v>613</v>
      </c>
      <c r="UNV309" s="119" t="s">
        <v>613</v>
      </c>
      <c r="UNW309" s="119" t="s">
        <v>613</v>
      </c>
      <c r="UNX309" s="119" t="s">
        <v>613</v>
      </c>
      <c r="UNY309" s="119" t="s">
        <v>613</v>
      </c>
      <c r="UNZ309" s="119" t="s">
        <v>613</v>
      </c>
      <c r="UOA309" s="119" t="s">
        <v>613</v>
      </c>
      <c r="UOB309" s="119" t="s">
        <v>613</v>
      </c>
      <c r="UOC309" s="119" t="s">
        <v>613</v>
      </c>
      <c r="UOD309" s="119" t="s">
        <v>613</v>
      </c>
      <c r="UOE309" s="119" t="s">
        <v>613</v>
      </c>
      <c r="UOF309" s="119" t="s">
        <v>613</v>
      </c>
      <c r="UOG309" s="119" t="s">
        <v>613</v>
      </c>
      <c r="UOH309" s="119" t="s">
        <v>613</v>
      </c>
      <c r="UOI309" s="119" t="s">
        <v>613</v>
      </c>
      <c r="UOJ309" s="119" t="s">
        <v>613</v>
      </c>
      <c r="UOK309" s="119" t="s">
        <v>613</v>
      </c>
      <c r="UOL309" s="119" t="s">
        <v>613</v>
      </c>
      <c r="UOM309" s="119" t="s">
        <v>613</v>
      </c>
      <c r="UON309" s="119" t="s">
        <v>613</v>
      </c>
      <c r="UOO309" s="119" t="s">
        <v>613</v>
      </c>
      <c r="UOP309" s="119" t="s">
        <v>613</v>
      </c>
      <c r="UOQ309" s="119" t="s">
        <v>613</v>
      </c>
      <c r="UOR309" s="119" t="s">
        <v>613</v>
      </c>
      <c r="UOS309" s="119" t="s">
        <v>613</v>
      </c>
      <c r="UOT309" s="119" t="s">
        <v>613</v>
      </c>
      <c r="UOU309" s="119" t="s">
        <v>613</v>
      </c>
      <c r="UOV309" s="119" t="s">
        <v>613</v>
      </c>
      <c r="UOW309" s="119" t="s">
        <v>613</v>
      </c>
      <c r="UOX309" s="119" t="s">
        <v>613</v>
      </c>
      <c r="UOY309" s="119" t="s">
        <v>613</v>
      </c>
      <c r="UOZ309" s="119" t="s">
        <v>613</v>
      </c>
      <c r="UPA309" s="119" t="s">
        <v>613</v>
      </c>
      <c r="UPB309" s="119" t="s">
        <v>613</v>
      </c>
      <c r="UPC309" s="119" t="s">
        <v>613</v>
      </c>
      <c r="UPD309" s="119" t="s">
        <v>613</v>
      </c>
      <c r="UPE309" s="119" t="s">
        <v>613</v>
      </c>
      <c r="UPF309" s="119" t="s">
        <v>613</v>
      </c>
      <c r="UPG309" s="119" t="s">
        <v>613</v>
      </c>
      <c r="UPH309" s="119" t="s">
        <v>613</v>
      </c>
      <c r="UPI309" s="119" t="s">
        <v>613</v>
      </c>
      <c r="UPJ309" s="119" t="s">
        <v>613</v>
      </c>
      <c r="UPK309" s="119" t="s">
        <v>613</v>
      </c>
      <c r="UPL309" s="119" t="s">
        <v>613</v>
      </c>
      <c r="UPM309" s="119" t="s">
        <v>613</v>
      </c>
      <c r="UPN309" s="119" t="s">
        <v>613</v>
      </c>
      <c r="UPO309" s="119" t="s">
        <v>613</v>
      </c>
      <c r="UPP309" s="119" t="s">
        <v>613</v>
      </c>
      <c r="UPQ309" s="119" t="s">
        <v>613</v>
      </c>
      <c r="UPR309" s="119" t="s">
        <v>613</v>
      </c>
      <c r="UPS309" s="119" t="s">
        <v>613</v>
      </c>
      <c r="UPT309" s="119" t="s">
        <v>613</v>
      </c>
      <c r="UPU309" s="119" t="s">
        <v>613</v>
      </c>
      <c r="UPV309" s="119" t="s">
        <v>613</v>
      </c>
      <c r="UPW309" s="119" t="s">
        <v>613</v>
      </c>
      <c r="UPX309" s="119" t="s">
        <v>613</v>
      </c>
      <c r="UPY309" s="119" t="s">
        <v>613</v>
      </c>
      <c r="UPZ309" s="119" t="s">
        <v>613</v>
      </c>
      <c r="UQA309" s="119" t="s">
        <v>613</v>
      </c>
      <c r="UQB309" s="119" t="s">
        <v>613</v>
      </c>
      <c r="UQC309" s="119" t="s">
        <v>613</v>
      </c>
      <c r="UQD309" s="119" t="s">
        <v>613</v>
      </c>
      <c r="UQE309" s="119" t="s">
        <v>613</v>
      </c>
      <c r="UQF309" s="119" t="s">
        <v>613</v>
      </c>
      <c r="UQG309" s="119" t="s">
        <v>613</v>
      </c>
      <c r="UQH309" s="119" t="s">
        <v>613</v>
      </c>
      <c r="UQI309" s="119" t="s">
        <v>613</v>
      </c>
      <c r="UQJ309" s="119" t="s">
        <v>613</v>
      </c>
      <c r="UQK309" s="119" t="s">
        <v>613</v>
      </c>
      <c r="UQL309" s="119" t="s">
        <v>613</v>
      </c>
      <c r="UQM309" s="119" t="s">
        <v>613</v>
      </c>
      <c r="UQN309" s="119" t="s">
        <v>613</v>
      </c>
      <c r="UQO309" s="119" t="s">
        <v>613</v>
      </c>
      <c r="UQP309" s="119" t="s">
        <v>613</v>
      </c>
      <c r="UQQ309" s="119" t="s">
        <v>613</v>
      </c>
      <c r="UQR309" s="119" t="s">
        <v>613</v>
      </c>
      <c r="UQS309" s="119" t="s">
        <v>613</v>
      </c>
      <c r="UQT309" s="119" t="s">
        <v>613</v>
      </c>
      <c r="UQU309" s="119" t="s">
        <v>613</v>
      </c>
      <c r="UQV309" s="119" t="s">
        <v>613</v>
      </c>
      <c r="UQW309" s="119" t="s">
        <v>613</v>
      </c>
      <c r="UQX309" s="119" t="s">
        <v>613</v>
      </c>
      <c r="UQY309" s="119" t="s">
        <v>613</v>
      </c>
      <c r="UQZ309" s="119" t="s">
        <v>613</v>
      </c>
      <c r="URA309" s="119" t="s">
        <v>613</v>
      </c>
      <c r="URB309" s="119" t="s">
        <v>613</v>
      </c>
      <c r="URC309" s="119" t="s">
        <v>613</v>
      </c>
      <c r="URD309" s="119" t="s">
        <v>613</v>
      </c>
      <c r="URE309" s="119" t="s">
        <v>613</v>
      </c>
      <c r="URF309" s="119" t="s">
        <v>613</v>
      </c>
      <c r="URG309" s="119" t="s">
        <v>613</v>
      </c>
      <c r="URH309" s="119" t="s">
        <v>613</v>
      </c>
      <c r="URI309" s="119" t="s">
        <v>613</v>
      </c>
      <c r="URJ309" s="119" t="s">
        <v>613</v>
      </c>
      <c r="URK309" s="119" t="s">
        <v>613</v>
      </c>
      <c r="URL309" s="119" t="s">
        <v>613</v>
      </c>
      <c r="URM309" s="119" t="s">
        <v>613</v>
      </c>
      <c r="URN309" s="119" t="s">
        <v>613</v>
      </c>
      <c r="URO309" s="119" t="s">
        <v>613</v>
      </c>
      <c r="URP309" s="119" t="s">
        <v>613</v>
      </c>
      <c r="URQ309" s="119" t="s">
        <v>613</v>
      </c>
      <c r="URR309" s="119" t="s">
        <v>613</v>
      </c>
      <c r="URS309" s="119" t="s">
        <v>613</v>
      </c>
      <c r="URT309" s="119" t="s">
        <v>613</v>
      </c>
      <c r="URU309" s="119" t="s">
        <v>613</v>
      </c>
      <c r="URV309" s="119" t="s">
        <v>613</v>
      </c>
      <c r="URW309" s="119" t="s">
        <v>613</v>
      </c>
      <c r="URX309" s="119" t="s">
        <v>613</v>
      </c>
      <c r="URY309" s="119" t="s">
        <v>613</v>
      </c>
      <c r="URZ309" s="119" t="s">
        <v>613</v>
      </c>
      <c r="USA309" s="119" t="s">
        <v>613</v>
      </c>
      <c r="USB309" s="119" t="s">
        <v>613</v>
      </c>
      <c r="USC309" s="119" t="s">
        <v>613</v>
      </c>
      <c r="USD309" s="119" t="s">
        <v>613</v>
      </c>
      <c r="USE309" s="119" t="s">
        <v>613</v>
      </c>
      <c r="USF309" s="119" t="s">
        <v>613</v>
      </c>
      <c r="USG309" s="119" t="s">
        <v>613</v>
      </c>
      <c r="USH309" s="119" t="s">
        <v>613</v>
      </c>
      <c r="USI309" s="119" t="s">
        <v>613</v>
      </c>
      <c r="USJ309" s="119" t="s">
        <v>613</v>
      </c>
      <c r="USK309" s="119" t="s">
        <v>613</v>
      </c>
      <c r="USL309" s="119" t="s">
        <v>613</v>
      </c>
      <c r="USM309" s="119" t="s">
        <v>613</v>
      </c>
      <c r="USN309" s="119" t="s">
        <v>613</v>
      </c>
      <c r="USO309" s="119" t="s">
        <v>613</v>
      </c>
      <c r="USP309" s="119" t="s">
        <v>613</v>
      </c>
      <c r="USQ309" s="119" t="s">
        <v>613</v>
      </c>
      <c r="USR309" s="119" t="s">
        <v>613</v>
      </c>
      <c r="USS309" s="119" t="s">
        <v>613</v>
      </c>
      <c r="UST309" s="119" t="s">
        <v>613</v>
      </c>
      <c r="USU309" s="119" t="s">
        <v>613</v>
      </c>
      <c r="USV309" s="119" t="s">
        <v>613</v>
      </c>
      <c r="USW309" s="119" t="s">
        <v>613</v>
      </c>
      <c r="USX309" s="119" t="s">
        <v>613</v>
      </c>
      <c r="USY309" s="119" t="s">
        <v>613</v>
      </c>
      <c r="USZ309" s="119" t="s">
        <v>613</v>
      </c>
      <c r="UTA309" s="119" t="s">
        <v>613</v>
      </c>
      <c r="UTB309" s="119" t="s">
        <v>613</v>
      </c>
      <c r="UTC309" s="119" t="s">
        <v>613</v>
      </c>
      <c r="UTD309" s="119" t="s">
        <v>613</v>
      </c>
      <c r="UTE309" s="119" t="s">
        <v>613</v>
      </c>
      <c r="UTF309" s="119" t="s">
        <v>613</v>
      </c>
      <c r="UTG309" s="119" t="s">
        <v>613</v>
      </c>
      <c r="UTH309" s="119" t="s">
        <v>613</v>
      </c>
      <c r="UTI309" s="119" t="s">
        <v>613</v>
      </c>
      <c r="UTJ309" s="119" t="s">
        <v>613</v>
      </c>
      <c r="UTK309" s="119" t="s">
        <v>613</v>
      </c>
      <c r="UTL309" s="119" t="s">
        <v>613</v>
      </c>
      <c r="UTM309" s="119" t="s">
        <v>613</v>
      </c>
      <c r="UTN309" s="119" t="s">
        <v>613</v>
      </c>
      <c r="UTO309" s="119" t="s">
        <v>613</v>
      </c>
      <c r="UTP309" s="119" t="s">
        <v>613</v>
      </c>
      <c r="UTQ309" s="119" t="s">
        <v>613</v>
      </c>
      <c r="UTR309" s="119" t="s">
        <v>613</v>
      </c>
      <c r="UTS309" s="119" t="s">
        <v>613</v>
      </c>
      <c r="UTT309" s="119" t="s">
        <v>613</v>
      </c>
      <c r="UTU309" s="119" t="s">
        <v>613</v>
      </c>
      <c r="UTV309" s="119" t="s">
        <v>613</v>
      </c>
      <c r="UTW309" s="119" t="s">
        <v>613</v>
      </c>
      <c r="UTX309" s="119" t="s">
        <v>613</v>
      </c>
      <c r="UTY309" s="119" t="s">
        <v>613</v>
      </c>
      <c r="UTZ309" s="119" t="s">
        <v>613</v>
      </c>
      <c r="UUA309" s="119" t="s">
        <v>613</v>
      </c>
      <c r="UUB309" s="119" t="s">
        <v>613</v>
      </c>
      <c r="UUC309" s="119" t="s">
        <v>613</v>
      </c>
      <c r="UUD309" s="119" t="s">
        <v>613</v>
      </c>
      <c r="UUE309" s="119" t="s">
        <v>613</v>
      </c>
      <c r="UUF309" s="119" t="s">
        <v>613</v>
      </c>
      <c r="UUG309" s="119" t="s">
        <v>613</v>
      </c>
      <c r="UUH309" s="119" t="s">
        <v>613</v>
      </c>
      <c r="UUI309" s="119" t="s">
        <v>613</v>
      </c>
      <c r="UUJ309" s="119" t="s">
        <v>613</v>
      </c>
      <c r="UUK309" s="119" t="s">
        <v>613</v>
      </c>
      <c r="UUL309" s="119" t="s">
        <v>613</v>
      </c>
      <c r="UUM309" s="119" t="s">
        <v>613</v>
      </c>
      <c r="UUN309" s="119" t="s">
        <v>613</v>
      </c>
      <c r="UUO309" s="119" t="s">
        <v>613</v>
      </c>
      <c r="UUP309" s="119" t="s">
        <v>613</v>
      </c>
      <c r="UUQ309" s="119" t="s">
        <v>613</v>
      </c>
      <c r="UUR309" s="119" t="s">
        <v>613</v>
      </c>
      <c r="UUS309" s="119" t="s">
        <v>613</v>
      </c>
      <c r="UUT309" s="119" t="s">
        <v>613</v>
      </c>
      <c r="UUU309" s="119" t="s">
        <v>613</v>
      </c>
      <c r="UUV309" s="119" t="s">
        <v>613</v>
      </c>
      <c r="UUW309" s="119" t="s">
        <v>613</v>
      </c>
      <c r="UUX309" s="119" t="s">
        <v>613</v>
      </c>
      <c r="UUY309" s="119" t="s">
        <v>613</v>
      </c>
      <c r="UUZ309" s="119" t="s">
        <v>613</v>
      </c>
      <c r="UVA309" s="119" t="s">
        <v>613</v>
      </c>
      <c r="UVB309" s="119" t="s">
        <v>613</v>
      </c>
      <c r="UVC309" s="119" t="s">
        <v>613</v>
      </c>
      <c r="UVD309" s="119" t="s">
        <v>613</v>
      </c>
      <c r="UVE309" s="119" t="s">
        <v>613</v>
      </c>
      <c r="UVF309" s="119" t="s">
        <v>613</v>
      </c>
      <c r="UVG309" s="119" t="s">
        <v>613</v>
      </c>
      <c r="UVH309" s="119" t="s">
        <v>613</v>
      </c>
      <c r="UVI309" s="119" t="s">
        <v>613</v>
      </c>
      <c r="UVJ309" s="119" t="s">
        <v>613</v>
      </c>
      <c r="UVK309" s="119" t="s">
        <v>613</v>
      </c>
      <c r="UVL309" s="119" t="s">
        <v>613</v>
      </c>
      <c r="UVM309" s="119" t="s">
        <v>613</v>
      </c>
      <c r="UVN309" s="119" t="s">
        <v>613</v>
      </c>
      <c r="UVO309" s="119" t="s">
        <v>613</v>
      </c>
      <c r="UVP309" s="119" t="s">
        <v>613</v>
      </c>
      <c r="UVQ309" s="119" t="s">
        <v>613</v>
      </c>
      <c r="UVR309" s="119" t="s">
        <v>613</v>
      </c>
      <c r="UVS309" s="119" t="s">
        <v>613</v>
      </c>
      <c r="UVT309" s="119" t="s">
        <v>613</v>
      </c>
      <c r="UVU309" s="119" t="s">
        <v>613</v>
      </c>
      <c r="UVV309" s="119" t="s">
        <v>613</v>
      </c>
      <c r="UVW309" s="119" t="s">
        <v>613</v>
      </c>
      <c r="UVX309" s="119" t="s">
        <v>613</v>
      </c>
      <c r="UVY309" s="119" t="s">
        <v>613</v>
      </c>
      <c r="UVZ309" s="119" t="s">
        <v>613</v>
      </c>
      <c r="UWA309" s="119" t="s">
        <v>613</v>
      </c>
      <c r="UWB309" s="119" t="s">
        <v>613</v>
      </c>
      <c r="UWC309" s="119" t="s">
        <v>613</v>
      </c>
      <c r="UWD309" s="119" t="s">
        <v>613</v>
      </c>
      <c r="UWE309" s="119" t="s">
        <v>613</v>
      </c>
      <c r="UWF309" s="119" t="s">
        <v>613</v>
      </c>
      <c r="UWG309" s="119" t="s">
        <v>613</v>
      </c>
      <c r="UWH309" s="119" t="s">
        <v>613</v>
      </c>
      <c r="UWI309" s="119" t="s">
        <v>613</v>
      </c>
      <c r="UWJ309" s="119" t="s">
        <v>613</v>
      </c>
      <c r="UWK309" s="119" t="s">
        <v>613</v>
      </c>
      <c r="UWL309" s="119" t="s">
        <v>613</v>
      </c>
      <c r="UWM309" s="119" t="s">
        <v>613</v>
      </c>
      <c r="UWN309" s="119" t="s">
        <v>613</v>
      </c>
      <c r="UWO309" s="119" t="s">
        <v>613</v>
      </c>
      <c r="UWP309" s="119" t="s">
        <v>613</v>
      </c>
      <c r="UWQ309" s="119" t="s">
        <v>613</v>
      </c>
      <c r="UWR309" s="119" t="s">
        <v>613</v>
      </c>
      <c r="UWS309" s="119" t="s">
        <v>613</v>
      </c>
      <c r="UWT309" s="119" t="s">
        <v>613</v>
      </c>
      <c r="UWU309" s="119" t="s">
        <v>613</v>
      </c>
      <c r="UWV309" s="119" t="s">
        <v>613</v>
      </c>
      <c r="UWW309" s="119" t="s">
        <v>613</v>
      </c>
      <c r="UWX309" s="119" t="s">
        <v>613</v>
      </c>
      <c r="UWY309" s="119" t="s">
        <v>613</v>
      </c>
      <c r="UWZ309" s="119" t="s">
        <v>613</v>
      </c>
      <c r="UXA309" s="119" t="s">
        <v>613</v>
      </c>
      <c r="UXB309" s="119" t="s">
        <v>613</v>
      </c>
      <c r="UXC309" s="119" t="s">
        <v>613</v>
      </c>
      <c r="UXD309" s="119" t="s">
        <v>613</v>
      </c>
      <c r="UXE309" s="119" t="s">
        <v>613</v>
      </c>
      <c r="UXF309" s="119" t="s">
        <v>613</v>
      </c>
      <c r="UXG309" s="119" t="s">
        <v>613</v>
      </c>
      <c r="UXH309" s="119" t="s">
        <v>613</v>
      </c>
      <c r="UXI309" s="119" t="s">
        <v>613</v>
      </c>
      <c r="UXJ309" s="119" t="s">
        <v>613</v>
      </c>
      <c r="UXK309" s="119" t="s">
        <v>613</v>
      </c>
      <c r="UXL309" s="119" t="s">
        <v>613</v>
      </c>
      <c r="UXM309" s="119" t="s">
        <v>613</v>
      </c>
      <c r="UXN309" s="119" t="s">
        <v>613</v>
      </c>
      <c r="UXO309" s="119" t="s">
        <v>613</v>
      </c>
      <c r="UXP309" s="119" t="s">
        <v>613</v>
      </c>
      <c r="UXQ309" s="119" t="s">
        <v>613</v>
      </c>
      <c r="UXR309" s="119" t="s">
        <v>613</v>
      </c>
      <c r="UXS309" s="119" t="s">
        <v>613</v>
      </c>
      <c r="UXT309" s="119" t="s">
        <v>613</v>
      </c>
      <c r="UXU309" s="119" t="s">
        <v>613</v>
      </c>
      <c r="UXV309" s="119" t="s">
        <v>613</v>
      </c>
      <c r="UXW309" s="119" t="s">
        <v>613</v>
      </c>
      <c r="UXX309" s="119" t="s">
        <v>613</v>
      </c>
      <c r="UXY309" s="119" t="s">
        <v>613</v>
      </c>
      <c r="UXZ309" s="119" t="s">
        <v>613</v>
      </c>
      <c r="UYA309" s="119" t="s">
        <v>613</v>
      </c>
      <c r="UYB309" s="119" t="s">
        <v>613</v>
      </c>
      <c r="UYC309" s="119" t="s">
        <v>613</v>
      </c>
      <c r="UYD309" s="119" t="s">
        <v>613</v>
      </c>
      <c r="UYE309" s="119" t="s">
        <v>613</v>
      </c>
      <c r="UYF309" s="119" t="s">
        <v>613</v>
      </c>
      <c r="UYG309" s="119" t="s">
        <v>613</v>
      </c>
      <c r="UYH309" s="119" t="s">
        <v>613</v>
      </c>
      <c r="UYI309" s="119" t="s">
        <v>613</v>
      </c>
      <c r="UYJ309" s="119" t="s">
        <v>613</v>
      </c>
      <c r="UYK309" s="119" t="s">
        <v>613</v>
      </c>
      <c r="UYL309" s="119" t="s">
        <v>613</v>
      </c>
      <c r="UYM309" s="119" t="s">
        <v>613</v>
      </c>
      <c r="UYN309" s="119" t="s">
        <v>613</v>
      </c>
      <c r="UYO309" s="119" t="s">
        <v>613</v>
      </c>
      <c r="UYP309" s="119" t="s">
        <v>613</v>
      </c>
      <c r="UYQ309" s="119" t="s">
        <v>613</v>
      </c>
      <c r="UYR309" s="119" t="s">
        <v>613</v>
      </c>
      <c r="UYS309" s="119" t="s">
        <v>613</v>
      </c>
      <c r="UYT309" s="119" t="s">
        <v>613</v>
      </c>
      <c r="UYU309" s="119" t="s">
        <v>613</v>
      </c>
      <c r="UYV309" s="119" t="s">
        <v>613</v>
      </c>
      <c r="UYW309" s="119" t="s">
        <v>613</v>
      </c>
      <c r="UYX309" s="119" t="s">
        <v>613</v>
      </c>
      <c r="UYY309" s="119" t="s">
        <v>613</v>
      </c>
      <c r="UYZ309" s="119" t="s">
        <v>613</v>
      </c>
      <c r="UZA309" s="119" t="s">
        <v>613</v>
      </c>
      <c r="UZB309" s="119" t="s">
        <v>613</v>
      </c>
      <c r="UZC309" s="119" t="s">
        <v>613</v>
      </c>
      <c r="UZD309" s="119" t="s">
        <v>613</v>
      </c>
      <c r="UZE309" s="119" t="s">
        <v>613</v>
      </c>
      <c r="UZF309" s="119" t="s">
        <v>613</v>
      </c>
      <c r="UZG309" s="119" t="s">
        <v>613</v>
      </c>
      <c r="UZH309" s="119" t="s">
        <v>613</v>
      </c>
      <c r="UZI309" s="119" t="s">
        <v>613</v>
      </c>
      <c r="UZJ309" s="119" t="s">
        <v>613</v>
      </c>
      <c r="UZK309" s="119" t="s">
        <v>613</v>
      </c>
      <c r="UZL309" s="119" t="s">
        <v>613</v>
      </c>
      <c r="UZM309" s="119" t="s">
        <v>613</v>
      </c>
      <c r="UZN309" s="119" t="s">
        <v>613</v>
      </c>
      <c r="UZO309" s="119" t="s">
        <v>613</v>
      </c>
      <c r="UZP309" s="119" t="s">
        <v>613</v>
      </c>
      <c r="UZQ309" s="119" t="s">
        <v>613</v>
      </c>
      <c r="UZR309" s="119" t="s">
        <v>613</v>
      </c>
      <c r="UZS309" s="119" t="s">
        <v>613</v>
      </c>
      <c r="UZT309" s="119" t="s">
        <v>613</v>
      </c>
      <c r="UZU309" s="119" t="s">
        <v>613</v>
      </c>
      <c r="UZV309" s="119" t="s">
        <v>613</v>
      </c>
      <c r="UZW309" s="119" t="s">
        <v>613</v>
      </c>
      <c r="UZX309" s="119" t="s">
        <v>613</v>
      </c>
      <c r="UZY309" s="119" t="s">
        <v>613</v>
      </c>
      <c r="UZZ309" s="119" t="s">
        <v>613</v>
      </c>
      <c r="VAA309" s="119" t="s">
        <v>613</v>
      </c>
      <c r="VAB309" s="119" t="s">
        <v>613</v>
      </c>
      <c r="VAC309" s="119" t="s">
        <v>613</v>
      </c>
      <c r="VAD309" s="119" t="s">
        <v>613</v>
      </c>
      <c r="VAE309" s="119" t="s">
        <v>613</v>
      </c>
      <c r="VAF309" s="119" t="s">
        <v>613</v>
      </c>
      <c r="VAG309" s="119" t="s">
        <v>613</v>
      </c>
      <c r="VAH309" s="119" t="s">
        <v>613</v>
      </c>
      <c r="VAI309" s="119" t="s">
        <v>613</v>
      </c>
      <c r="VAJ309" s="119" t="s">
        <v>613</v>
      </c>
      <c r="VAK309" s="119" t="s">
        <v>613</v>
      </c>
      <c r="VAL309" s="119" t="s">
        <v>613</v>
      </c>
      <c r="VAM309" s="119" t="s">
        <v>613</v>
      </c>
      <c r="VAN309" s="119" t="s">
        <v>613</v>
      </c>
      <c r="VAO309" s="119" t="s">
        <v>613</v>
      </c>
      <c r="VAP309" s="119" t="s">
        <v>613</v>
      </c>
      <c r="VAQ309" s="119" t="s">
        <v>613</v>
      </c>
      <c r="VAR309" s="119" t="s">
        <v>613</v>
      </c>
      <c r="VAS309" s="119" t="s">
        <v>613</v>
      </c>
      <c r="VAT309" s="119" t="s">
        <v>613</v>
      </c>
      <c r="VAU309" s="119" t="s">
        <v>613</v>
      </c>
      <c r="VAV309" s="119" t="s">
        <v>613</v>
      </c>
      <c r="VAW309" s="119" t="s">
        <v>613</v>
      </c>
      <c r="VAX309" s="119" t="s">
        <v>613</v>
      </c>
      <c r="VAY309" s="119" t="s">
        <v>613</v>
      </c>
      <c r="VAZ309" s="119" t="s">
        <v>613</v>
      </c>
      <c r="VBA309" s="119" t="s">
        <v>613</v>
      </c>
      <c r="VBB309" s="119" t="s">
        <v>613</v>
      </c>
      <c r="VBC309" s="119" t="s">
        <v>613</v>
      </c>
      <c r="VBD309" s="119" t="s">
        <v>613</v>
      </c>
      <c r="VBE309" s="119" t="s">
        <v>613</v>
      </c>
      <c r="VBF309" s="119" t="s">
        <v>613</v>
      </c>
      <c r="VBG309" s="119" t="s">
        <v>613</v>
      </c>
      <c r="VBH309" s="119" t="s">
        <v>613</v>
      </c>
      <c r="VBI309" s="119" t="s">
        <v>613</v>
      </c>
      <c r="VBJ309" s="119" t="s">
        <v>613</v>
      </c>
      <c r="VBK309" s="119" t="s">
        <v>613</v>
      </c>
      <c r="VBL309" s="119" t="s">
        <v>613</v>
      </c>
      <c r="VBM309" s="119" t="s">
        <v>613</v>
      </c>
      <c r="VBN309" s="119" t="s">
        <v>613</v>
      </c>
      <c r="VBO309" s="119" t="s">
        <v>613</v>
      </c>
      <c r="VBP309" s="119" t="s">
        <v>613</v>
      </c>
      <c r="VBQ309" s="119" t="s">
        <v>613</v>
      </c>
      <c r="VBR309" s="119" t="s">
        <v>613</v>
      </c>
      <c r="VBS309" s="119" t="s">
        <v>613</v>
      </c>
      <c r="VBT309" s="119" t="s">
        <v>613</v>
      </c>
      <c r="VBU309" s="119" t="s">
        <v>613</v>
      </c>
      <c r="VBV309" s="119" t="s">
        <v>613</v>
      </c>
      <c r="VBW309" s="119" t="s">
        <v>613</v>
      </c>
      <c r="VBX309" s="119" t="s">
        <v>613</v>
      </c>
      <c r="VBY309" s="119" t="s">
        <v>613</v>
      </c>
      <c r="VBZ309" s="119" t="s">
        <v>613</v>
      </c>
      <c r="VCA309" s="119" t="s">
        <v>613</v>
      </c>
      <c r="VCB309" s="119" t="s">
        <v>613</v>
      </c>
      <c r="VCC309" s="119" t="s">
        <v>613</v>
      </c>
      <c r="VCD309" s="119" t="s">
        <v>613</v>
      </c>
      <c r="VCE309" s="119" t="s">
        <v>613</v>
      </c>
      <c r="VCF309" s="119" t="s">
        <v>613</v>
      </c>
      <c r="VCG309" s="119" t="s">
        <v>613</v>
      </c>
      <c r="VCH309" s="119" t="s">
        <v>613</v>
      </c>
      <c r="VCI309" s="119" t="s">
        <v>613</v>
      </c>
      <c r="VCJ309" s="119" t="s">
        <v>613</v>
      </c>
      <c r="VCK309" s="119" t="s">
        <v>613</v>
      </c>
      <c r="VCL309" s="119" t="s">
        <v>613</v>
      </c>
      <c r="VCM309" s="119" t="s">
        <v>613</v>
      </c>
      <c r="VCN309" s="119" t="s">
        <v>613</v>
      </c>
      <c r="VCO309" s="119" t="s">
        <v>613</v>
      </c>
      <c r="VCP309" s="119" t="s">
        <v>613</v>
      </c>
      <c r="VCQ309" s="119" t="s">
        <v>613</v>
      </c>
      <c r="VCR309" s="119" t="s">
        <v>613</v>
      </c>
      <c r="VCS309" s="119" t="s">
        <v>613</v>
      </c>
      <c r="VCT309" s="119" t="s">
        <v>613</v>
      </c>
      <c r="VCU309" s="119" t="s">
        <v>613</v>
      </c>
      <c r="VCV309" s="119" t="s">
        <v>613</v>
      </c>
      <c r="VCW309" s="119" t="s">
        <v>613</v>
      </c>
      <c r="VCX309" s="119" t="s">
        <v>613</v>
      </c>
      <c r="VCY309" s="119" t="s">
        <v>613</v>
      </c>
      <c r="VCZ309" s="119" t="s">
        <v>613</v>
      </c>
      <c r="VDA309" s="119" t="s">
        <v>613</v>
      </c>
      <c r="VDB309" s="119" t="s">
        <v>613</v>
      </c>
      <c r="VDC309" s="119" t="s">
        <v>613</v>
      </c>
      <c r="VDD309" s="119" t="s">
        <v>613</v>
      </c>
      <c r="VDE309" s="119" t="s">
        <v>613</v>
      </c>
      <c r="VDF309" s="119" t="s">
        <v>613</v>
      </c>
      <c r="VDG309" s="119" t="s">
        <v>613</v>
      </c>
      <c r="VDH309" s="119" t="s">
        <v>613</v>
      </c>
      <c r="VDI309" s="119" t="s">
        <v>613</v>
      </c>
      <c r="VDJ309" s="119" t="s">
        <v>613</v>
      </c>
      <c r="VDK309" s="119" t="s">
        <v>613</v>
      </c>
      <c r="VDL309" s="119" t="s">
        <v>613</v>
      </c>
      <c r="VDM309" s="119" t="s">
        <v>613</v>
      </c>
      <c r="VDN309" s="119" t="s">
        <v>613</v>
      </c>
      <c r="VDO309" s="119" t="s">
        <v>613</v>
      </c>
      <c r="VDP309" s="119" t="s">
        <v>613</v>
      </c>
      <c r="VDQ309" s="119" t="s">
        <v>613</v>
      </c>
      <c r="VDR309" s="119" t="s">
        <v>613</v>
      </c>
      <c r="VDS309" s="119" t="s">
        <v>613</v>
      </c>
      <c r="VDT309" s="119" t="s">
        <v>613</v>
      </c>
      <c r="VDU309" s="119" t="s">
        <v>613</v>
      </c>
      <c r="VDV309" s="119" t="s">
        <v>613</v>
      </c>
      <c r="VDW309" s="119" t="s">
        <v>613</v>
      </c>
      <c r="VDX309" s="119" t="s">
        <v>613</v>
      </c>
      <c r="VDY309" s="119" t="s">
        <v>613</v>
      </c>
      <c r="VDZ309" s="119" t="s">
        <v>613</v>
      </c>
      <c r="VEA309" s="119" t="s">
        <v>613</v>
      </c>
      <c r="VEB309" s="119" t="s">
        <v>613</v>
      </c>
      <c r="VEC309" s="119" t="s">
        <v>613</v>
      </c>
      <c r="VED309" s="119" t="s">
        <v>613</v>
      </c>
      <c r="VEE309" s="119" t="s">
        <v>613</v>
      </c>
      <c r="VEF309" s="119" t="s">
        <v>613</v>
      </c>
      <c r="VEG309" s="119" t="s">
        <v>613</v>
      </c>
      <c r="VEH309" s="119" t="s">
        <v>613</v>
      </c>
      <c r="VEI309" s="119" t="s">
        <v>613</v>
      </c>
      <c r="VEJ309" s="119" t="s">
        <v>613</v>
      </c>
      <c r="VEK309" s="119" t="s">
        <v>613</v>
      </c>
      <c r="VEL309" s="119" t="s">
        <v>613</v>
      </c>
      <c r="VEM309" s="119" t="s">
        <v>613</v>
      </c>
      <c r="VEN309" s="119" t="s">
        <v>613</v>
      </c>
      <c r="VEO309" s="119" t="s">
        <v>613</v>
      </c>
      <c r="VEP309" s="119" t="s">
        <v>613</v>
      </c>
      <c r="VEQ309" s="119" t="s">
        <v>613</v>
      </c>
      <c r="VER309" s="119" t="s">
        <v>613</v>
      </c>
      <c r="VES309" s="119" t="s">
        <v>613</v>
      </c>
      <c r="VET309" s="119" t="s">
        <v>613</v>
      </c>
      <c r="VEU309" s="119" t="s">
        <v>613</v>
      </c>
      <c r="VEV309" s="119" t="s">
        <v>613</v>
      </c>
      <c r="VEW309" s="119" t="s">
        <v>613</v>
      </c>
      <c r="VEX309" s="119" t="s">
        <v>613</v>
      </c>
      <c r="VEY309" s="119" t="s">
        <v>613</v>
      </c>
      <c r="VEZ309" s="119" t="s">
        <v>613</v>
      </c>
      <c r="VFA309" s="119" t="s">
        <v>613</v>
      </c>
      <c r="VFB309" s="119" t="s">
        <v>613</v>
      </c>
      <c r="VFC309" s="119" t="s">
        <v>613</v>
      </c>
      <c r="VFD309" s="119" t="s">
        <v>613</v>
      </c>
      <c r="VFE309" s="119" t="s">
        <v>613</v>
      </c>
      <c r="VFF309" s="119" t="s">
        <v>613</v>
      </c>
      <c r="VFG309" s="119" t="s">
        <v>613</v>
      </c>
      <c r="VFH309" s="119" t="s">
        <v>613</v>
      </c>
      <c r="VFI309" s="119" t="s">
        <v>613</v>
      </c>
      <c r="VFJ309" s="119" t="s">
        <v>613</v>
      </c>
      <c r="VFK309" s="119" t="s">
        <v>613</v>
      </c>
      <c r="VFL309" s="119" t="s">
        <v>613</v>
      </c>
      <c r="VFM309" s="119" t="s">
        <v>613</v>
      </c>
      <c r="VFN309" s="119" t="s">
        <v>613</v>
      </c>
      <c r="VFO309" s="119" t="s">
        <v>613</v>
      </c>
      <c r="VFP309" s="119" t="s">
        <v>613</v>
      </c>
      <c r="VFQ309" s="119" t="s">
        <v>613</v>
      </c>
      <c r="VFR309" s="119" t="s">
        <v>613</v>
      </c>
      <c r="VFS309" s="119" t="s">
        <v>613</v>
      </c>
      <c r="VFT309" s="119" t="s">
        <v>613</v>
      </c>
      <c r="VFU309" s="119" t="s">
        <v>613</v>
      </c>
      <c r="VFV309" s="119" t="s">
        <v>613</v>
      </c>
      <c r="VFW309" s="119" t="s">
        <v>613</v>
      </c>
      <c r="VFX309" s="119" t="s">
        <v>613</v>
      </c>
      <c r="VFY309" s="119" t="s">
        <v>613</v>
      </c>
      <c r="VFZ309" s="119" t="s">
        <v>613</v>
      </c>
      <c r="VGA309" s="119" t="s">
        <v>613</v>
      </c>
      <c r="VGB309" s="119" t="s">
        <v>613</v>
      </c>
      <c r="VGC309" s="119" t="s">
        <v>613</v>
      </c>
      <c r="VGD309" s="119" t="s">
        <v>613</v>
      </c>
      <c r="VGE309" s="119" t="s">
        <v>613</v>
      </c>
      <c r="VGF309" s="119" t="s">
        <v>613</v>
      </c>
      <c r="VGG309" s="119" t="s">
        <v>613</v>
      </c>
      <c r="VGH309" s="119" t="s">
        <v>613</v>
      </c>
      <c r="VGI309" s="119" t="s">
        <v>613</v>
      </c>
      <c r="VGJ309" s="119" t="s">
        <v>613</v>
      </c>
      <c r="VGK309" s="119" t="s">
        <v>613</v>
      </c>
      <c r="VGL309" s="119" t="s">
        <v>613</v>
      </c>
      <c r="VGM309" s="119" t="s">
        <v>613</v>
      </c>
      <c r="VGN309" s="119" t="s">
        <v>613</v>
      </c>
      <c r="VGO309" s="119" t="s">
        <v>613</v>
      </c>
      <c r="VGP309" s="119" t="s">
        <v>613</v>
      </c>
      <c r="VGQ309" s="119" t="s">
        <v>613</v>
      </c>
      <c r="VGR309" s="119" t="s">
        <v>613</v>
      </c>
      <c r="VGS309" s="119" t="s">
        <v>613</v>
      </c>
      <c r="VGT309" s="119" t="s">
        <v>613</v>
      </c>
      <c r="VGU309" s="119" t="s">
        <v>613</v>
      </c>
      <c r="VGV309" s="119" t="s">
        <v>613</v>
      </c>
      <c r="VGW309" s="119" t="s">
        <v>613</v>
      </c>
      <c r="VGX309" s="119" t="s">
        <v>613</v>
      </c>
      <c r="VGY309" s="119" t="s">
        <v>613</v>
      </c>
      <c r="VGZ309" s="119" t="s">
        <v>613</v>
      </c>
      <c r="VHA309" s="119" t="s">
        <v>613</v>
      </c>
      <c r="VHB309" s="119" t="s">
        <v>613</v>
      </c>
      <c r="VHC309" s="119" t="s">
        <v>613</v>
      </c>
      <c r="VHD309" s="119" t="s">
        <v>613</v>
      </c>
      <c r="VHE309" s="119" t="s">
        <v>613</v>
      </c>
      <c r="VHF309" s="119" t="s">
        <v>613</v>
      </c>
      <c r="VHG309" s="119" t="s">
        <v>613</v>
      </c>
      <c r="VHH309" s="119" t="s">
        <v>613</v>
      </c>
      <c r="VHI309" s="119" t="s">
        <v>613</v>
      </c>
      <c r="VHJ309" s="119" t="s">
        <v>613</v>
      </c>
      <c r="VHK309" s="119" t="s">
        <v>613</v>
      </c>
      <c r="VHL309" s="119" t="s">
        <v>613</v>
      </c>
      <c r="VHM309" s="119" t="s">
        <v>613</v>
      </c>
      <c r="VHN309" s="119" t="s">
        <v>613</v>
      </c>
      <c r="VHO309" s="119" t="s">
        <v>613</v>
      </c>
      <c r="VHP309" s="119" t="s">
        <v>613</v>
      </c>
      <c r="VHQ309" s="119" t="s">
        <v>613</v>
      </c>
      <c r="VHR309" s="119" t="s">
        <v>613</v>
      </c>
      <c r="VHS309" s="119" t="s">
        <v>613</v>
      </c>
      <c r="VHT309" s="119" t="s">
        <v>613</v>
      </c>
      <c r="VHU309" s="119" t="s">
        <v>613</v>
      </c>
      <c r="VHV309" s="119" t="s">
        <v>613</v>
      </c>
      <c r="VHW309" s="119" t="s">
        <v>613</v>
      </c>
      <c r="VHX309" s="119" t="s">
        <v>613</v>
      </c>
      <c r="VHY309" s="119" t="s">
        <v>613</v>
      </c>
      <c r="VHZ309" s="119" t="s">
        <v>613</v>
      </c>
      <c r="VIA309" s="119" t="s">
        <v>613</v>
      </c>
      <c r="VIB309" s="119" t="s">
        <v>613</v>
      </c>
      <c r="VIC309" s="119" t="s">
        <v>613</v>
      </c>
      <c r="VID309" s="119" t="s">
        <v>613</v>
      </c>
      <c r="VIE309" s="119" t="s">
        <v>613</v>
      </c>
      <c r="VIF309" s="119" t="s">
        <v>613</v>
      </c>
      <c r="VIG309" s="119" t="s">
        <v>613</v>
      </c>
      <c r="VIH309" s="119" t="s">
        <v>613</v>
      </c>
      <c r="VII309" s="119" t="s">
        <v>613</v>
      </c>
      <c r="VIJ309" s="119" t="s">
        <v>613</v>
      </c>
      <c r="VIK309" s="119" t="s">
        <v>613</v>
      </c>
      <c r="VIL309" s="119" t="s">
        <v>613</v>
      </c>
      <c r="VIM309" s="119" t="s">
        <v>613</v>
      </c>
      <c r="VIN309" s="119" t="s">
        <v>613</v>
      </c>
      <c r="VIO309" s="119" t="s">
        <v>613</v>
      </c>
      <c r="VIP309" s="119" t="s">
        <v>613</v>
      </c>
      <c r="VIQ309" s="119" t="s">
        <v>613</v>
      </c>
      <c r="VIR309" s="119" t="s">
        <v>613</v>
      </c>
      <c r="VIS309" s="119" t="s">
        <v>613</v>
      </c>
      <c r="VIT309" s="119" t="s">
        <v>613</v>
      </c>
      <c r="VIU309" s="119" t="s">
        <v>613</v>
      </c>
      <c r="VIV309" s="119" t="s">
        <v>613</v>
      </c>
      <c r="VIW309" s="119" t="s">
        <v>613</v>
      </c>
      <c r="VIX309" s="119" t="s">
        <v>613</v>
      </c>
      <c r="VIY309" s="119" t="s">
        <v>613</v>
      </c>
      <c r="VIZ309" s="119" t="s">
        <v>613</v>
      </c>
      <c r="VJA309" s="119" t="s">
        <v>613</v>
      </c>
      <c r="VJB309" s="119" t="s">
        <v>613</v>
      </c>
      <c r="VJC309" s="119" t="s">
        <v>613</v>
      </c>
      <c r="VJD309" s="119" t="s">
        <v>613</v>
      </c>
      <c r="VJE309" s="119" t="s">
        <v>613</v>
      </c>
      <c r="VJF309" s="119" t="s">
        <v>613</v>
      </c>
      <c r="VJG309" s="119" t="s">
        <v>613</v>
      </c>
      <c r="VJH309" s="119" t="s">
        <v>613</v>
      </c>
      <c r="VJI309" s="119" t="s">
        <v>613</v>
      </c>
      <c r="VJJ309" s="119" t="s">
        <v>613</v>
      </c>
      <c r="VJK309" s="119" t="s">
        <v>613</v>
      </c>
      <c r="VJL309" s="119" t="s">
        <v>613</v>
      </c>
      <c r="VJM309" s="119" t="s">
        <v>613</v>
      </c>
      <c r="VJN309" s="119" t="s">
        <v>613</v>
      </c>
      <c r="VJO309" s="119" t="s">
        <v>613</v>
      </c>
      <c r="VJP309" s="119" t="s">
        <v>613</v>
      </c>
      <c r="VJQ309" s="119" t="s">
        <v>613</v>
      </c>
      <c r="VJR309" s="119" t="s">
        <v>613</v>
      </c>
      <c r="VJS309" s="119" t="s">
        <v>613</v>
      </c>
      <c r="VJT309" s="119" t="s">
        <v>613</v>
      </c>
      <c r="VJU309" s="119" t="s">
        <v>613</v>
      </c>
      <c r="VJV309" s="119" t="s">
        <v>613</v>
      </c>
      <c r="VJW309" s="119" t="s">
        <v>613</v>
      </c>
      <c r="VJX309" s="119" t="s">
        <v>613</v>
      </c>
      <c r="VJY309" s="119" t="s">
        <v>613</v>
      </c>
      <c r="VJZ309" s="119" t="s">
        <v>613</v>
      </c>
      <c r="VKA309" s="119" t="s">
        <v>613</v>
      </c>
      <c r="VKB309" s="119" t="s">
        <v>613</v>
      </c>
      <c r="VKC309" s="119" t="s">
        <v>613</v>
      </c>
      <c r="VKD309" s="119" t="s">
        <v>613</v>
      </c>
      <c r="VKE309" s="119" t="s">
        <v>613</v>
      </c>
      <c r="VKF309" s="119" t="s">
        <v>613</v>
      </c>
      <c r="VKG309" s="119" t="s">
        <v>613</v>
      </c>
      <c r="VKH309" s="119" t="s">
        <v>613</v>
      </c>
      <c r="VKI309" s="119" t="s">
        <v>613</v>
      </c>
      <c r="VKJ309" s="119" t="s">
        <v>613</v>
      </c>
      <c r="VKK309" s="119" t="s">
        <v>613</v>
      </c>
      <c r="VKL309" s="119" t="s">
        <v>613</v>
      </c>
      <c r="VKM309" s="119" t="s">
        <v>613</v>
      </c>
      <c r="VKN309" s="119" t="s">
        <v>613</v>
      </c>
      <c r="VKO309" s="119" t="s">
        <v>613</v>
      </c>
      <c r="VKP309" s="119" t="s">
        <v>613</v>
      </c>
      <c r="VKQ309" s="119" t="s">
        <v>613</v>
      </c>
      <c r="VKR309" s="119" t="s">
        <v>613</v>
      </c>
      <c r="VKS309" s="119" t="s">
        <v>613</v>
      </c>
      <c r="VKT309" s="119" t="s">
        <v>613</v>
      </c>
      <c r="VKU309" s="119" t="s">
        <v>613</v>
      </c>
      <c r="VKV309" s="119" t="s">
        <v>613</v>
      </c>
      <c r="VKW309" s="119" t="s">
        <v>613</v>
      </c>
      <c r="VKX309" s="119" t="s">
        <v>613</v>
      </c>
      <c r="VKY309" s="119" t="s">
        <v>613</v>
      </c>
      <c r="VKZ309" s="119" t="s">
        <v>613</v>
      </c>
      <c r="VLA309" s="119" t="s">
        <v>613</v>
      </c>
      <c r="VLB309" s="119" t="s">
        <v>613</v>
      </c>
      <c r="VLC309" s="119" t="s">
        <v>613</v>
      </c>
      <c r="VLD309" s="119" t="s">
        <v>613</v>
      </c>
      <c r="VLE309" s="119" t="s">
        <v>613</v>
      </c>
      <c r="VLF309" s="119" t="s">
        <v>613</v>
      </c>
      <c r="VLG309" s="119" t="s">
        <v>613</v>
      </c>
      <c r="VLH309" s="119" t="s">
        <v>613</v>
      </c>
      <c r="VLI309" s="119" t="s">
        <v>613</v>
      </c>
      <c r="VLJ309" s="119" t="s">
        <v>613</v>
      </c>
      <c r="VLK309" s="119" t="s">
        <v>613</v>
      </c>
      <c r="VLL309" s="119" t="s">
        <v>613</v>
      </c>
      <c r="VLM309" s="119" t="s">
        <v>613</v>
      </c>
      <c r="VLN309" s="119" t="s">
        <v>613</v>
      </c>
      <c r="VLO309" s="119" t="s">
        <v>613</v>
      </c>
      <c r="VLP309" s="119" t="s">
        <v>613</v>
      </c>
      <c r="VLQ309" s="119" t="s">
        <v>613</v>
      </c>
      <c r="VLR309" s="119" t="s">
        <v>613</v>
      </c>
      <c r="VLS309" s="119" t="s">
        <v>613</v>
      </c>
      <c r="VLT309" s="119" t="s">
        <v>613</v>
      </c>
      <c r="VLU309" s="119" t="s">
        <v>613</v>
      </c>
      <c r="VLV309" s="119" t="s">
        <v>613</v>
      </c>
      <c r="VLW309" s="119" t="s">
        <v>613</v>
      </c>
      <c r="VLX309" s="119" t="s">
        <v>613</v>
      </c>
      <c r="VLY309" s="119" t="s">
        <v>613</v>
      </c>
      <c r="VLZ309" s="119" t="s">
        <v>613</v>
      </c>
      <c r="VMA309" s="119" t="s">
        <v>613</v>
      </c>
      <c r="VMB309" s="119" t="s">
        <v>613</v>
      </c>
      <c r="VMC309" s="119" t="s">
        <v>613</v>
      </c>
      <c r="VMD309" s="119" t="s">
        <v>613</v>
      </c>
      <c r="VME309" s="119" t="s">
        <v>613</v>
      </c>
      <c r="VMF309" s="119" t="s">
        <v>613</v>
      </c>
      <c r="VMG309" s="119" t="s">
        <v>613</v>
      </c>
      <c r="VMH309" s="119" t="s">
        <v>613</v>
      </c>
      <c r="VMI309" s="119" t="s">
        <v>613</v>
      </c>
      <c r="VMJ309" s="119" t="s">
        <v>613</v>
      </c>
      <c r="VMK309" s="119" t="s">
        <v>613</v>
      </c>
      <c r="VML309" s="119" t="s">
        <v>613</v>
      </c>
      <c r="VMM309" s="119" t="s">
        <v>613</v>
      </c>
      <c r="VMN309" s="119" t="s">
        <v>613</v>
      </c>
      <c r="VMO309" s="119" t="s">
        <v>613</v>
      </c>
      <c r="VMP309" s="119" t="s">
        <v>613</v>
      </c>
      <c r="VMQ309" s="119" t="s">
        <v>613</v>
      </c>
      <c r="VMR309" s="119" t="s">
        <v>613</v>
      </c>
      <c r="VMS309" s="119" t="s">
        <v>613</v>
      </c>
      <c r="VMT309" s="119" t="s">
        <v>613</v>
      </c>
      <c r="VMU309" s="119" t="s">
        <v>613</v>
      </c>
      <c r="VMV309" s="119" t="s">
        <v>613</v>
      </c>
      <c r="VMW309" s="119" t="s">
        <v>613</v>
      </c>
      <c r="VMX309" s="119" t="s">
        <v>613</v>
      </c>
      <c r="VMY309" s="119" t="s">
        <v>613</v>
      </c>
      <c r="VMZ309" s="119" t="s">
        <v>613</v>
      </c>
      <c r="VNA309" s="119" t="s">
        <v>613</v>
      </c>
      <c r="VNB309" s="119" t="s">
        <v>613</v>
      </c>
      <c r="VNC309" s="119" t="s">
        <v>613</v>
      </c>
      <c r="VND309" s="119" t="s">
        <v>613</v>
      </c>
      <c r="VNE309" s="119" t="s">
        <v>613</v>
      </c>
      <c r="VNF309" s="119" t="s">
        <v>613</v>
      </c>
      <c r="VNG309" s="119" t="s">
        <v>613</v>
      </c>
      <c r="VNH309" s="119" t="s">
        <v>613</v>
      </c>
      <c r="VNI309" s="119" t="s">
        <v>613</v>
      </c>
      <c r="VNJ309" s="119" t="s">
        <v>613</v>
      </c>
      <c r="VNK309" s="119" t="s">
        <v>613</v>
      </c>
      <c r="VNL309" s="119" t="s">
        <v>613</v>
      </c>
      <c r="VNM309" s="119" t="s">
        <v>613</v>
      </c>
      <c r="VNN309" s="119" t="s">
        <v>613</v>
      </c>
      <c r="VNO309" s="119" t="s">
        <v>613</v>
      </c>
      <c r="VNP309" s="119" t="s">
        <v>613</v>
      </c>
      <c r="VNQ309" s="119" t="s">
        <v>613</v>
      </c>
      <c r="VNR309" s="119" t="s">
        <v>613</v>
      </c>
      <c r="VNS309" s="119" t="s">
        <v>613</v>
      </c>
      <c r="VNT309" s="119" t="s">
        <v>613</v>
      </c>
      <c r="VNU309" s="119" t="s">
        <v>613</v>
      </c>
      <c r="VNV309" s="119" t="s">
        <v>613</v>
      </c>
      <c r="VNW309" s="119" t="s">
        <v>613</v>
      </c>
      <c r="VNX309" s="119" t="s">
        <v>613</v>
      </c>
      <c r="VNY309" s="119" t="s">
        <v>613</v>
      </c>
      <c r="VNZ309" s="119" t="s">
        <v>613</v>
      </c>
      <c r="VOA309" s="119" t="s">
        <v>613</v>
      </c>
      <c r="VOB309" s="119" t="s">
        <v>613</v>
      </c>
      <c r="VOC309" s="119" t="s">
        <v>613</v>
      </c>
      <c r="VOD309" s="119" t="s">
        <v>613</v>
      </c>
      <c r="VOE309" s="119" t="s">
        <v>613</v>
      </c>
      <c r="VOF309" s="119" t="s">
        <v>613</v>
      </c>
      <c r="VOG309" s="119" t="s">
        <v>613</v>
      </c>
      <c r="VOH309" s="119" t="s">
        <v>613</v>
      </c>
      <c r="VOI309" s="119" t="s">
        <v>613</v>
      </c>
      <c r="VOJ309" s="119" t="s">
        <v>613</v>
      </c>
      <c r="VOK309" s="119" t="s">
        <v>613</v>
      </c>
      <c r="VOL309" s="119" t="s">
        <v>613</v>
      </c>
      <c r="VOM309" s="119" t="s">
        <v>613</v>
      </c>
      <c r="VON309" s="119" t="s">
        <v>613</v>
      </c>
      <c r="VOO309" s="119" t="s">
        <v>613</v>
      </c>
      <c r="VOP309" s="119" t="s">
        <v>613</v>
      </c>
      <c r="VOQ309" s="119" t="s">
        <v>613</v>
      </c>
      <c r="VOR309" s="119" t="s">
        <v>613</v>
      </c>
      <c r="VOS309" s="119" t="s">
        <v>613</v>
      </c>
      <c r="VOT309" s="119" t="s">
        <v>613</v>
      </c>
      <c r="VOU309" s="119" t="s">
        <v>613</v>
      </c>
      <c r="VOV309" s="119" t="s">
        <v>613</v>
      </c>
      <c r="VOW309" s="119" t="s">
        <v>613</v>
      </c>
      <c r="VOX309" s="119" t="s">
        <v>613</v>
      </c>
      <c r="VOY309" s="119" t="s">
        <v>613</v>
      </c>
      <c r="VOZ309" s="119" t="s">
        <v>613</v>
      </c>
      <c r="VPA309" s="119" t="s">
        <v>613</v>
      </c>
      <c r="VPB309" s="119" t="s">
        <v>613</v>
      </c>
      <c r="VPC309" s="119" t="s">
        <v>613</v>
      </c>
      <c r="VPD309" s="119" t="s">
        <v>613</v>
      </c>
      <c r="VPE309" s="119" t="s">
        <v>613</v>
      </c>
      <c r="VPF309" s="119" t="s">
        <v>613</v>
      </c>
      <c r="VPG309" s="119" t="s">
        <v>613</v>
      </c>
      <c r="VPH309" s="119" t="s">
        <v>613</v>
      </c>
      <c r="VPI309" s="119" t="s">
        <v>613</v>
      </c>
      <c r="VPJ309" s="119" t="s">
        <v>613</v>
      </c>
      <c r="VPK309" s="119" t="s">
        <v>613</v>
      </c>
      <c r="VPL309" s="119" t="s">
        <v>613</v>
      </c>
      <c r="VPM309" s="119" t="s">
        <v>613</v>
      </c>
      <c r="VPN309" s="119" t="s">
        <v>613</v>
      </c>
      <c r="VPO309" s="119" t="s">
        <v>613</v>
      </c>
      <c r="VPP309" s="119" t="s">
        <v>613</v>
      </c>
      <c r="VPQ309" s="119" t="s">
        <v>613</v>
      </c>
      <c r="VPR309" s="119" t="s">
        <v>613</v>
      </c>
      <c r="VPS309" s="119" t="s">
        <v>613</v>
      </c>
      <c r="VPT309" s="119" t="s">
        <v>613</v>
      </c>
      <c r="VPU309" s="119" t="s">
        <v>613</v>
      </c>
      <c r="VPV309" s="119" t="s">
        <v>613</v>
      </c>
      <c r="VPW309" s="119" t="s">
        <v>613</v>
      </c>
      <c r="VPX309" s="119" t="s">
        <v>613</v>
      </c>
      <c r="VPY309" s="119" t="s">
        <v>613</v>
      </c>
      <c r="VPZ309" s="119" t="s">
        <v>613</v>
      </c>
      <c r="VQA309" s="119" t="s">
        <v>613</v>
      </c>
      <c r="VQB309" s="119" t="s">
        <v>613</v>
      </c>
      <c r="VQC309" s="119" t="s">
        <v>613</v>
      </c>
      <c r="VQD309" s="119" t="s">
        <v>613</v>
      </c>
      <c r="VQE309" s="119" t="s">
        <v>613</v>
      </c>
      <c r="VQF309" s="119" t="s">
        <v>613</v>
      </c>
      <c r="VQG309" s="119" t="s">
        <v>613</v>
      </c>
      <c r="VQH309" s="119" t="s">
        <v>613</v>
      </c>
      <c r="VQI309" s="119" t="s">
        <v>613</v>
      </c>
      <c r="VQJ309" s="119" t="s">
        <v>613</v>
      </c>
      <c r="VQK309" s="119" t="s">
        <v>613</v>
      </c>
      <c r="VQL309" s="119" t="s">
        <v>613</v>
      </c>
      <c r="VQM309" s="119" t="s">
        <v>613</v>
      </c>
      <c r="VQN309" s="119" t="s">
        <v>613</v>
      </c>
      <c r="VQO309" s="119" t="s">
        <v>613</v>
      </c>
      <c r="VQP309" s="119" t="s">
        <v>613</v>
      </c>
      <c r="VQQ309" s="119" t="s">
        <v>613</v>
      </c>
      <c r="VQR309" s="119" t="s">
        <v>613</v>
      </c>
      <c r="VQS309" s="119" t="s">
        <v>613</v>
      </c>
      <c r="VQT309" s="119" t="s">
        <v>613</v>
      </c>
      <c r="VQU309" s="119" t="s">
        <v>613</v>
      </c>
      <c r="VQV309" s="119" t="s">
        <v>613</v>
      </c>
      <c r="VQW309" s="119" t="s">
        <v>613</v>
      </c>
      <c r="VQX309" s="119" t="s">
        <v>613</v>
      </c>
      <c r="VQY309" s="119" t="s">
        <v>613</v>
      </c>
      <c r="VQZ309" s="119" t="s">
        <v>613</v>
      </c>
      <c r="VRA309" s="119" t="s">
        <v>613</v>
      </c>
      <c r="VRB309" s="119" t="s">
        <v>613</v>
      </c>
      <c r="VRC309" s="119" t="s">
        <v>613</v>
      </c>
      <c r="VRD309" s="119" t="s">
        <v>613</v>
      </c>
      <c r="VRE309" s="119" t="s">
        <v>613</v>
      </c>
      <c r="VRF309" s="119" t="s">
        <v>613</v>
      </c>
      <c r="VRG309" s="119" t="s">
        <v>613</v>
      </c>
      <c r="VRH309" s="119" t="s">
        <v>613</v>
      </c>
      <c r="VRI309" s="119" t="s">
        <v>613</v>
      </c>
      <c r="VRJ309" s="119" t="s">
        <v>613</v>
      </c>
      <c r="VRK309" s="119" t="s">
        <v>613</v>
      </c>
      <c r="VRL309" s="119" t="s">
        <v>613</v>
      </c>
      <c r="VRM309" s="119" t="s">
        <v>613</v>
      </c>
      <c r="VRN309" s="119" t="s">
        <v>613</v>
      </c>
      <c r="VRO309" s="119" t="s">
        <v>613</v>
      </c>
      <c r="VRP309" s="119" t="s">
        <v>613</v>
      </c>
      <c r="VRQ309" s="119" t="s">
        <v>613</v>
      </c>
      <c r="VRR309" s="119" t="s">
        <v>613</v>
      </c>
      <c r="VRS309" s="119" t="s">
        <v>613</v>
      </c>
      <c r="VRT309" s="119" t="s">
        <v>613</v>
      </c>
      <c r="VRU309" s="119" t="s">
        <v>613</v>
      </c>
      <c r="VRV309" s="119" t="s">
        <v>613</v>
      </c>
      <c r="VRW309" s="119" t="s">
        <v>613</v>
      </c>
      <c r="VRX309" s="119" t="s">
        <v>613</v>
      </c>
      <c r="VRY309" s="119" t="s">
        <v>613</v>
      </c>
      <c r="VRZ309" s="119" t="s">
        <v>613</v>
      </c>
      <c r="VSA309" s="119" t="s">
        <v>613</v>
      </c>
      <c r="VSB309" s="119" t="s">
        <v>613</v>
      </c>
      <c r="VSC309" s="119" t="s">
        <v>613</v>
      </c>
      <c r="VSD309" s="119" t="s">
        <v>613</v>
      </c>
      <c r="VSE309" s="119" t="s">
        <v>613</v>
      </c>
      <c r="VSF309" s="119" t="s">
        <v>613</v>
      </c>
      <c r="VSG309" s="119" t="s">
        <v>613</v>
      </c>
      <c r="VSH309" s="119" t="s">
        <v>613</v>
      </c>
      <c r="VSI309" s="119" t="s">
        <v>613</v>
      </c>
      <c r="VSJ309" s="119" t="s">
        <v>613</v>
      </c>
      <c r="VSK309" s="119" t="s">
        <v>613</v>
      </c>
      <c r="VSL309" s="119" t="s">
        <v>613</v>
      </c>
      <c r="VSM309" s="119" t="s">
        <v>613</v>
      </c>
      <c r="VSN309" s="119" t="s">
        <v>613</v>
      </c>
      <c r="VSO309" s="119" t="s">
        <v>613</v>
      </c>
      <c r="VSP309" s="119" t="s">
        <v>613</v>
      </c>
      <c r="VSQ309" s="119" t="s">
        <v>613</v>
      </c>
      <c r="VSR309" s="119" t="s">
        <v>613</v>
      </c>
      <c r="VSS309" s="119" t="s">
        <v>613</v>
      </c>
      <c r="VST309" s="119" t="s">
        <v>613</v>
      </c>
      <c r="VSU309" s="119" t="s">
        <v>613</v>
      </c>
      <c r="VSV309" s="119" t="s">
        <v>613</v>
      </c>
      <c r="VSW309" s="119" t="s">
        <v>613</v>
      </c>
      <c r="VSX309" s="119" t="s">
        <v>613</v>
      </c>
      <c r="VSY309" s="119" t="s">
        <v>613</v>
      </c>
      <c r="VSZ309" s="119" t="s">
        <v>613</v>
      </c>
      <c r="VTA309" s="119" t="s">
        <v>613</v>
      </c>
      <c r="VTB309" s="119" t="s">
        <v>613</v>
      </c>
      <c r="VTC309" s="119" t="s">
        <v>613</v>
      </c>
      <c r="VTD309" s="119" t="s">
        <v>613</v>
      </c>
      <c r="VTE309" s="119" t="s">
        <v>613</v>
      </c>
      <c r="VTF309" s="119" t="s">
        <v>613</v>
      </c>
      <c r="VTG309" s="119" t="s">
        <v>613</v>
      </c>
      <c r="VTH309" s="119" t="s">
        <v>613</v>
      </c>
      <c r="VTI309" s="119" t="s">
        <v>613</v>
      </c>
      <c r="VTJ309" s="119" t="s">
        <v>613</v>
      </c>
      <c r="VTK309" s="119" t="s">
        <v>613</v>
      </c>
      <c r="VTL309" s="119" t="s">
        <v>613</v>
      </c>
      <c r="VTM309" s="119" t="s">
        <v>613</v>
      </c>
      <c r="VTN309" s="119" t="s">
        <v>613</v>
      </c>
      <c r="VTO309" s="119" t="s">
        <v>613</v>
      </c>
      <c r="VTP309" s="119" t="s">
        <v>613</v>
      </c>
      <c r="VTQ309" s="119" t="s">
        <v>613</v>
      </c>
      <c r="VTR309" s="119" t="s">
        <v>613</v>
      </c>
      <c r="VTS309" s="119" t="s">
        <v>613</v>
      </c>
      <c r="VTT309" s="119" t="s">
        <v>613</v>
      </c>
      <c r="VTU309" s="119" t="s">
        <v>613</v>
      </c>
      <c r="VTV309" s="119" t="s">
        <v>613</v>
      </c>
      <c r="VTW309" s="119" t="s">
        <v>613</v>
      </c>
      <c r="VTX309" s="119" t="s">
        <v>613</v>
      </c>
      <c r="VTY309" s="119" t="s">
        <v>613</v>
      </c>
      <c r="VTZ309" s="119" t="s">
        <v>613</v>
      </c>
      <c r="VUA309" s="119" t="s">
        <v>613</v>
      </c>
      <c r="VUB309" s="119" t="s">
        <v>613</v>
      </c>
      <c r="VUC309" s="119" t="s">
        <v>613</v>
      </c>
      <c r="VUD309" s="119" t="s">
        <v>613</v>
      </c>
      <c r="VUE309" s="119" t="s">
        <v>613</v>
      </c>
      <c r="VUF309" s="119" t="s">
        <v>613</v>
      </c>
      <c r="VUG309" s="119" t="s">
        <v>613</v>
      </c>
      <c r="VUH309" s="119" t="s">
        <v>613</v>
      </c>
      <c r="VUI309" s="119" t="s">
        <v>613</v>
      </c>
      <c r="VUJ309" s="119" t="s">
        <v>613</v>
      </c>
      <c r="VUK309" s="119" t="s">
        <v>613</v>
      </c>
      <c r="VUL309" s="119" t="s">
        <v>613</v>
      </c>
      <c r="VUM309" s="119" t="s">
        <v>613</v>
      </c>
      <c r="VUN309" s="119" t="s">
        <v>613</v>
      </c>
      <c r="VUO309" s="119" t="s">
        <v>613</v>
      </c>
      <c r="VUP309" s="119" t="s">
        <v>613</v>
      </c>
      <c r="VUQ309" s="119" t="s">
        <v>613</v>
      </c>
      <c r="VUR309" s="119" t="s">
        <v>613</v>
      </c>
      <c r="VUS309" s="119" t="s">
        <v>613</v>
      </c>
      <c r="VUT309" s="119" t="s">
        <v>613</v>
      </c>
      <c r="VUU309" s="119" t="s">
        <v>613</v>
      </c>
      <c r="VUV309" s="119" t="s">
        <v>613</v>
      </c>
      <c r="VUW309" s="119" t="s">
        <v>613</v>
      </c>
      <c r="VUX309" s="119" t="s">
        <v>613</v>
      </c>
      <c r="VUY309" s="119" t="s">
        <v>613</v>
      </c>
      <c r="VUZ309" s="119" t="s">
        <v>613</v>
      </c>
      <c r="VVA309" s="119" t="s">
        <v>613</v>
      </c>
      <c r="VVB309" s="119" t="s">
        <v>613</v>
      </c>
      <c r="VVC309" s="119" t="s">
        <v>613</v>
      </c>
      <c r="VVD309" s="119" t="s">
        <v>613</v>
      </c>
      <c r="VVE309" s="119" t="s">
        <v>613</v>
      </c>
      <c r="VVF309" s="119" t="s">
        <v>613</v>
      </c>
      <c r="VVG309" s="119" t="s">
        <v>613</v>
      </c>
      <c r="VVH309" s="119" t="s">
        <v>613</v>
      </c>
      <c r="VVI309" s="119" t="s">
        <v>613</v>
      </c>
      <c r="VVJ309" s="119" t="s">
        <v>613</v>
      </c>
      <c r="VVK309" s="119" t="s">
        <v>613</v>
      </c>
      <c r="VVL309" s="119" t="s">
        <v>613</v>
      </c>
      <c r="VVM309" s="119" t="s">
        <v>613</v>
      </c>
      <c r="VVN309" s="119" t="s">
        <v>613</v>
      </c>
      <c r="VVO309" s="119" t="s">
        <v>613</v>
      </c>
      <c r="VVP309" s="119" t="s">
        <v>613</v>
      </c>
      <c r="VVQ309" s="119" t="s">
        <v>613</v>
      </c>
      <c r="VVR309" s="119" t="s">
        <v>613</v>
      </c>
      <c r="VVS309" s="119" t="s">
        <v>613</v>
      </c>
      <c r="VVT309" s="119" t="s">
        <v>613</v>
      </c>
      <c r="VVU309" s="119" t="s">
        <v>613</v>
      </c>
      <c r="VVV309" s="119" t="s">
        <v>613</v>
      </c>
      <c r="VVW309" s="119" t="s">
        <v>613</v>
      </c>
      <c r="VVX309" s="119" t="s">
        <v>613</v>
      </c>
      <c r="VVY309" s="119" t="s">
        <v>613</v>
      </c>
      <c r="VVZ309" s="119" t="s">
        <v>613</v>
      </c>
      <c r="VWA309" s="119" t="s">
        <v>613</v>
      </c>
      <c r="VWB309" s="119" t="s">
        <v>613</v>
      </c>
      <c r="VWC309" s="119" t="s">
        <v>613</v>
      </c>
      <c r="VWD309" s="119" t="s">
        <v>613</v>
      </c>
      <c r="VWE309" s="119" t="s">
        <v>613</v>
      </c>
      <c r="VWF309" s="119" t="s">
        <v>613</v>
      </c>
      <c r="VWG309" s="119" t="s">
        <v>613</v>
      </c>
      <c r="VWH309" s="119" t="s">
        <v>613</v>
      </c>
      <c r="VWI309" s="119" t="s">
        <v>613</v>
      </c>
      <c r="VWJ309" s="119" t="s">
        <v>613</v>
      </c>
      <c r="VWK309" s="119" t="s">
        <v>613</v>
      </c>
      <c r="VWL309" s="119" t="s">
        <v>613</v>
      </c>
      <c r="VWM309" s="119" t="s">
        <v>613</v>
      </c>
      <c r="VWN309" s="119" t="s">
        <v>613</v>
      </c>
      <c r="VWO309" s="119" t="s">
        <v>613</v>
      </c>
      <c r="VWP309" s="119" t="s">
        <v>613</v>
      </c>
      <c r="VWQ309" s="119" t="s">
        <v>613</v>
      </c>
      <c r="VWR309" s="119" t="s">
        <v>613</v>
      </c>
      <c r="VWS309" s="119" t="s">
        <v>613</v>
      </c>
      <c r="VWT309" s="119" t="s">
        <v>613</v>
      </c>
      <c r="VWU309" s="119" t="s">
        <v>613</v>
      </c>
      <c r="VWV309" s="119" t="s">
        <v>613</v>
      </c>
      <c r="VWW309" s="119" t="s">
        <v>613</v>
      </c>
      <c r="VWX309" s="119" t="s">
        <v>613</v>
      </c>
      <c r="VWY309" s="119" t="s">
        <v>613</v>
      </c>
      <c r="VWZ309" s="119" t="s">
        <v>613</v>
      </c>
      <c r="VXA309" s="119" t="s">
        <v>613</v>
      </c>
      <c r="VXB309" s="119" t="s">
        <v>613</v>
      </c>
      <c r="VXC309" s="119" t="s">
        <v>613</v>
      </c>
      <c r="VXD309" s="119" t="s">
        <v>613</v>
      </c>
      <c r="VXE309" s="119" t="s">
        <v>613</v>
      </c>
      <c r="VXF309" s="119" t="s">
        <v>613</v>
      </c>
      <c r="VXG309" s="119" t="s">
        <v>613</v>
      </c>
      <c r="VXH309" s="119" t="s">
        <v>613</v>
      </c>
      <c r="VXI309" s="119" t="s">
        <v>613</v>
      </c>
      <c r="VXJ309" s="119" t="s">
        <v>613</v>
      </c>
      <c r="VXK309" s="119" t="s">
        <v>613</v>
      </c>
      <c r="VXL309" s="119" t="s">
        <v>613</v>
      </c>
      <c r="VXM309" s="119" t="s">
        <v>613</v>
      </c>
      <c r="VXN309" s="119" t="s">
        <v>613</v>
      </c>
      <c r="VXO309" s="119" t="s">
        <v>613</v>
      </c>
      <c r="VXP309" s="119" t="s">
        <v>613</v>
      </c>
      <c r="VXQ309" s="119" t="s">
        <v>613</v>
      </c>
      <c r="VXR309" s="119" t="s">
        <v>613</v>
      </c>
      <c r="VXS309" s="119" t="s">
        <v>613</v>
      </c>
      <c r="VXT309" s="119" t="s">
        <v>613</v>
      </c>
      <c r="VXU309" s="119" t="s">
        <v>613</v>
      </c>
      <c r="VXV309" s="119" t="s">
        <v>613</v>
      </c>
      <c r="VXW309" s="119" t="s">
        <v>613</v>
      </c>
      <c r="VXX309" s="119" t="s">
        <v>613</v>
      </c>
      <c r="VXY309" s="119" t="s">
        <v>613</v>
      </c>
      <c r="VXZ309" s="119" t="s">
        <v>613</v>
      </c>
      <c r="VYA309" s="119" t="s">
        <v>613</v>
      </c>
      <c r="VYB309" s="119" t="s">
        <v>613</v>
      </c>
      <c r="VYC309" s="119" t="s">
        <v>613</v>
      </c>
      <c r="VYD309" s="119" t="s">
        <v>613</v>
      </c>
      <c r="VYE309" s="119" t="s">
        <v>613</v>
      </c>
      <c r="VYF309" s="119" t="s">
        <v>613</v>
      </c>
      <c r="VYG309" s="119" t="s">
        <v>613</v>
      </c>
      <c r="VYH309" s="119" t="s">
        <v>613</v>
      </c>
      <c r="VYI309" s="119" t="s">
        <v>613</v>
      </c>
      <c r="VYJ309" s="119" t="s">
        <v>613</v>
      </c>
      <c r="VYK309" s="119" t="s">
        <v>613</v>
      </c>
      <c r="VYL309" s="119" t="s">
        <v>613</v>
      </c>
      <c r="VYM309" s="119" t="s">
        <v>613</v>
      </c>
      <c r="VYN309" s="119" t="s">
        <v>613</v>
      </c>
      <c r="VYO309" s="119" t="s">
        <v>613</v>
      </c>
      <c r="VYP309" s="119" t="s">
        <v>613</v>
      </c>
      <c r="VYQ309" s="119" t="s">
        <v>613</v>
      </c>
      <c r="VYR309" s="119" t="s">
        <v>613</v>
      </c>
      <c r="VYS309" s="119" t="s">
        <v>613</v>
      </c>
      <c r="VYT309" s="119" t="s">
        <v>613</v>
      </c>
      <c r="VYU309" s="119" t="s">
        <v>613</v>
      </c>
      <c r="VYV309" s="119" t="s">
        <v>613</v>
      </c>
      <c r="VYW309" s="119" t="s">
        <v>613</v>
      </c>
      <c r="VYX309" s="119" t="s">
        <v>613</v>
      </c>
      <c r="VYY309" s="119" t="s">
        <v>613</v>
      </c>
      <c r="VYZ309" s="119" t="s">
        <v>613</v>
      </c>
      <c r="VZA309" s="119" t="s">
        <v>613</v>
      </c>
      <c r="VZB309" s="119" t="s">
        <v>613</v>
      </c>
      <c r="VZC309" s="119" t="s">
        <v>613</v>
      </c>
      <c r="VZD309" s="119" t="s">
        <v>613</v>
      </c>
      <c r="VZE309" s="119" t="s">
        <v>613</v>
      </c>
      <c r="VZF309" s="119" t="s">
        <v>613</v>
      </c>
      <c r="VZG309" s="119" t="s">
        <v>613</v>
      </c>
      <c r="VZH309" s="119" t="s">
        <v>613</v>
      </c>
      <c r="VZI309" s="119" t="s">
        <v>613</v>
      </c>
      <c r="VZJ309" s="119" t="s">
        <v>613</v>
      </c>
      <c r="VZK309" s="119" t="s">
        <v>613</v>
      </c>
      <c r="VZL309" s="119" t="s">
        <v>613</v>
      </c>
      <c r="VZM309" s="119" t="s">
        <v>613</v>
      </c>
      <c r="VZN309" s="119" t="s">
        <v>613</v>
      </c>
      <c r="VZO309" s="119" t="s">
        <v>613</v>
      </c>
      <c r="VZP309" s="119" t="s">
        <v>613</v>
      </c>
      <c r="VZQ309" s="119" t="s">
        <v>613</v>
      </c>
      <c r="VZR309" s="119" t="s">
        <v>613</v>
      </c>
      <c r="VZS309" s="119" t="s">
        <v>613</v>
      </c>
      <c r="VZT309" s="119" t="s">
        <v>613</v>
      </c>
      <c r="VZU309" s="119" t="s">
        <v>613</v>
      </c>
      <c r="VZV309" s="119" t="s">
        <v>613</v>
      </c>
      <c r="VZW309" s="119" t="s">
        <v>613</v>
      </c>
      <c r="VZX309" s="119" t="s">
        <v>613</v>
      </c>
      <c r="VZY309" s="119" t="s">
        <v>613</v>
      </c>
      <c r="VZZ309" s="119" t="s">
        <v>613</v>
      </c>
      <c r="WAA309" s="119" t="s">
        <v>613</v>
      </c>
      <c r="WAB309" s="119" t="s">
        <v>613</v>
      </c>
      <c r="WAC309" s="119" t="s">
        <v>613</v>
      </c>
      <c r="WAD309" s="119" t="s">
        <v>613</v>
      </c>
      <c r="WAE309" s="119" t="s">
        <v>613</v>
      </c>
      <c r="WAF309" s="119" t="s">
        <v>613</v>
      </c>
      <c r="WAG309" s="119" t="s">
        <v>613</v>
      </c>
      <c r="WAH309" s="119" t="s">
        <v>613</v>
      </c>
      <c r="WAI309" s="119" t="s">
        <v>613</v>
      </c>
      <c r="WAJ309" s="119" t="s">
        <v>613</v>
      </c>
      <c r="WAK309" s="119" t="s">
        <v>613</v>
      </c>
      <c r="WAL309" s="119" t="s">
        <v>613</v>
      </c>
      <c r="WAM309" s="119" t="s">
        <v>613</v>
      </c>
      <c r="WAN309" s="119" t="s">
        <v>613</v>
      </c>
      <c r="WAO309" s="119" t="s">
        <v>613</v>
      </c>
      <c r="WAP309" s="119" t="s">
        <v>613</v>
      </c>
      <c r="WAQ309" s="119" t="s">
        <v>613</v>
      </c>
      <c r="WAR309" s="119" t="s">
        <v>613</v>
      </c>
      <c r="WAS309" s="119" t="s">
        <v>613</v>
      </c>
      <c r="WAT309" s="119" t="s">
        <v>613</v>
      </c>
      <c r="WAU309" s="119" t="s">
        <v>613</v>
      </c>
      <c r="WAV309" s="119" t="s">
        <v>613</v>
      </c>
      <c r="WAW309" s="119" t="s">
        <v>613</v>
      </c>
      <c r="WAX309" s="119" t="s">
        <v>613</v>
      </c>
      <c r="WAY309" s="119" t="s">
        <v>613</v>
      </c>
      <c r="WAZ309" s="119" t="s">
        <v>613</v>
      </c>
      <c r="WBA309" s="119" t="s">
        <v>613</v>
      </c>
      <c r="WBB309" s="119" t="s">
        <v>613</v>
      </c>
      <c r="WBC309" s="119" t="s">
        <v>613</v>
      </c>
      <c r="WBD309" s="119" t="s">
        <v>613</v>
      </c>
      <c r="WBE309" s="119" t="s">
        <v>613</v>
      </c>
      <c r="WBF309" s="119" t="s">
        <v>613</v>
      </c>
      <c r="WBG309" s="119" t="s">
        <v>613</v>
      </c>
      <c r="WBH309" s="119" t="s">
        <v>613</v>
      </c>
      <c r="WBI309" s="119" t="s">
        <v>613</v>
      </c>
      <c r="WBJ309" s="119" t="s">
        <v>613</v>
      </c>
      <c r="WBK309" s="119" t="s">
        <v>613</v>
      </c>
      <c r="WBL309" s="119" t="s">
        <v>613</v>
      </c>
      <c r="WBM309" s="119" t="s">
        <v>613</v>
      </c>
      <c r="WBN309" s="119" t="s">
        <v>613</v>
      </c>
      <c r="WBO309" s="119" t="s">
        <v>613</v>
      </c>
      <c r="WBP309" s="119" t="s">
        <v>613</v>
      </c>
      <c r="WBQ309" s="119" t="s">
        <v>613</v>
      </c>
      <c r="WBR309" s="119" t="s">
        <v>613</v>
      </c>
      <c r="WBS309" s="119" t="s">
        <v>613</v>
      </c>
      <c r="WBT309" s="119" t="s">
        <v>613</v>
      </c>
      <c r="WBU309" s="119" t="s">
        <v>613</v>
      </c>
      <c r="WBV309" s="119" t="s">
        <v>613</v>
      </c>
      <c r="WBW309" s="119" t="s">
        <v>613</v>
      </c>
      <c r="WBX309" s="119" t="s">
        <v>613</v>
      </c>
      <c r="WBY309" s="119" t="s">
        <v>613</v>
      </c>
      <c r="WBZ309" s="119" t="s">
        <v>613</v>
      </c>
      <c r="WCA309" s="119" t="s">
        <v>613</v>
      </c>
      <c r="WCB309" s="119" t="s">
        <v>613</v>
      </c>
      <c r="WCC309" s="119" t="s">
        <v>613</v>
      </c>
      <c r="WCD309" s="119" t="s">
        <v>613</v>
      </c>
      <c r="WCE309" s="119" t="s">
        <v>613</v>
      </c>
      <c r="WCF309" s="119" t="s">
        <v>613</v>
      </c>
      <c r="WCG309" s="119" t="s">
        <v>613</v>
      </c>
      <c r="WCH309" s="119" t="s">
        <v>613</v>
      </c>
      <c r="WCI309" s="119" t="s">
        <v>613</v>
      </c>
      <c r="WCJ309" s="119" t="s">
        <v>613</v>
      </c>
      <c r="WCK309" s="119" t="s">
        <v>613</v>
      </c>
      <c r="WCL309" s="119" t="s">
        <v>613</v>
      </c>
      <c r="WCM309" s="119" t="s">
        <v>613</v>
      </c>
      <c r="WCN309" s="119" t="s">
        <v>613</v>
      </c>
      <c r="WCO309" s="119" t="s">
        <v>613</v>
      </c>
      <c r="WCP309" s="119" t="s">
        <v>613</v>
      </c>
      <c r="WCQ309" s="119" t="s">
        <v>613</v>
      </c>
      <c r="WCR309" s="119" t="s">
        <v>613</v>
      </c>
      <c r="WCS309" s="119" t="s">
        <v>613</v>
      </c>
      <c r="WCT309" s="119" t="s">
        <v>613</v>
      </c>
      <c r="WCU309" s="119" t="s">
        <v>613</v>
      </c>
      <c r="WCV309" s="119" t="s">
        <v>613</v>
      </c>
      <c r="WCW309" s="119" t="s">
        <v>613</v>
      </c>
      <c r="WCX309" s="119" t="s">
        <v>613</v>
      </c>
      <c r="WCY309" s="119" t="s">
        <v>613</v>
      </c>
      <c r="WCZ309" s="119" t="s">
        <v>613</v>
      </c>
      <c r="WDA309" s="119" t="s">
        <v>613</v>
      </c>
      <c r="WDB309" s="119" t="s">
        <v>613</v>
      </c>
      <c r="WDC309" s="119" t="s">
        <v>613</v>
      </c>
      <c r="WDD309" s="119" t="s">
        <v>613</v>
      </c>
      <c r="WDE309" s="119" t="s">
        <v>613</v>
      </c>
      <c r="WDF309" s="119" t="s">
        <v>613</v>
      </c>
      <c r="WDG309" s="119" t="s">
        <v>613</v>
      </c>
      <c r="WDH309" s="119" t="s">
        <v>613</v>
      </c>
      <c r="WDI309" s="119" t="s">
        <v>613</v>
      </c>
      <c r="WDJ309" s="119" t="s">
        <v>613</v>
      </c>
      <c r="WDK309" s="119" t="s">
        <v>613</v>
      </c>
      <c r="WDL309" s="119" t="s">
        <v>613</v>
      </c>
      <c r="WDM309" s="119" t="s">
        <v>613</v>
      </c>
      <c r="WDN309" s="119" t="s">
        <v>613</v>
      </c>
      <c r="WDO309" s="119" t="s">
        <v>613</v>
      </c>
      <c r="WDP309" s="119" t="s">
        <v>613</v>
      </c>
      <c r="WDQ309" s="119" t="s">
        <v>613</v>
      </c>
      <c r="WDR309" s="119" t="s">
        <v>613</v>
      </c>
      <c r="WDS309" s="119" t="s">
        <v>613</v>
      </c>
      <c r="WDT309" s="119" t="s">
        <v>613</v>
      </c>
      <c r="WDU309" s="119" t="s">
        <v>613</v>
      </c>
      <c r="WDV309" s="119" t="s">
        <v>613</v>
      </c>
      <c r="WDW309" s="119" t="s">
        <v>613</v>
      </c>
      <c r="WDX309" s="119" t="s">
        <v>613</v>
      </c>
      <c r="WDY309" s="119" t="s">
        <v>613</v>
      </c>
      <c r="WDZ309" s="119" t="s">
        <v>613</v>
      </c>
      <c r="WEA309" s="119" t="s">
        <v>613</v>
      </c>
      <c r="WEB309" s="119" t="s">
        <v>613</v>
      </c>
      <c r="WEC309" s="119" t="s">
        <v>613</v>
      </c>
      <c r="WED309" s="119" t="s">
        <v>613</v>
      </c>
      <c r="WEE309" s="119" t="s">
        <v>613</v>
      </c>
      <c r="WEF309" s="119" t="s">
        <v>613</v>
      </c>
      <c r="WEG309" s="119" t="s">
        <v>613</v>
      </c>
      <c r="WEH309" s="119" t="s">
        <v>613</v>
      </c>
      <c r="WEI309" s="119" t="s">
        <v>613</v>
      </c>
      <c r="WEJ309" s="119" t="s">
        <v>613</v>
      </c>
      <c r="WEK309" s="119" t="s">
        <v>613</v>
      </c>
      <c r="WEL309" s="119" t="s">
        <v>613</v>
      </c>
      <c r="WEM309" s="119" t="s">
        <v>613</v>
      </c>
      <c r="WEN309" s="119" t="s">
        <v>613</v>
      </c>
      <c r="WEO309" s="119" t="s">
        <v>613</v>
      </c>
      <c r="WEP309" s="119" t="s">
        <v>613</v>
      </c>
      <c r="WEQ309" s="119" t="s">
        <v>613</v>
      </c>
      <c r="WER309" s="119" t="s">
        <v>613</v>
      </c>
      <c r="WES309" s="119" t="s">
        <v>613</v>
      </c>
      <c r="WET309" s="119" t="s">
        <v>613</v>
      </c>
      <c r="WEU309" s="119" t="s">
        <v>613</v>
      </c>
      <c r="WEV309" s="119" t="s">
        <v>613</v>
      </c>
      <c r="WEW309" s="119" t="s">
        <v>613</v>
      </c>
      <c r="WEX309" s="119" t="s">
        <v>613</v>
      </c>
      <c r="WEY309" s="119" t="s">
        <v>613</v>
      </c>
      <c r="WEZ309" s="119" t="s">
        <v>613</v>
      </c>
      <c r="WFA309" s="119" t="s">
        <v>613</v>
      </c>
      <c r="WFB309" s="119" t="s">
        <v>613</v>
      </c>
      <c r="WFC309" s="119" t="s">
        <v>613</v>
      </c>
      <c r="WFD309" s="119" t="s">
        <v>613</v>
      </c>
      <c r="WFE309" s="119" t="s">
        <v>613</v>
      </c>
      <c r="WFF309" s="119" t="s">
        <v>613</v>
      </c>
      <c r="WFG309" s="119" t="s">
        <v>613</v>
      </c>
      <c r="WFH309" s="119" t="s">
        <v>613</v>
      </c>
      <c r="WFI309" s="119" t="s">
        <v>613</v>
      </c>
      <c r="WFJ309" s="119" t="s">
        <v>613</v>
      </c>
      <c r="WFK309" s="119" t="s">
        <v>613</v>
      </c>
      <c r="WFL309" s="119" t="s">
        <v>613</v>
      </c>
      <c r="WFM309" s="119" t="s">
        <v>613</v>
      </c>
      <c r="WFN309" s="119" t="s">
        <v>613</v>
      </c>
      <c r="WFO309" s="119" t="s">
        <v>613</v>
      </c>
      <c r="WFP309" s="119" t="s">
        <v>613</v>
      </c>
      <c r="WFQ309" s="119" t="s">
        <v>613</v>
      </c>
      <c r="WFR309" s="119" t="s">
        <v>613</v>
      </c>
      <c r="WFS309" s="119" t="s">
        <v>613</v>
      </c>
      <c r="WFT309" s="119" t="s">
        <v>613</v>
      </c>
      <c r="WFU309" s="119" t="s">
        <v>613</v>
      </c>
      <c r="WFV309" s="119" t="s">
        <v>613</v>
      </c>
      <c r="WFW309" s="119" t="s">
        <v>613</v>
      </c>
      <c r="WFX309" s="119" t="s">
        <v>613</v>
      </c>
      <c r="WFY309" s="119" t="s">
        <v>613</v>
      </c>
      <c r="WFZ309" s="119" t="s">
        <v>613</v>
      </c>
      <c r="WGA309" s="119" t="s">
        <v>613</v>
      </c>
      <c r="WGB309" s="119" t="s">
        <v>613</v>
      </c>
      <c r="WGC309" s="119" t="s">
        <v>613</v>
      </c>
      <c r="WGD309" s="119" t="s">
        <v>613</v>
      </c>
      <c r="WGE309" s="119" t="s">
        <v>613</v>
      </c>
      <c r="WGF309" s="119" t="s">
        <v>613</v>
      </c>
      <c r="WGG309" s="119" t="s">
        <v>613</v>
      </c>
      <c r="WGH309" s="119" t="s">
        <v>613</v>
      </c>
      <c r="WGI309" s="119" t="s">
        <v>613</v>
      </c>
      <c r="WGJ309" s="119" t="s">
        <v>613</v>
      </c>
      <c r="WGK309" s="119" t="s">
        <v>613</v>
      </c>
      <c r="WGL309" s="119" t="s">
        <v>613</v>
      </c>
      <c r="WGM309" s="119" t="s">
        <v>613</v>
      </c>
      <c r="WGN309" s="119" t="s">
        <v>613</v>
      </c>
      <c r="WGO309" s="119" t="s">
        <v>613</v>
      </c>
      <c r="WGP309" s="119" t="s">
        <v>613</v>
      </c>
      <c r="WGQ309" s="119" t="s">
        <v>613</v>
      </c>
      <c r="WGR309" s="119" t="s">
        <v>613</v>
      </c>
      <c r="WGS309" s="119" t="s">
        <v>613</v>
      </c>
      <c r="WGT309" s="119" t="s">
        <v>613</v>
      </c>
      <c r="WGU309" s="119" t="s">
        <v>613</v>
      </c>
      <c r="WGV309" s="119" t="s">
        <v>613</v>
      </c>
      <c r="WGW309" s="119" t="s">
        <v>613</v>
      </c>
      <c r="WGX309" s="119" t="s">
        <v>613</v>
      </c>
      <c r="WGY309" s="119" t="s">
        <v>613</v>
      </c>
      <c r="WGZ309" s="119" t="s">
        <v>613</v>
      </c>
      <c r="WHA309" s="119" t="s">
        <v>613</v>
      </c>
      <c r="WHB309" s="119" t="s">
        <v>613</v>
      </c>
      <c r="WHC309" s="119" t="s">
        <v>613</v>
      </c>
      <c r="WHD309" s="119" t="s">
        <v>613</v>
      </c>
      <c r="WHE309" s="119" t="s">
        <v>613</v>
      </c>
      <c r="WHF309" s="119" t="s">
        <v>613</v>
      </c>
      <c r="WHG309" s="119" t="s">
        <v>613</v>
      </c>
      <c r="WHH309" s="119" t="s">
        <v>613</v>
      </c>
      <c r="WHI309" s="119" t="s">
        <v>613</v>
      </c>
      <c r="WHJ309" s="119" t="s">
        <v>613</v>
      </c>
      <c r="WHK309" s="119" t="s">
        <v>613</v>
      </c>
      <c r="WHL309" s="119" t="s">
        <v>613</v>
      </c>
      <c r="WHM309" s="119" t="s">
        <v>613</v>
      </c>
      <c r="WHN309" s="119" t="s">
        <v>613</v>
      </c>
      <c r="WHO309" s="119" t="s">
        <v>613</v>
      </c>
      <c r="WHP309" s="119" t="s">
        <v>613</v>
      </c>
      <c r="WHQ309" s="119" t="s">
        <v>613</v>
      </c>
      <c r="WHR309" s="119" t="s">
        <v>613</v>
      </c>
      <c r="WHS309" s="119" t="s">
        <v>613</v>
      </c>
      <c r="WHT309" s="119" t="s">
        <v>613</v>
      </c>
      <c r="WHU309" s="119" t="s">
        <v>613</v>
      </c>
      <c r="WHV309" s="119" t="s">
        <v>613</v>
      </c>
      <c r="WHW309" s="119" t="s">
        <v>613</v>
      </c>
      <c r="WHX309" s="119" t="s">
        <v>613</v>
      </c>
      <c r="WHY309" s="119" t="s">
        <v>613</v>
      </c>
      <c r="WHZ309" s="119" t="s">
        <v>613</v>
      </c>
      <c r="WIA309" s="119" t="s">
        <v>613</v>
      </c>
      <c r="WIB309" s="119" t="s">
        <v>613</v>
      </c>
      <c r="WIC309" s="119" t="s">
        <v>613</v>
      </c>
      <c r="WID309" s="119" t="s">
        <v>613</v>
      </c>
      <c r="WIE309" s="119" t="s">
        <v>613</v>
      </c>
      <c r="WIF309" s="119" t="s">
        <v>613</v>
      </c>
      <c r="WIG309" s="119" t="s">
        <v>613</v>
      </c>
      <c r="WIH309" s="119" t="s">
        <v>613</v>
      </c>
      <c r="WII309" s="119" t="s">
        <v>613</v>
      </c>
      <c r="WIJ309" s="119" t="s">
        <v>613</v>
      </c>
      <c r="WIK309" s="119" t="s">
        <v>613</v>
      </c>
      <c r="WIL309" s="119" t="s">
        <v>613</v>
      </c>
      <c r="WIM309" s="119" t="s">
        <v>613</v>
      </c>
      <c r="WIN309" s="119" t="s">
        <v>613</v>
      </c>
      <c r="WIO309" s="119" t="s">
        <v>613</v>
      </c>
      <c r="WIP309" s="119" t="s">
        <v>613</v>
      </c>
      <c r="WIQ309" s="119" t="s">
        <v>613</v>
      </c>
      <c r="WIR309" s="119" t="s">
        <v>613</v>
      </c>
      <c r="WIS309" s="119" t="s">
        <v>613</v>
      </c>
      <c r="WIT309" s="119" t="s">
        <v>613</v>
      </c>
      <c r="WIU309" s="119" t="s">
        <v>613</v>
      </c>
      <c r="WIV309" s="119" t="s">
        <v>613</v>
      </c>
      <c r="WIW309" s="119" t="s">
        <v>613</v>
      </c>
      <c r="WIX309" s="119" t="s">
        <v>613</v>
      </c>
      <c r="WIY309" s="119" t="s">
        <v>613</v>
      </c>
      <c r="WIZ309" s="119" t="s">
        <v>613</v>
      </c>
      <c r="WJA309" s="119" t="s">
        <v>613</v>
      </c>
      <c r="WJB309" s="119" t="s">
        <v>613</v>
      </c>
      <c r="WJC309" s="119" t="s">
        <v>613</v>
      </c>
      <c r="WJD309" s="119" t="s">
        <v>613</v>
      </c>
      <c r="WJE309" s="119" t="s">
        <v>613</v>
      </c>
      <c r="WJF309" s="119" t="s">
        <v>613</v>
      </c>
      <c r="WJG309" s="119" t="s">
        <v>613</v>
      </c>
      <c r="WJH309" s="119" t="s">
        <v>613</v>
      </c>
      <c r="WJI309" s="119" t="s">
        <v>613</v>
      </c>
      <c r="WJJ309" s="119" t="s">
        <v>613</v>
      </c>
      <c r="WJK309" s="119" t="s">
        <v>613</v>
      </c>
      <c r="WJL309" s="119" t="s">
        <v>613</v>
      </c>
      <c r="WJM309" s="119" t="s">
        <v>613</v>
      </c>
      <c r="WJN309" s="119" t="s">
        <v>613</v>
      </c>
      <c r="WJO309" s="119" t="s">
        <v>613</v>
      </c>
      <c r="WJP309" s="119" t="s">
        <v>613</v>
      </c>
      <c r="WJQ309" s="119" t="s">
        <v>613</v>
      </c>
      <c r="WJR309" s="119" t="s">
        <v>613</v>
      </c>
      <c r="WJS309" s="119" t="s">
        <v>613</v>
      </c>
      <c r="WJT309" s="119" t="s">
        <v>613</v>
      </c>
      <c r="WJU309" s="119" t="s">
        <v>613</v>
      </c>
      <c r="WJV309" s="119" t="s">
        <v>613</v>
      </c>
      <c r="WJW309" s="119" t="s">
        <v>613</v>
      </c>
      <c r="WJX309" s="119" t="s">
        <v>613</v>
      </c>
      <c r="WJY309" s="119" t="s">
        <v>613</v>
      </c>
      <c r="WJZ309" s="119" t="s">
        <v>613</v>
      </c>
      <c r="WKA309" s="119" t="s">
        <v>613</v>
      </c>
      <c r="WKB309" s="119" t="s">
        <v>613</v>
      </c>
      <c r="WKC309" s="119" t="s">
        <v>613</v>
      </c>
      <c r="WKD309" s="119" t="s">
        <v>613</v>
      </c>
      <c r="WKE309" s="119" t="s">
        <v>613</v>
      </c>
      <c r="WKF309" s="119" t="s">
        <v>613</v>
      </c>
      <c r="WKG309" s="119" t="s">
        <v>613</v>
      </c>
      <c r="WKH309" s="119" t="s">
        <v>613</v>
      </c>
      <c r="WKI309" s="119" t="s">
        <v>613</v>
      </c>
      <c r="WKJ309" s="119" t="s">
        <v>613</v>
      </c>
      <c r="WKK309" s="119" t="s">
        <v>613</v>
      </c>
      <c r="WKL309" s="119" t="s">
        <v>613</v>
      </c>
      <c r="WKM309" s="119" t="s">
        <v>613</v>
      </c>
      <c r="WKN309" s="119" t="s">
        <v>613</v>
      </c>
      <c r="WKO309" s="119" t="s">
        <v>613</v>
      </c>
      <c r="WKP309" s="119" t="s">
        <v>613</v>
      </c>
      <c r="WKQ309" s="119" t="s">
        <v>613</v>
      </c>
      <c r="WKR309" s="119" t="s">
        <v>613</v>
      </c>
      <c r="WKS309" s="119" t="s">
        <v>613</v>
      </c>
      <c r="WKT309" s="119" t="s">
        <v>613</v>
      </c>
      <c r="WKU309" s="119" t="s">
        <v>613</v>
      </c>
      <c r="WKV309" s="119" t="s">
        <v>613</v>
      </c>
      <c r="WKW309" s="119" t="s">
        <v>613</v>
      </c>
      <c r="WKX309" s="119" t="s">
        <v>613</v>
      </c>
      <c r="WKY309" s="119" t="s">
        <v>613</v>
      </c>
      <c r="WKZ309" s="119" t="s">
        <v>613</v>
      </c>
      <c r="WLA309" s="119" t="s">
        <v>613</v>
      </c>
      <c r="WLB309" s="119" t="s">
        <v>613</v>
      </c>
      <c r="WLC309" s="119" t="s">
        <v>613</v>
      </c>
      <c r="WLD309" s="119" t="s">
        <v>613</v>
      </c>
      <c r="WLE309" s="119" t="s">
        <v>613</v>
      </c>
      <c r="WLF309" s="119" t="s">
        <v>613</v>
      </c>
      <c r="WLG309" s="119" t="s">
        <v>613</v>
      </c>
      <c r="WLH309" s="119" t="s">
        <v>613</v>
      </c>
      <c r="WLI309" s="119" t="s">
        <v>613</v>
      </c>
      <c r="WLJ309" s="119" t="s">
        <v>613</v>
      </c>
      <c r="WLK309" s="119" t="s">
        <v>613</v>
      </c>
      <c r="WLL309" s="119" t="s">
        <v>613</v>
      </c>
      <c r="WLM309" s="119" t="s">
        <v>613</v>
      </c>
      <c r="WLN309" s="119" t="s">
        <v>613</v>
      </c>
      <c r="WLO309" s="119" t="s">
        <v>613</v>
      </c>
      <c r="WLP309" s="119" t="s">
        <v>613</v>
      </c>
      <c r="WLQ309" s="119" t="s">
        <v>613</v>
      </c>
      <c r="WLR309" s="119" t="s">
        <v>613</v>
      </c>
      <c r="WLS309" s="119" t="s">
        <v>613</v>
      </c>
      <c r="WLT309" s="119" t="s">
        <v>613</v>
      </c>
      <c r="WLU309" s="119" t="s">
        <v>613</v>
      </c>
      <c r="WLV309" s="119" t="s">
        <v>613</v>
      </c>
      <c r="WLW309" s="119" t="s">
        <v>613</v>
      </c>
      <c r="WLX309" s="119" t="s">
        <v>613</v>
      </c>
      <c r="WLY309" s="119" t="s">
        <v>613</v>
      </c>
      <c r="WLZ309" s="119" t="s">
        <v>613</v>
      </c>
      <c r="WMA309" s="119" t="s">
        <v>613</v>
      </c>
      <c r="WMB309" s="119" t="s">
        <v>613</v>
      </c>
      <c r="WMC309" s="119" t="s">
        <v>613</v>
      </c>
      <c r="WMD309" s="119" t="s">
        <v>613</v>
      </c>
      <c r="WME309" s="119" t="s">
        <v>613</v>
      </c>
      <c r="WMF309" s="119" t="s">
        <v>613</v>
      </c>
      <c r="WMG309" s="119" t="s">
        <v>613</v>
      </c>
      <c r="WMH309" s="119" t="s">
        <v>613</v>
      </c>
      <c r="WMI309" s="119" t="s">
        <v>613</v>
      </c>
      <c r="WMJ309" s="119" t="s">
        <v>613</v>
      </c>
      <c r="WMK309" s="119" t="s">
        <v>613</v>
      </c>
      <c r="WML309" s="119" t="s">
        <v>613</v>
      </c>
      <c r="WMM309" s="119" t="s">
        <v>613</v>
      </c>
      <c r="WMN309" s="119" t="s">
        <v>613</v>
      </c>
      <c r="WMO309" s="119" t="s">
        <v>613</v>
      </c>
      <c r="WMP309" s="119" t="s">
        <v>613</v>
      </c>
      <c r="WMQ309" s="119" t="s">
        <v>613</v>
      </c>
      <c r="WMR309" s="119" t="s">
        <v>613</v>
      </c>
      <c r="WMS309" s="119" t="s">
        <v>613</v>
      </c>
      <c r="WMT309" s="119" t="s">
        <v>613</v>
      </c>
      <c r="WMU309" s="119" t="s">
        <v>613</v>
      </c>
      <c r="WMV309" s="119" t="s">
        <v>613</v>
      </c>
      <c r="WMW309" s="119" t="s">
        <v>613</v>
      </c>
      <c r="WMX309" s="119" t="s">
        <v>613</v>
      </c>
      <c r="WMY309" s="119" t="s">
        <v>613</v>
      </c>
      <c r="WMZ309" s="119" t="s">
        <v>613</v>
      </c>
      <c r="WNA309" s="119" t="s">
        <v>613</v>
      </c>
      <c r="WNB309" s="119" t="s">
        <v>613</v>
      </c>
      <c r="WNC309" s="119" t="s">
        <v>613</v>
      </c>
      <c r="WND309" s="119" t="s">
        <v>613</v>
      </c>
      <c r="WNE309" s="119" t="s">
        <v>613</v>
      </c>
      <c r="WNF309" s="119" t="s">
        <v>613</v>
      </c>
      <c r="WNG309" s="119" t="s">
        <v>613</v>
      </c>
      <c r="WNH309" s="119" t="s">
        <v>613</v>
      </c>
      <c r="WNI309" s="119" t="s">
        <v>613</v>
      </c>
      <c r="WNJ309" s="119" t="s">
        <v>613</v>
      </c>
      <c r="WNK309" s="119" t="s">
        <v>613</v>
      </c>
      <c r="WNL309" s="119" t="s">
        <v>613</v>
      </c>
      <c r="WNM309" s="119" t="s">
        <v>613</v>
      </c>
      <c r="WNN309" s="119" t="s">
        <v>613</v>
      </c>
      <c r="WNO309" s="119" t="s">
        <v>613</v>
      </c>
      <c r="WNP309" s="119" t="s">
        <v>613</v>
      </c>
      <c r="WNQ309" s="119" t="s">
        <v>613</v>
      </c>
      <c r="WNR309" s="119" t="s">
        <v>613</v>
      </c>
      <c r="WNS309" s="119" t="s">
        <v>613</v>
      </c>
      <c r="WNT309" s="119" t="s">
        <v>613</v>
      </c>
      <c r="WNU309" s="119" t="s">
        <v>613</v>
      </c>
      <c r="WNV309" s="119" t="s">
        <v>613</v>
      </c>
      <c r="WNW309" s="119" t="s">
        <v>613</v>
      </c>
      <c r="WNX309" s="119" t="s">
        <v>613</v>
      </c>
      <c r="WNY309" s="119" t="s">
        <v>613</v>
      </c>
      <c r="WNZ309" s="119" t="s">
        <v>613</v>
      </c>
      <c r="WOA309" s="119" t="s">
        <v>613</v>
      </c>
      <c r="WOB309" s="119" t="s">
        <v>613</v>
      </c>
      <c r="WOC309" s="119" t="s">
        <v>613</v>
      </c>
      <c r="WOD309" s="119" t="s">
        <v>613</v>
      </c>
      <c r="WOE309" s="119" t="s">
        <v>613</v>
      </c>
      <c r="WOF309" s="119" t="s">
        <v>613</v>
      </c>
      <c r="WOG309" s="119" t="s">
        <v>613</v>
      </c>
      <c r="WOH309" s="119" t="s">
        <v>613</v>
      </c>
      <c r="WOI309" s="119" t="s">
        <v>613</v>
      </c>
      <c r="WOJ309" s="119" t="s">
        <v>613</v>
      </c>
      <c r="WOK309" s="119" t="s">
        <v>613</v>
      </c>
      <c r="WOL309" s="119" t="s">
        <v>613</v>
      </c>
      <c r="WOM309" s="119" t="s">
        <v>613</v>
      </c>
      <c r="WON309" s="119" t="s">
        <v>613</v>
      </c>
      <c r="WOO309" s="119" t="s">
        <v>613</v>
      </c>
      <c r="WOP309" s="119" t="s">
        <v>613</v>
      </c>
      <c r="WOQ309" s="119" t="s">
        <v>613</v>
      </c>
      <c r="WOR309" s="119" t="s">
        <v>613</v>
      </c>
      <c r="WOS309" s="119" t="s">
        <v>613</v>
      </c>
      <c r="WOT309" s="119" t="s">
        <v>613</v>
      </c>
      <c r="WOU309" s="119" t="s">
        <v>613</v>
      </c>
      <c r="WOV309" s="119" t="s">
        <v>613</v>
      </c>
      <c r="WOW309" s="119" t="s">
        <v>613</v>
      </c>
      <c r="WOX309" s="119" t="s">
        <v>613</v>
      </c>
      <c r="WOY309" s="119" t="s">
        <v>613</v>
      </c>
      <c r="WOZ309" s="119" t="s">
        <v>613</v>
      </c>
      <c r="WPA309" s="119" t="s">
        <v>613</v>
      </c>
      <c r="WPB309" s="119" t="s">
        <v>613</v>
      </c>
      <c r="WPC309" s="119" t="s">
        <v>613</v>
      </c>
      <c r="WPD309" s="119" t="s">
        <v>613</v>
      </c>
      <c r="WPE309" s="119" t="s">
        <v>613</v>
      </c>
      <c r="WPF309" s="119" t="s">
        <v>613</v>
      </c>
      <c r="WPG309" s="119" t="s">
        <v>613</v>
      </c>
      <c r="WPH309" s="119" t="s">
        <v>613</v>
      </c>
      <c r="WPI309" s="119" t="s">
        <v>613</v>
      </c>
      <c r="WPJ309" s="119" t="s">
        <v>613</v>
      </c>
      <c r="WPK309" s="119" t="s">
        <v>613</v>
      </c>
      <c r="WPL309" s="119" t="s">
        <v>613</v>
      </c>
      <c r="WPM309" s="119" t="s">
        <v>613</v>
      </c>
      <c r="WPN309" s="119" t="s">
        <v>613</v>
      </c>
      <c r="WPO309" s="119" t="s">
        <v>613</v>
      </c>
      <c r="WPP309" s="119" t="s">
        <v>613</v>
      </c>
      <c r="WPQ309" s="119" t="s">
        <v>613</v>
      </c>
      <c r="WPR309" s="119" t="s">
        <v>613</v>
      </c>
      <c r="WPS309" s="119" t="s">
        <v>613</v>
      </c>
      <c r="WPT309" s="119" t="s">
        <v>613</v>
      </c>
      <c r="WPU309" s="119" t="s">
        <v>613</v>
      </c>
      <c r="WPV309" s="119" t="s">
        <v>613</v>
      </c>
      <c r="WPW309" s="119" t="s">
        <v>613</v>
      </c>
      <c r="WPX309" s="119" t="s">
        <v>613</v>
      </c>
      <c r="WPY309" s="119" t="s">
        <v>613</v>
      </c>
      <c r="WPZ309" s="119" t="s">
        <v>613</v>
      </c>
      <c r="WQA309" s="119" t="s">
        <v>613</v>
      </c>
      <c r="WQB309" s="119" t="s">
        <v>613</v>
      </c>
      <c r="WQC309" s="119" t="s">
        <v>613</v>
      </c>
      <c r="WQD309" s="119" t="s">
        <v>613</v>
      </c>
      <c r="WQE309" s="119" t="s">
        <v>613</v>
      </c>
      <c r="WQF309" s="119" t="s">
        <v>613</v>
      </c>
      <c r="WQG309" s="119" t="s">
        <v>613</v>
      </c>
      <c r="WQH309" s="119" t="s">
        <v>613</v>
      </c>
      <c r="WQI309" s="119" t="s">
        <v>613</v>
      </c>
      <c r="WQJ309" s="119" t="s">
        <v>613</v>
      </c>
      <c r="WQK309" s="119" t="s">
        <v>613</v>
      </c>
      <c r="WQL309" s="119" t="s">
        <v>613</v>
      </c>
      <c r="WQM309" s="119" t="s">
        <v>613</v>
      </c>
      <c r="WQN309" s="119" t="s">
        <v>613</v>
      </c>
      <c r="WQO309" s="119" t="s">
        <v>613</v>
      </c>
      <c r="WQP309" s="119" t="s">
        <v>613</v>
      </c>
      <c r="WQQ309" s="119" t="s">
        <v>613</v>
      </c>
      <c r="WQR309" s="119" t="s">
        <v>613</v>
      </c>
      <c r="WQS309" s="119" t="s">
        <v>613</v>
      </c>
      <c r="WQT309" s="119" t="s">
        <v>613</v>
      </c>
      <c r="WQU309" s="119" t="s">
        <v>613</v>
      </c>
      <c r="WQV309" s="119" t="s">
        <v>613</v>
      </c>
      <c r="WQW309" s="119" t="s">
        <v>613</v>
      </c>
      <c r="WQX309" s="119" t="s">
        <v>613</v>
      </c>
      <c r="WQY309" s="119" t="s">
        <v>613</v>
      </c>
      <c r="WQZ309" s="119" t="s">
        <v>613</v>
      </c>
      <c r="WRA309" s="119" t="s">
        <v>613</v>
      </c>
      <c r="WRB309" s="119" t="s">
        <v>613</v>
      </c>
      <c r="WRC309" s="119" t="s">
        <v>613</v>
      </c>
      <c r="WRD309" s="119" t="s">
        <v>613</v>
      </c>
      <c r="WRE309" s="119" t="s">
        <v>613</v>
      </c>
      <c r="WRF309" s="119" t="s">
        <v>613</v>
      </c>
      <c r="WRG309" s="119" t="s">
        <v>613</v>
      </c>
      <c r="WRH309" s="119" t="s">
        <v>613</v>
      </c>
      <c r="WRI309" s="119" t="s">
        <v>613</v>
      </c>
      <c r="WRJ309" s="119" t="s">
        <v>613</v>
      </c>
      <c r="WRK309" s="119" t="s">
        <v>613</v>
      </c>
      <c r="WRL309" s="119" t="s">
        <v>613</v>
      </c>
      <c r="WRM309" s="119" t="s">
        <v>613</v>
      </c>
      <c r="WRN309" s="119" t="s">
        <v>613</v>
      </c>
      <c r="WRO309" s="119" t="s">
        <v>613</v>
      </c>
      <c r="WRP309" s="119" t="s">
        <v>613</v>
      </c>
      <c r="WRQ309" s="119" t="s">
        <v>613</v>
      </c>
      <c r="WRR309" s="119" t="s">
        <v>613</v>
      </c>
      <c r="WRS309" s="119" t="s">
        <v>613</v>
      </c>
      <c r="WRT309" s="119" t="s">
        <v>613</v>
      </c>
      <c r="WRU309" s="119" t="s">
        <v>613</v>
      </c>
      <c r="WRV309" s="119" t="s">
        <v>613</v>
      </c>
      <c r="WRW309" s="119" t="s">
        <v>613</v>
      </c>
      <c r="WRX309" s="119" t="s">
        <v>613</v>
      </c>
      <c r="WRY309" s="119" t="s">
        <v>613</v>
      </c>
      <c r="WRZ309" s="119" t="s">
        <v>613</v>
      </c>
      <c r="WSA309" s="119" t="s">
        <v>613</v>
      </c>
      <c r="WSB309" s="119" t="s">
        <v>613</v>
      </c>
      <c r="WSC309" s="119" t="s">
        <v>613</v>
      </c>
      <c r="WSD309" s="119" t="s">
        <v>613</v>
      </c>
      <c r="WSE309" s="119" t="s">
        <v>613</v>
      </c>
      <c r="WSF309" s="119" t="s">
        <v>613</v>
      </c>
      <c r="WSG309" s="119" t="s">
        <v>613</v>
      </c>
      <c r="WSH309" s="119" t="s">
        <v>613</v>
      </c>
      <c r="WSI309" s="119" t="s">
        <v>613</v>
      </c>
      <c r="WSJ309" s="119" t="s">
        <v>613</v>
      </c>
      <c r="WSK309" s="119" t="s">
        <v>613</v>
      </c>
      <c r="WSL309" s="119" t="s">
        <v>613</v>
      </c>
      <c r="WSM309" s="119" t="s">
        <v>613</v>
      </c>
      <c r="WSN309" s="119" t="s">
        <v>613</v>
      </c>
      <c r="WSO309" s="119" t="s">
        <v>613</v>
      </c>
      <c r="WSP309" s="119" t="s">
        <v>613</v>
      </c>
      <c r="WSQ309" s="119" t="s">
        <v>613</v>
      </c>
      <c r="WSR309" s="119" t="s">
        <v>613</v>
      </c>
      <c r="WSS309" s="119" t="s">
        <v>613</v>
      </c>
      <c r="WST309" s="119" t="s">
        <v>613</v>
      </c>
      <c r="WSU309" s="119" t="s">
        <v>613</v>
      </c>
      <c r="WSV309" s="119" t="s">
        <v>613</v>
      </c>
      <c r="WSW309" s="119" t="s">
        <v>613</v>
      </c>
      <c r="WSX309" s="119" t="s">
        <v>613</v>
      </c>
      <c r="WSY309" s="119" t="s">
        <v>613</v>
      </c>
      <c r="WSZ309" s="119" t="s">
        <v>613</v>
      </c>
      <c r="WTA309" s="119" t="s">
        <v>613</v>
      </c>
      <c r="WTB309" s="119" t="s">
        <v>613</v>
      </c>
      <c r="WTC309" s="119" t="s">
        <v>613</v>
      </c>
      <c r="WTD309" s="119" t="s">
        <v>613</v>
      </c>
      <c r="WTE309" s="119" t="s">
        <v>613</v>
      </c>
      <c r="WTF309" s="119" t="s">
        <v>613</v>
      </c>
      <c r="WTG309" s="119" t="s">
        <v>613</v>
      </c>
      <c r="WTH309" s="119" t="s">
        <v>613</v>
      </c>
      <c r="WTI309" s="119" t="s">
        <v>613</v>
      </c>
      <c r="WTJ309" s="119" t="s">
        <v>613</v>
      </c>
      <c r="WTK309" s="119" t="s">
        <v>613</v>
      </c>
      <c r="WTL309" s="119" t="s">
        <v>613</v>
      </c>
      <c r="WTM309" s="119" t="s">
        <v>613</v>
      </c>
      <c r="WTN309" s="119" t="s">
        <v>613</v>
      </c>
      <c r="WTO309" s="119" t="s">
        <v>613</v>
      </c>
      <c r="WTP309" s="119" t="s">
        <v>613</v>
      </c>
      <c r="WTQ309" s="119" t="s">
        <v>613</v>
      </c>
      <c r="WTR309" s="119" t="s">
        <v>613</v>
      </c>
      <c r="WTS309" s="119" t="s">
        <v>613</v>
      </c>
      <c r="WTT309" s="119" t="s">
        <v>613</v>
      </c>
      <c r="WTU309" s="119" t="s">
        <v>613</v>
      </c>
      <c r="WTV309" s="119" t="s">
        <v>613</v>
      </c>
      <c r="WTW309" s="119" t="s">
        <v>613</v>
      </c>
      <c r="WTX309" s="119" t="s">
        <v>613</v>
      </c>
      <c r="WTY309" s="119" t="s">
        <v>613</v>
      </c>
      <c r="WTZ309" s="119" t="s">
        <v>613</v>
      </c>
      <c r="WUA309" s="119" t="s">
        <v>613</v>
      </c>
      <c r="WUB309" s="119" t="s">
        <v>613</v>
      </c>
      <c r="WUC309" s="119" t="s">
        <v>613</v>
      </c>
      <c r="WUD309" s="119" t="s">
        <v>613</v>
      </c>
      <c r="WUE309" s="119" t="s">
        <v>613</v>
      </c>
      <c r="WUF309" s="119" t="s">
        <v>613</v>
      </c>
      <c r="WUG309" s="119" t="s">
        <v>613</v>
      </c>
      <c r="WUH309" s="119" t="s">
        <v>613</v>
      </c>
      <c r="WUI309" s="119" t="s">
        <v>613</v>
      </c>
      <c r="WUJ309" s="119" t="s">
        <v>613</v>
      </c>
      <c r="WUK309" s="119" t="s">
        <v>613</v>
      </c>
      <c r="WUL309" s="119" t="s">
        <v>613</v>
      </c>
      <c r="WUM309" s="119" t="s">
        <v>613</v>
      </c>
      <c r="WUN309" s="119" t="s">
        <v>613</v>
      </c>
      <c r="WUO309" s="119" t="s">
        <v>613</v>
      </c>
      <c r="WUP309" s="119" t="s">
        <v>613</v>
      </c>
      <c r="WUQ309" s="119" t="s">
        <v>613</v>
      </c>
      <c r="WUR309" s="119" t="s">
        <v>613</v>
      </c>
      <c r="WUS309" s="119" t="s">
        <v>613</v>
      </c>
      <c r="WUT309" s="119" t="s">
        <v>613</v>
      </c>
      <c r="WUU309" s="119" t="s">
        <v>613</v>
      </c>
      <c r="WUV309" s="119" t="s">
        <v>613</v>
      </c>
      <c r="WUW309" s="119" t="s">
        <v>613</v>
      </c>
      <c r="WUX309" s="119" t="s">
        <v>613</v>
      </c>
      <c r="WUY309" s="119" t="s">
        <v>613</v>
      </c>
      <c r="WUZ309" s="119" t="s">
        <v>613</v>
      </c>
      <c r="WVA309" s="119" t="s">
        <v>613</v>
      </c>
      <c r="WVB309" s="119" t="s">
        <v>613</v>
      </c>
      <c r="WVC309" s="119" t="s">
        <v>613</v>
      </c>
      <c r="WVD309" s="119" t="s">
        <v>613</v>
      </c>
      <c r="WVE309" s="119" t="s">
        <v>613</v>
      </c>
      <c r="WVF309" s="119" t="s">
        <v>613</v>
      </c>
      <c r="WVG309" s="119" t="s">
        <v>613</v>
      </c>
      <c r="WVH309" s="119" t="s">
        <v>613</v>
      </c>
      <c r="WVI309" s="119" t="s">
        <v>613</v>
      </c>
      <c r="WVJ309" s="119" t="s">
        <v>613</v>
      </c>
      <c r="WVK309" s="119" t="s">
        <v>613</v>
      </c>
      <c r="WVL309" s="119" t="s">
        <v>613</v>
      </c>
      <c r="WVM309" s="119" t="s">
        <v>613</v>
      </c>
      <c r="WVN309" s="119" t="s">
        <v>613</v>
      </c>
      <c r="WVO309" s="119" t="s">
        <v>613</v>
      </c>
      <c r="WVP309" s="119" t="s">
        <v>613</v>
      </c>
      <c r="WVQ309" s="119" t="s">
        <v>613</v>
      </c>
      <c r="WVR309" s="119" t="s">
        <v>613</v>
      </c>
      <c r="WVS309" s="119" t="s">
        <v>613</v>
      </c>
      <c r="WVT309" s="119" t="s">
        <v>613</v>
      </c>
      <c r="WVU309" s="119" t="s">
        <v>613</v>
      </c>
      <c r="WVV309" s="119" t="s">
        <v>613</v>
      </c>
      <c r="WVW309" s="119" t="s">
        <v>613</v>
      </c>
      <c r="WVX309" s="119" t="s">
        <v>613</v>
      </c>
      <c r="WVY309" s="119" t="s">
        <v>613</v>
      </c>
      <c r="WVZ309" s="119" t="s">
        <v>613</v>
      </c>
      <c r="WWA309" s="119" t="s">
        <v>613</v>
      </c>
      <c r="WWB309" s="119" t="s">
        <v>613</v>
      </c>
      <c r="WWC309" s="119" t="s">
        <v>613</v>
      </c>
      <c r="WWD309" s="119" t="s">
        <v>613</v>
      </c>
      <c r="WWE309" s="119" t="s">
        <v>613</v>
      </c>
      <c r="WWF309" s="119" t="s">
        <v>613</v>
      </c>
      <c r="WWG309" s="119" t="s">
        <v>613</v>
      </c>
      <c r="WWH309" s="119" t="s">
        <v>613</v>
      </c>
      <c r="WWI309" s="119" t="s">
        <v>613</v>
      </c>
      <c r="WWJ309" s="119" t="s">
        <v>613</v>
      </c>
      <c r="WWK309" s="119" t="s">
        <v>613</v>
      </c>
      <c r="WWL309" s="119" t="s">
        <v>613</v>
      </c>
      <c r="WWM309" s="119" t="s">
        <v>613</v>
      </c>
      <c r="WWN309" s="119" t="s">
        <v>613</v>
      </c>
      <c r="WWO309" s="119" t="s">
        <v>613</v>
      </c>
      <c r="WWP309" s="119" t="s">
        <v>613</v>
      </c>
      <c r="WWQ309" s="119" t="s">
        <v>613</v>
      </c>
      <c r="WWR309" s="119" t="s">
        <v>613</v>
      </c>
      <c r="WWS309" s="119" t="s">
        <v>613</v>
      </c>
      <c r="WWT309" s="119" t="s">
        <v>613</v>
      </c>
      <c r="WWU309" s="119" t="s">
        <v>613</v>
      </c>
      <c r="WWV309" s="119" t="s">
        <v>613</v>
      </c>
      <c r="WWW309" s="119" t="s">
        <v>613</v>
      </c>
      <c r="WWX309" s="119" t="s">
        <v>613</v>
      </c>
      <c r="WWY309" s="119" t="s">
        <v>613</v>
      </c>
      <c r="WWZ309" s="119" t="s">
        <v>613</v>
      </c>
      <c r="WXA309" s="119" t="s">
        <v>613</v>
      </c>
      <c r="WXB309" s="119" t="s">
        <v>613</v>
      </c>
      <c r="WXC309" s="119" t="s">
        <v>613</v>
      </c>
      <c r="WXD309" s="119" t="s">
        <v>613</v>
      </c>
      <c r="WXE309" s="119" t="s">
        <v>613</v>
      </c>
      <c r="WXF309" s="119" t="s">
        <v>613</v>
      </c>
      <c r="WXG309" s="119" t="s">
        <v>613</v>
      </c>
      <c r="WXH309" s="119" t="s">
        <v>613</v>
      </c>
      <c r="WXI309" s="119" t="s">
        <v>613</v>
      </c>
      <c r="WXJ309" s="119" t="s">
        <v>613</v>
      </c>
      <c r="WXK309" s="119" t="s">
        <v>613</v>
      </c>
      <c r="WXL309" s="119" t="s">
        <v>613</v>
      </c>
      <c r="WXM309" s="119" t="s">
        <v>613</v>
      </c>
      <c r="WXN309" s="119" t="s">
        <v>613</v>
      </c>
      <c r="WXO309" s="119" t="s">
        <v>613</v>
      </c>
      <c r="WXP309" s="119" t="s">
        <v>613</v>
      </c>
    </row>
    <row r="310" spans="1:16188" s="119" customFormat="1" x14ac:dyDescent="0.25">
      <c r="A310" s="74">
        <f t="shared" si="46"/>
        <v>295</v>
      </c>
      <c r="B310" s="75">
        <f t="shared" si="47"/>
        <v>110</v>
      </c>
      <c r="C310" s="117" t="s">
        <v>614</v>
      </c>
      <c r="D310" s="65" t="s">
        <v>664</v>
      </c>
      <c r="E310" s="118" t="s">
        <v>614</v>
      </c>
      <c r="F310" s="76">
        <f t="shared" si="44"/>
        <v>2279305.75</v>
      </c>
      <c r="G310" s="111"/>
      <c r="H310" s="111"/>
      <c r="I310" s="111"/>
      <c r="J310" s="111"/>
      <c r="K310" s="67">
        <v>2006081.9399205982</v>
      </c>
      <c r="L310" s="67"/>
      <c r="M310" s="67"/>
      <c r="N310" s="67"/>
      <c r="O310" s="67"/>
      <c r="P310" s="67"/>
      <c r="Q310" s="67"/>
      <c r="R310" s="67"/>
      <c r="S310" s="67">
        <v>205354.86105600002</v>
      </c>
      <c r="T310" s="67">
        <v>24000</v>
      </c>
      <c r="U310" s="72">
        <v>43868.949023401605</v>
      </c>
      <c r="V310" s="62">
        <f t="shared" si="45"/>
        <v>1</v>
      </c>
      <c r="CX310" s="119" t="s">
        <v>614</v>
      </c>
      <c r="CY310" s="119" t="s">
        <v>614</v>
      </c>
      <c r="CZ310" s="119" t="s">
        <v>614</v>
      </c>
      <c r="DA310" s="119" t="s">
        <v>614</v>
      </c>
      <c r="DB310" s="119" t="s">
        <v>614</v>
      </c>
      <c r="DC310" s="119" t="s">
        <v>614</v>
      </c>
      <c r="DD310" s="119" t="s">
        <v>614</v>
      </c>
      <c r="DE310" s="119" t="s">
        <v>614</v>
      </c>
      <c r="DF310" s="119" t="s">
        <v>614</v>
      </c>
      <c r="DG310" s="119" t="s">
        <v>614</v>
      </c>
      <c r="DH310" s="119" t="s">
        <v>614</v>
      </c>
      <c r="DI310" s="119" t="s">
        <v>614</v>
      </c>
      <c r="DJ310" s="119" t="s">
        <v>614</v>
      </c>
      <c r="DK310" s="119" t="s">
        <v>614</v>
      </c>
      <c r="DL310" s="119" t="s">
        <v>614</v>
      </c>
      <c r="DM310" s="119" t="s">
        <v>614</v>
      </c>
      <c r="DN310" s="119" t="s">
        <v>614</v>
      </c>
      <c r="DO310" s="119" t="s">
        <v>614</v>
      </c>
      <c r="DP310" s="119" t="s">
        <v>614</v>
      </c>
      <c r="DQ310" s="119" t="s">
        <v>614</v>
      </c>
      <c r="DR310" s="119" t="s">
        <v>614</v>
      </c>
      <c r="DS310" s="119" t="s">
        <v>614</v>
      </c>
      <c r="DT310" s="119" t="s">
        <v>614</v>
      </c>
      <c r="DU310" s="119" t="s">
        <v>614</v>
      </c>
      <c r="DV310" s="119" t="s">
        <v>614</v>
      </c>
      <c r="DW310" s="119" t="s">
        <v>614</v>
      </c>
      <c r="DX310" s="119" t="s">
        <v>614</v>
      </c>
      <c r="DY310" s="119" t="s">
        <v>614</v>
      </c>
      <c r="DZ310" s="119" t="s">
        <v>614</v>
      </c>
      <c r="EA310" s="119" t="s">
        <v>614</v>
      </c>
      <c r="EB310" s="119" t="s">
        <v>614</v>
      </c>
      <c r="EC310" s="119" t="s">
        <v>614</v>
      </c>
      <c r="ED310" s="119" t="s">
        <v>614</v>
      </c>
      <c r="EE310" s="119" t="s">
        <v>614</v>
      </c>
      <c r="EF310" s="119" t="s">
        <v>614</v>
      </c>
      <c r="EG310" s="119" t="s">
        <v>614</v>
      </c>
      <c r="EH310" s="119" t="s">
        <v>614</v>
      </c>
      <c r="EI310" s="119" t="s">
        <v>614</v>
      </c>
      <c r="EJ310" s="119" t="s">
        <v>614</v>
      </c>
      <c r="EK310" s="119" t="s">
        <v>614</v>
      </c>
      <c r="EL310" s="119" t="s">
        <v>614</v>
      </c>
      <c r="EM310" s="119" t="s">
        <v>614</v>
      </c>
      <c r="EN310" s="119" t="s">
        <v>614</v>
      </c>
      <c r="EO310" s="119" t="s">
        <v>614</v>
      </c>
      <c r="EP310" s="119" t="s">
        <v>614</v>
      </c>
      <c r="EQ310" s="119" t="s">
        <v>614</v>
      </c>
      <c r="ER310" s="119" t="s">
        <v>614</v>
      </c>
      <c r="ES310" s="119" t="s">
        <v>614</v>
      </c>
      <c r="ET310" s="119" t="s">
        <v>614</v>
      </c>
      <c r="EU310" s="119" t="s">
        <v>614</v>
      </c>
      <c r="EV310" s="119" t="s">
        <v>614</v>
      </c>
      <c r="EW310" s="119" t="s">
        <v>614</v>
      </c>
      <c r="EX310" s="119" t="s">
        <v>614</v>
      </c>
      <c r="EY310" s="119" t="s">
        <v>614</v>
      </c>
      <c r="EZ310" s="119" t="s">
        <v>614</v>
      </c>
      <c r="FA310" s="119" t="s">
        <v>614</v>
      </c>
      <c r="FB310" s="119" t="s">
        <v>614</v>
      </c>
      <c r="FC310" s="119" t="s">
        <v>614</v>
      </c>
      <c r="FD310" s="119" t="s">
        <v>614</v>
      </c>
      <c r="FE310" s="119" t="s">
        <v>614</v>
      </c>
      <c r="FF310" s="119" t="s">
        <v>614</v>
      </c>
      <c r="FG310" s="119" t="s">
        <v>614</v>
      </c>
      <c r="FH310" s="119" t="s">
        <v>614</v>
      </c>
      <c r="FI310" s="119" t="s">
        <v>614</v>
      </c>
      <c r="FJ310" s="119" t="s">
        <v>614</v>
      </c>
      <c r="FK310" s="119" t="s">
        <v>614</v>
      </c>
      <c r="FL310" s="119" t="s">
        <v>614</v>
      </c>
      <c r="FM310" s="119" t="s">
        <v>614</v>
      </c>
      <c r="FN310" s="119" t="s">
        <v>614</v>
      </c>
      <c r="FO310" s="119" t="s">
        <v>614</v>
      </c>
      <c r="FP310" s="119" t="s">
        <v>614</v>
      </c>
      <c r="FQ310" s="119" t="s">
        <v>614</v>
      </c>
      <c r="FR310" s="119" t="s">
        <v>614</v>
      </c>
      <c r="FS310" s="119" t="s">
        <v>614</v>
      </c>
      <c r="FT310" s="119" t="s">
        <v>614</v>
      </c>
      <c r="FU310" s="119" t="s">
        <v>614</v>
      </c>
      <c r="FV310" s="119" t="s">
        <v>614</v>
      </c>
      <c r="FW310" s="119" t="s">
        <v>614</v>
      </c>
      <c r="FX310" s="119" t="s">
        <v>614</v>
      </c>
      <c r="FY310" s="119" t="s">
        <v>614</v>
      </c>
      <c r="FZ310" s="119" t="s">
        <v>614</v>
      </c>
      <c r="GA310" s="119" t="s">
        <v>614</v>
      </c>
      <c r="GB310" s="119" t="s">
        <v>614</v>
      </c>
      <c r="GC310" s="119" t="s">
        <v>614</v>
      </c>
      <c r="GD310" s="119" t="s">
        <v>614</v>
      </c>
      <c r="GE310" s="119" t="s">
        <v>614</v>
      </c>
      <c r="GF310" s="119" t="s">
        <v>614</v>
      </c>
      <c r="GG310" s="119" t="s">
        <v>614</v>
      </c>
      <c r="GH310" s="119" t="s">
        <v>614</v>
      </c>
      <c r="GI310" s="119" t="s">
        <v>614</v>
      </c>
      <c r="GJ310" s="119" t="s">
        <v>614</v>
      </c>
      <c r="GK310" s="119" t="s">
        <v>614</v>
      </c>
      <c r="GL310" s="119" t="s">
        <v>614</v>
      </c>
      <c r="GM310" s="119" t="s">
        <v>614</v>
      </c>
      <c r="GN310" s="119" t="s">
        <v>614</v>
      </c>
      <c r="GO310" s="119" t="s">
        <v>614</v>
      </c>
      <c r="GP310" s="119" t="s">
        <v>614</v>
      </c>
      <c r="GQ310" s="119" t="s">
        <v>614</v>
      </c>
      <c r="GR310" s="119" t="s">
        <v>614</v>
      </c>
      <c r="GS310" s="119" t="s">
        <v>614</v>
      </c>
      <c r="GT310" s="119" t="s">
        <v>614</v>
      </c>
      <c r="GU310" s="119" t="s">
        <v>614</v>
      </c>
      <c r="GV310" s="119" t="s">
        <v>614</v>
      </c>
      <c r="GW310" s="119" t="s">
        <v>614</v>
      </c>
      <c r="GX310" s="119" t="s">
        <v>614</v>
      </c>
      <c r="GY310" s="119" t="s">
        <v>614</v>
      </c>
      <c r="GZ310" s="119" t="s">
        <v>614</v>
      </c>
      <c r="HA310" s="119" t="s">
        <v>614</v>
      </c>
      <c r="HB310" s="119" t="s">
        <v>614</v>
      </c>
      <c r="HC310" s="119" t="s">
        <v>614</v>
      </c>
      <c r="HD310" s="119" t="s">
        <v>614</v>
      </c>
      <c r="HE310" s="119" t="s">
        <v>614</v>
      </c>
      <c r="HF310" s="119" t="s">
        <v>614</v>
      </c>
      <c r="HG310" s="119" t="s">
        <v>614</v>
      </c>
      <c r="HH310" s="119" t="s">
        <v>614</v>
      </c>
      <c r="HI310" s="119" t="s">
        <v>614</v>
      </c>
      <c r="HJ310" s="119" t="s">
        <v>614</v>
      </c>
      <c r="HK310" s="119" t="s">
        <v>614</v>
      </c>
      <c r="HL310" s="119" t="s">
        <v>614</v>
      </c>
      <c r="HM310" s="119" t="s">
        <v>614</v>
      </c>
      <c r="HN310" s="119" t="s">
        <v>614</v>
      </c>
      <c r="HO310" s="119" t="s">
        <v>614</v>
      </c>
      <c r="HP310" s="119" t="s">
        <v>614</v>
      </c>
      <c r="HQ310" s="119" t="s">
        <v>614</v>
      </c>
      <c r="HR310" s="119" t="s">
        <v>614</v>
      </c>
      <c r="HS310" s="119" t="s">
        <v>614</v>
      </c>
      <c r="HT310" s="119" t="s">
        <v>614</v>
      </c>
      <c r="HU310" s="119" t="s">
        <v>614</v>
      </c>
      <c r="HV310" s="119" t="s">
        <v>614</v>
      </c>
      <c r="HW310" s="119" t="s">
        <v>614</v>
      </c>
      <c r="HX310" s="119" t="s">
        <v>614</v>
      </c>
      <c r="HY310" s="119" t="s">
        <v>614</v>
      </c>
      <c r="HZ310" s="119" t="s">
        <v>614</v>
      </c>
      <c r="IA310" s="119" t="s">
        <v>614</v>
      </c>
      <c r="IB310" s="119" t="s">
        <v>614</v>
      </c>
      <c r="IC310" s="119" t="s">
        <v>614</v>
      </c>
      <c r="ID310" s="119" t="s">
        <v>614</v>
      </c>
      <c r="IE310" s="119" t="s">
        <v>614</v>
      </c>
      <c r="IF310" s="119" t="s">
        <v>614</v>
      </c>
      <c r="IG310" s="119" t="s">
        <v>614</v>
      </c>
      <c r="IH310" s="119" t="s">
        <v>614</v>
      </c>
      <c r="II310" s="119" t="s">
        <v>614</v>
      </c>
      <c r="IJ310" s="119" t="s">
        <v>614</v>
      </c>
      <c r="IK310" s="119" t="s">
        <v>614</v>
      </c>
      <c r="IL310" s="119" t="s">
        <v>614</v>
      </c>
      <c r="IM310" s="119" t="s">
        <v>614</v>
      </c>
      <c r="IN310" s="119" t="s">
        <v>614</v>
      </c>
      <c r="IO310" s="119" t="s">
        <v>614</v>
      </c>
      <c r="IP310" s="119" t="s">
        <v>614</v>
      </c>
      <c r="IQ310" s="119" t="s">
        <v>614</v>
      </c>
      <c r="IR310" s="119" t="s">
        <v>614</v>
      </c>
      <c r="IS310" s="119" t="s">
        <v>614</v>
      </c>
      <c r="IT310" s="119" t="s">
        <v>614</v>
      </c>
      <c r="IU310" s="119" t="s">
        <v>614</v>
      </c>
      <c r="IV310" s="119" t="s">
        <v>614</v>
      </c>
      <c r="IW310" s="119" t="s">
        <v>614</v>
      </c>
      <c r="IX310" s="119" t="s">
        <v>614</v>
      </c>
      <c r="IY310" s="119" t="s">
        <v>614</v>
      </c>
      <c r="IZ310" s="119" t="s">
        <v>614</v>
      </c>
      <c r="JA310" s="119" t="s">
        <v>614</v>
      </c>
      <c r="JB310" s="119" t="s">
        <v>614</v>
      </c>
      <c r="JC310" s="119" t="s">
        <v>614</v>
      </c>
      <c r="JD310" s="119" t="s">
        <v>614</v>
      </c>
      <c r="JE310" s="119" t="s">
        <v>614</v>
      </c>
      <c r="JF310" s="119" t="s">
        <v>614</v>
      </c>
      <c r="JG310" s="119" t="s">
        <v>614</v>
      </c>
      <c r="JH310" s="119" t="s">
        <v>614</v>
      </c>
      <c r="JI310" s="119" t="s">
        <v>614</v>
      </c>
      <c r="JJ310" s="119" t="s">
        <v>614</v>
      </c>
      <c r="JK310" s="119" t="s">
        <v>614</v>
      </c>
      <c r="JL310" s="119" t="s">
        <v>614</v>
      </c>
      <c r="JM310" s="119" t="s">
        <v>614</v>
      </c>
      <c r="JN310" s="119" t="s">
        <v>614</v>
      </c>
      <c r="JO310" s="119" t="s">
        <v>614</v>
      </c>
      <c r="JP310" s="119" t="s">
        <v>614</v>
      </c>
      <c r="JQ310" s="119" t="s">
        <v>614</v>
      </c>
      <c r="JR310" s="119" t="s">
        <v>614</v>
      </c>
      <c r="JS310" s="119" t="s">
        <v>614</v>
      </c>
      <c r="JT310" s="119" t="s">
        <v>614</v>
      </c>
      <c r="JU310" s="119" t="s">
        <v>614</v>
      </c>
      <c r="JV310" s="119" t="s">
        <v>614</v>
      </c>
      <c r="JW310" s="119" t="s">
        <v>614</v>
      </c>
      <c r="JX310" s="119" t="s">
        <v>614</v>
      </c>
      <c r="JY310" s="119" t="s">
        <v>614</v>
      </c>
      <c r="JZ310" s="119" t="s">
        <v>614</v>
      </c>
      <c r="KA310" s="119" t="s">
        <v>614</v>
      </c>
      <c r="KB310" s="119" t="s">
        <v>614</v>
      </c>
      <c r="KC310" s="119" t="s">
        <v>614</v>
      </c>
      <c r="KD310" s="119" t="s">
        <v>614</v>
      </c>
      <c r="KE310" s="119" t="s">
        <v>614</v>
      </c>
      <c r="KF310" s="119" t="s">
        <v>614</v>
      </c>
      <c r="KG310" s="119" t="s">
        <v>614</v>
      </c>
      <c r="KH310" s="119" t="s">
        <v>614</v>
      </c>
      <c r="KI310" s="119" t="s">
        <v>614</v>
      </c>
      <c r="KJ310" s="119" t="s">
        <v>614</v>
      </c>
      <c r="KK310" s="119" t="s">
        <v>614</v>
      </c>
      <c r="KL310" s="119" t="s">
        <v>614</v>
      </c>
      <c r="KM310" s="119" t="s">
        <v>614</v>
      </c>
      <c r="KN310" s="119" t="s">
        <v>614</v>
      </c>
      <c r="KO310" s="119" t="s">
        <v>614</v>
      </c>
      <c r="KP310" s="119" t="s">
        <v>614</v>
      </c>
      <c r="KQ310" s="119" t="s">
        <v>614</v>
      </c>
      <c r="KR310" s="119" t="s">
        <v>614</v>
      </c>
      <c r="KS310" s="119" t="s">
        <v>614</v>
      </c>
      <c r="KT310" s="119" t="s">
        <v>614</v>
      </c>
      <c r="KU310" s="119" t="s">
        <v>614</v>
      </c>
      <c r="KV310" s="119" t="s">
        <v>614</v>
      </c>
      <c r="KW310" s="119" t="s">
        <v>614</v>
      </c>
      <c r="KX310" s="119" t="s">
        <v>614</v>
      </c>
      <c r="KY310" s="119" t="s">
        <v>614</v>
      </c>
      <c r="KZ310" s="119" t="s">
        <v>614</v>
      </c>
      <c r="LA310" s="119" t="s">
        <v>614</v>
      </c>
      <c r="LB310" s="119" t="s">
        <v>614</v>
      </c>
      <c r="LC310" s="119" t="s">
        <v>614</v>
      </c>
      <c r="LD310" s="119" t="s">
        <v>614</v>
      </c>
      <c r="LE310" s="119" t="s">
        <v>614</v>
      </c>
      <c r="LF310" s="119" t="s">
        <v>614</v>
      </c>
      <c r="LG310" s="119" t="s">
        <v>614</v>
      </c>
      <c r="LH310" s="119" t="s">
        <v>614</v>
      </c>
      <c r="LI310" s="119" t="s">
        <v>614</v>
      </c>
      <c r="LJ310" s="119" t="s">
        <v>614</v>
      </c>
      <c r="LK310" s="119" t="s">
        <v>614</v>
      </c>
      <c r="LL310" s="119" t="s">
        <v>614</v>
      </c>
      <c r="LM310" s="119" t="s">
        <v>614</v>
      </c>
      <c r="LN310" s="119" t="s">
        <v>614</v>
      </c>
      <c r="LO310" s="119" t="s">
        <v>614</v>
      </c>
      <c r="LP310" s="119" t="s">
        <v>614</v>
      </c>
      <c r="LQ310" s="119" t="s">
        <v>614</v>
      </c>
      <c r="LR310" s="119" t="s">
        <v>614</v>
      </c>
      <c r="LS310" s="119" t="s">
        <v>614</v>
      </c>
      <c r="LT310" s="119" t="s">
        <v>614</v>
      </c>
      <c r="LU310" s="119" t="s">
        <v>614</v>
      </c>
      <c r="LV310" s="119" t="s">
        <v>614</v>
      </c>
      <c r="LW310" s="119" t="s">
        <v>614</v>
      </c>
      <c r="LX310" s="119" t="s">
        <v>614</v>
      </c>
      <c r="LY310" s="119" t="s">
        <v>614</v>
      </c>
      <c r="LZ310" s="119" t="s">
        <v>614</v>
      </c>
      <c r="MA310" s="119" t="s">
        <v>614</v>
      </c>
      <c r="MB310" s="119" t="s">
        <v>614</v>
      </c>
      <c r="MC310" s="119" t="s">
        <v>614</v>
      </c>
      <c r="MD310" s="119" t="s">
        <v>614</v>
      </c>
      <c r="ME310" s="119" t="s">
        <v>614</v>
      </c>
      <c r="MF310" s="119" t="s">
        <v>614</v>
      </c>
      <c r="MG310" s="119" t="s">
        <v>614</v>
      </c>
      <c r="MH310" s="119" t="s">
        <v>614</v>
      </c>
      <c r="MI310" s="119" t="s">
        <v>614</v>
      </c>
      <c r="MJ310" s="119" t="s">
        <v>614</v>
      </c>
      <c r="MK310" s="119" t="s">
        <v>614</v>
      </c>
      <c r="ML310" s="119" t="s">
        <v>614</v>
      </c>
      <c r="MM310" s="119" t="s">
        <v>614</v>
      </c>
      <c r="MN310" s="119" t="s">
        <v>614</v>
      </c>
      <c r="MO310" s="119" t="s">
        <v>614</v>
      </c>
      <c r="MP310" s="119" t="s">
        <v>614</v>
      </c>
      <c r="MQ310" s="119" t="s">
        <v>614</v>
      </c>
      <c r="MR310" s="119" t="s">
        <v>614</v>
      </c>
      <c r="MS310" s="119" t="s">
        <v>614</v>
      </c>
      <c r="MT310" s="119" t="s">
        <v>614</v>
      </c>
      <c r="MU310" s="119" t="s">
        <v>614</v>
      </c>
      <c r="MV310" s="119" t="s">
        <v>614</v>
      </c>
      <c r="MW310" s="119" t="s">
        <v>614</v>
      </c>
      <c r="MX310" s="119" t="s">
        <v>614</v>
      </c>
      <c r="MY310" s="119" t="s">
        <v>614</v>
      </c>
      <c r="MZ310" s="119" t="s">
        <v>614</v>
      </c>
      <c r="NA310" s="119" t="s">
        <v>614</v>
      </c>
      <c r="NB310" s="119" t="s">
        <v>614</v>
      </c>
      <c r="NC310" s="119" t="s">
        <v>614</v>
      </c>
      <c r="ND310" s="119" t="s">
        <v>614</v>
      </c>
      <c r="NE310" s="119" t="s">
        <v>614</v>
      </c>
      <c r="NF310" s="119" t="s">
        <v>614</v>
      </c>
      <c r="NG310" s="119" t="s">
        <v>614</v>
      </c>
      <c r="NH310" s="119" t="s">
        <v>614</v>
      </c>
      <c r="NI310" s="119" t="s">
        <v>614</v>
      </c>
      <c r="NJ310" s="119" t="s">
        <v>614</v>
      </c>
      <c r="NK310" s="119" t="s">
        <v>614</v>
      </c>
      <c r="NL310" s="119" t="s">
        <v>614</v>
      </c>
      <c r="NM310" s="119" t="s">
        <v>614</v>
      </c>
      <c r="NN310" s="119" t="s">
        <v>614</v>
      </c>
      <c r="NO310" s="119" t="s">
        <v>614</v>
      </c>
      <c r="NP310" s="119" t="s">
        <v>614</v>
      </c>
      <c r="NQ310" s="119" t="s">
        <v>614</v>
      </c>
      <c r="NR310" s="119" t="s">
        <v>614</v>
      </c>
      <c r="NS310" s="119" t="s">
        <v>614</v>
      </c>
      <c r="NT310" s="119" t="s">
        <v>614</v>
      </c>
      <c r="NU310" s="119" t="s">
        <v>614</v>
      </c>
      <c r="NV310" s="119" t="s">
        <v>614</v>
      </c>
      <c r="NW310" s="119" t="s">
        <v>614</v>
      </c>
      <c r="NX310" s="119" t="s">
        <v>614</v>
      </c>
      <c r="NY310" s="119" t="s">
        <v>614</v>
      </c>
      <c r="NZ310" s="119" t="s">
        <v>614</v>
      </c>
      <c r="OA310" s="119" t="s">
        <v>614</v>
      </c>
      <c r="OB310" s="119" t="s">
        <v>614</v>
      </c>
      <c r="OC310" s="119" t="s">
        <v>614</v>
      </c>
      <c r="OD310" s="119" t="s">
        <v>614</v>
      </c>
      <c r="OE310" s="119" t="s">
        <v>614</v>
      </c>
      <c r="OF310" s="119" t="s">
        <v>614</v>
      </c>
      <c r="OG310" s="119" t="s">
        <v>614</v>
      </c>
      <c r="OH310" s="119" t="s">
        <v>614</v>
      </c>
      <c r="OI310" s="119" t="s">
        <v>614</v>
      </c>
      <c r="OJ310" s="119" t="s">
        <v>614</v>
      </c>
      <c r="OK310" s="119" t="s">
        <v>614</v>
      </c>
      <c r="OL310" s="119" t="s">
        <v>614</v>
      </c>
      <c r="OM310" s="119" t="s">
        <v>614</v>
      </c>
      <c r="ON310" s="119" t="s">
        <v>614</v>
      </c>
      <c r="OO310" s="119" t="s">
        <v>614</v>
      </c>
      <c r="OP310" s="119" t="s">
        <v>614</v>
      </c>
      <c r="OQ310" s="119" t="s">
        <v>614</v>
      </c>
      <c r="OR310" s="119" t="s">
        <v>614</v>
      </c>
      <c r="OS310" s="119" t="s">
        <v>614</v>
      </c>
      <c r="OT310" s="119" t="s">
        <v>614</v>
      </c>
      <c r="OU310" s="119" t="s">
        <v>614</v>
      </c>
      <c r="OV310" s="119" t="s">
        <v>614</v>
      </c>
      <c r="OW310" s="119" t="s">
        <v>614</v>
      </c>
      <c r="OX310" s="119" t="s">
        <v>614</v>
      </c>
      <c r="OY310" s="119" t="s">
        <v>614</v>
      </c>
      <c r="OZ310" s="119" t="s">
        <v>614</v>
      </c>
      <c r="PA310" s="119" t="s">
        <v>614</v>
      </c>
      <c r="PB310" s="119" t="s">
        <v>614</v>
      </c>
      <c r="PC310" s="119" t="s">
        <v>614</v>
      </c>
      <c r="PD310" s="119" t="s">
        <v>614</v>
      </c>
      <c r="PE310" s="119" t="s">
        <v>614</v>
      </c>
      <c r="PF310" s="119" t="s">
        <v>614</v>
      </c>
      <c r="PG310" s="119" t="s">
        <v>614</v>
      </c>
      <c r="PH310" s="119" t="s">
        <v>614</v>
      </c>
      <c r="PI310" s="119" t="s">
        <v>614</v>
      </c>
      <c r="PJ310" s="119" t="s">
        <v>614</v>
      </c>
      <c r="PK310" s="119" t="s">
        <v>614</v>
      </c>
      <c r="PL310" s="119" t="s">
        <v>614</v>
      </c>
      <c r="PM310" s="119" t="s">
        <v>614</v>
      </c>
      <c r="PN310" s="119" t="s">
        <v>614</v>
      </c>
      <c r="PO310" s="119" t="s">
        <v>614</v>
      </c>
      <c r="PP310" s="119" t="s">
        <v>614</v>
      </c>
      <c r="PQ310" s="119" t="s">
        <v>614</v>
      </c>
      <c r="PR310" s="119" t="s">
        <v>614</v>
      </c>
      <c r="PS310" s="119" t="s">
        <v>614</v>
      </c>
      <c r="PT310" s="119" t="s">
        <v>614</v>
      </c>
      <c r="PU310" s="119" t="s">
        <v>614</v>
      </c>
      <c r="PV310" s="119" t="s">
        <v>614</v>
      </c>
      <c r="PW310" s="119" t="s">
        <v>614</v>
      </c>
      <c r="PX310" s="119" t="s">
        <v>614</v>
      </c>
      <c r="PY310" s="119" t="s">
        <v>614</v>
      </c>
      <c r="PZ310" s="119" t="s">
        <v>614</v>
      </c>
      <c r="QA310" s="119" t="s">
        <v>614</v>
      </c>
      <c r="QB310" s="119" t="s">
        <v>614</v>
      </c>
      <c r="QC310" s="119" t="s">
        <v>614</v>
      </c>
      <c r="QD310" s="119" t="s">
        <v>614</v>
      </c>
      <c r="QE310" s="119" t="s">
        <v>614</v>
      </c>
      <c r="QF310" s="119" t="s">
        <v>614</v>
      </c>
      <c r="QG310" s="119" t="s">
        <v>614</v>
      </c>
      <c r="QH310" s="119" t="s">
        <v>614</v>
      </c>
      <c r="QI310" s="119" t="s">
        <v>614</v>
      </c>
      <c r="QJ310" s="119" t="s">
        <v>614</v>
      </c>
      <c r="QK310" s="119" t="s">
        <v>614</v>
      </c>
      <c r="QL310" s="119" t="s">
        <v>614</v>
      </c>
      <c r="QM310" s="119" t="s">
        <v>614</v>
      </c>
      <c r="QN310" s="119" t="s">
        <v>614</v>
      </c>
      <c r="QO310" s="119" t="s">
        <v>614</v>
      </c>
      <c r="QP310" s="119" t="s">
        <v>614</v>
      </c>
      <c r="QQ310" s="119" t="s">
        <v>614</v>
      </c>
      <c r="QR310" s="119" t="s">
        <v>614</v>
      </c>
      <c r="QS310" s="119" t="s">
        <v>614</v>
      </c>
      <c r="QT310" s="119" t="s">
        <v>614</v>
      </c>
      <c r="QU310" s="119" t="s">
        <v>614</v>
      </c>
      <c r="QV310" s="119" t="s">
        <v>614</v>
      </c>
      <c r="QW310" s="119" t="s">
        <v>614</v>
      </c>
      <c r="QX310" s="119" t="s">
        <v>614</v>
      </c>
      <c r="QY310" s="119" t="s">
        <v>614</v>
      </c>
      <c r="QZ310" s="119" t="s">
        <v>614</v>
      </c>
      <c r="RA310" s="119" t="s">
        <v>614</v>
      </c>
      <c r="RB310" s="119" t="s">
        <v>614</v>
      </c>
      <c r="RC310" s="119" t="s">
        <v>614</v>
      </c>
      <c r="RD310" s="119" t="s">
        <v>614</v>
      </c>
      <c r="RE310" s="119" t="s">
        <v>614</v>
      </c>
      <c r="RF310" s="119" t="s">
        <v>614</v>
      </c>
      <c r="RG310" s="119" t="s">
        <v>614</v>
      </c>
      <c r="RH310" s="119" t="s">
        <v>614</v>
      </c>
      <c r="RI310" s="119" t="s">
        <v>614</v>
      </c>
      <c r="RJ310" s="119" t="s">
        <v>614</v>
      </c>
      <c r="RK310" s="119" t="s">
        <v>614</v>
      </c>
      <c r="RL310" s="119" t="s">
        <v>614</v>
      </c>
      <c r="RM310" s="119" t="s">
        <v>614</v>
      </c>
      <c r="RN310" s="119" t="s">
        <v>614</v>
      </c>
      <c r="RO310" s="119" t="s">
        <v>614</v>
      </c>
      <c r="RP310" s="119" t="s">
        <v>614</v>
      </c>
      <c r="RQ310" s="119" t="s">
        <v>614</v>
      </c>
      <c r="RR310" s="119" t="s">
        <v>614</v>
      </c>
      <c r="RS310" s="119" t="s">
        <v>614</v>
      </c>
      <c r="RT310" s="119" t="s">
        <v>614</v>
      </c>
      <c r="RU310" s="119" t="s">
        <v>614</v>
      </c>
      <c r="RV310" s="119" t="s">
        <v>614</v>
      </c>
      <c r="RW310" s="119" t="s">
        <v>614</v>
      </c>
      <c r="RX310" s="119" t="s">
        <v>614</v>
      </c>
      <c r="RY310" s="119" t="s">
        <v>614</v>
      </c>
      <c r="RZ310" s="119" t="s">
        <v>614</v>
      </c>
      <c r="SA310" s="119" t="s">
        <v>614</v>
      </c>
      <c r="SB310" s="119" t="s">
        <v>614</v>
      </c>
      <c r="SC310" s="119" t="s">
        <v>614</v>
      </c>
      <c r="SD310" s="119" t="s">
        <v>614</v>
      </c>
      <c r="SE310" s="119" t="s">
        <v>614</v>
      </c>
      <c r="SF310" s="119" t="s">
        <v>614</v>
      </c>
      <c r="SG310" s="119" t="s">
        <v>614</v>
      </c>
      <c r="SH310" s="119" t="s">
        <v>614</v>
      </c>
      <c r="SI310" s="119" t="s">
        <v>614</v>
      </c>
      <c r="SJ310" s="119" t="s">
        <v>614</v>
      </c>
      <c r="SK310" s="119" t="s">
        <v>614</v>
      </c>
      <c r="SL310" s="119" t="s">
        <v>614</v>
      </c>
      <c r="SM310" s="119" t="s">
        <v>614</v>
      </c>
      <c r="SN310" s="119" t="s">
        <v>614</v>
      </c>
      <c r="SO310" s="119" t="s">
        <v>614</v>
      </c>
      <c r="SP310" s="119" t="s">
        <v>614</v>
      </c>
      <c r="SQ310" s="119" t="s">
        <v>614</v>
      </c>
      <c r="SR310" s="119" t="s">
        <v>614</v>
      </c>
      <c r="SS310" s="119" t="s">
        <v>614</v>
      </c>
      <c r="ST310" s="119" t="s">
        <v>614</v>
      </c>
      <c r="SU310" s="119" t="s">
        <v>614</v>
      </c>
      <c r="SV310" s="119" t="s">
        <v>614</v>
      </c>
      <c r="SW310" s="119" t="s">
        <v>614</v>
      </c>
      <c r="SX310" s="119" t="s">
        <v>614</v>
      </c>
      <c r="SY310" s="119" t="s">
        <v>614</v>
      </c>
      <c r="SZ310" s="119" t="s">
        <v>614</v>
      </c>
      <c r="TA310" s="119" t="s">
        <v>614</v>
      </c>
      <c r="TB310" s="119" t="s">
        <v>614</v>
      </c>
      <c r="TC310" s="119" t="s">
        <v>614</v>
      </c>
      <c r="TD310" s="119" t="s">
        <v>614</v>
      </c>
      <c r="TE310" s="119" t="s">
        <v>614</v>
      </c>
      <c r="TF310" s="119" t="s">
        <v>614</v>
      </c>
      <c r="TG310" s="119" t="s">
        <v>614</v>
      </c>
      <c r="TH310" s="119" t="s">
        <v>614</v>
      </c>
      <c r="TI310" s="119" t="s">
        <v>614</v>
      </c>
      <c r="TJ310" s="119" t="s">
        <v>614</v>
      </c>
      <c r="TK310" s="119" t="s">
        <v>614</v>
      </c>
      <c r="TL310" s="119" t="s">
        <v>614</v>
      </c>
      <c r="TM310" s="119" t="s">
        <v>614</v>
      </c>
      <c r="TN310" s="119" t="s">
        <v>614</v>
      </c>
      <c r="TO310" s="119" t="s">
        <v>614</v>
      </c>
      <c r="TP310" s="119" t="s">
        <v>614</v>
      </c>
      <c r="TQ310" s="119" t="s">
        <v>614</v>
      </c>
      <c r="TR310" s="119" t="s">
        <v>614</v>
      </c>
      <c r="TS310" s="119" t="s">
        <v>614</v>
      </c>
      <c r="TT310" s="119" t="s">
        <v>614</v>
      </c>
      <c r="TU310" s="119" t="s">
        <v>614</v>
      </c>
      <c r="TV310" s="119" t="s">
        <v>614</v>
      </c>
      <c r="TW310" s="119" t="s">
        <v>614</v>
      </c>
      <c r="TX310" s="119" t="s">
        <v>614</v>
      </c>
      <c r="TY310" s="119" t="s">
        <v>614</v>
      </c>
      <c r="TZ310" s="119" t="s">
        <v>614</v>
      </c>
      <c r="UA310" s="119" t="s">
        <v>614</v>
      </c>
      <c r="UB310" s="119" t="s">
        <v>614</v>
      </c>
      <c r="UC310" s="119" t="s">
        <v>614</v>
      </c>
      <c r="UD310" s="119" t="s">
        <v>614</v>
      </c>
      <c r="UE310" s="119" t="s">
        <v>614</v>
      </c>
      <c r="UF310" s="119" t="s">
        <v>614</v>
      </c>
      <c r="UG310" s="119" t="s">
        <v>614</v>
      </c>
      <c r="UH310" s="119" t="s">
        <v>614</v>
      </c>
      <c r="UI310" s="119" t="s">
        <v>614</v>
      </c>
      <c r="UJ310" s="119" t="s">
        <v>614</v>
      </c>
      <c r="UK310" s="119" t="s">
        <v>614</v>
      </c>
      <c r="UL310" s="119" t="s">
        <v>614</v>
      </c>
      <c r="UM310" s="119" t="s">
        <v>614</v>
      </c>
      <c r="UN310" s="119" t="s">
        <v>614</v>
      </c>
      <c r="UO310" s="119" t="s">
        <v>614</v>
      </c>
      <c r="UP310" s="119" t="s">
        <v>614</v>
      </c>
      <c r="UQ310" s="119" t="s">
        <v>614</v>
      </c>
      <c r="UR310" s="119" t="s">
        <v>614</v>
      </c>
      <c r="US310" s="119" t="s">
        <v>614</v>
      </c>
      <c r="UT310" s="119" t="s">
        <v>614</v>
      </c>
      <c r="UU310" s="119" t="s">
        <v>614</v>
      </c>
      <c r="UV310" s="119" t="s">
        <v>614</v>
      </c>
      <c r="UW310" s="119" t="s">
        <v>614</v>
      </c>
      <c r="UX310" s="119" t="s">
        <v>614</v>
      </c>
      <c r="UY310" s="119" t="s">
        <v>614</v>
      </c>
      <c r="UZ310" s="119" t="s">
        <v>614</v>
      </c>
      <c r="VA310" s="119" t="s">
        <v>614</v>
      </c>
      <c r="VB310" s="119" t="s">
        <v>614</v>
      </c>
      <c r="VC310" s="119" t="s">
        <v>614</v>
      </c>
      <c r="VD310" s="119" t="s">
        <v>614</v>
      </c>
      <c r="VE310" s="119" t="s">
        <v>614</v>
      </c>
      <c r="VF310" s="119" t="s">
        <v>614</v>
      </c>
      <c r="VG310" s="119" t="s">
        <v>614</v>
      </c>
      <c r="VH310" s="119" t="s">
        <v>614</v>
      </c>
      <c r="VI310" s="119" t="s">
        <v>614</v>
      </c>
      <c r="VJ310" s="119" t="s">
        <v>614</v>
      </c>
      <c r="VK310" s="119" t="s">
        <v>614</v>
      </c>
      <c r="VL310" s="119" t="s">
        <v>614</v>
      </c>
      <c r="VM310" s="119" t="s">
        <v>614</v>
      </c>
      <c r="VN310" s="119" t="s">
        <v>614</v>
      </c>
      <c r="VO310" s="119" t="s">
        <v>614</v>
      </c>
      <c r="VP310" s="119" t="s">
        <v>614</v>
      </c>
      <c r="VQ310" s="119" t="s">
        <v>614</v>
      </c>
      <c r="VR310" s="119" t="s">
        <v>614</v>
      </c>
      <c r="VS310" s="119" t="s">
        <v>614</v>
      </c>
      <c r="VT310" s="119" t="s">
        <v>614</v>
      </c>
      <c r="VU310" s="119" t="s">
        <v>614</v>
      </c>
      <c r="VV310" s="119" t="s">
        <v>614</v>
      </c>
      <c r="VW310" s="119" t="s">
        <v>614</v>
      </c>
      <c r="VX310" s="119" t="s">
        <v>614</v>
      </c>
      <c r="VY310" s="119" t="s">
        <v>614</v>
      </c>
      <c r="VZ310" s="119" t="s">
        <v>614</v>
      </c>
      <c r="WA310" s="119" t="s">
        <v>614</v>
      </c>
      <c r="WB310" s="119" t="s">
        <v>614</v>
      </c>
      <c r="WC310" s="119" t="s">
        <v>614</v>
      </c>
      <c r="WD310" s="119" t="s">
        <v>614</v>
      </c>
      <c r="WE310" s="119" t="s">
        <v>614</v>
      </c>
      <c r="WF310" s="119" t="s">
        <v>614</v>
      </c>
      <c r="WG310" s="119" t="s">
        <v>614</v>
      </c>
      <c r="WH310" s="119" t="s">
        <v>614</v>
      </c>
      <c r="WI310" s="119" t="s">
        <v>614</v>
      </c>
      <c r="WJ310" s="119" t="s">
        <v>614</v>
      </c>
      <c r="WK310" s="119" t="s">
        <v>614</v>
      </c>
      <c r="WL310" s="119" t="s">
        <v>614</v>
      </c>
      <c r="WM310" s="119" t="s">
        <v>614</v>
      </c>
      <c r="WN310" s="119" t="s">
        <v>614</v>
      </c>
      <c r="WO310" s="119" t="s">
        <v>614</v>
      </c>
      <c r="WP310" s="119" t="s">
        <v>614</v>
      </c>
      <c r="WQ310" s="119" t="s">
        <v>614</v>
      </c>
      <c r="WR310" s="119" t="s">
        <v>614</v>
      </c>
      <c r="WS310" s="119" t="s">
        <v>614</v>
      </c>
      <c r="WT310" s="119" t="s">
        <v>614</v>
      </c>
      <c r="WU310" s="119" t="s">
        <v>614</v>
      </c>
      <c r="WV310" s="119" t="s">
        <v>614</v>
      </c>
      <c r="WW310" s="119" t="s">
        <v>614</v>
      </c>
      <c r="WX310" s="119" t="s">
        <v>614</v>
      </c>
      <c r="WY310" s="119" t="s">
        <v>614</v>
      </c>
      <c r="WZ310" s="119" t="s">
        <v>614</v>
      </c>
      <c r="XA310" s="119" t="s">
        <v>614</v>
      </c>
      <c r="XB310" s="119" t="s">
        <v>614</v>
      </c>
      <c r="XC310" s="119" t="s">
        <v>614</v>
      </c>
      <c r="XD310" s="119" t="s">
        <v>614</v>
      </c>
      <c r="XE310" s="119" t="s">
        <v>614</v>
      </c>
      <c r="XF310" s="119" t="s">
        <v>614</v>
      </c>
      <c r="XG310" s="119" t="s">
        <v>614</v>
      </c>
      <c r="XH310" s="119" t="s">
        <v>614</v>
      </c>
      <c r="XI310" s="119" t="s">
        <v>614</v>
      </c>
      <c r="XJ310" s="119" t="s">
        <v>614</v>
      </c>
      <c r="XK310" s="119" t="s">
        <v>614</v>
      </c>
      <c r="XL310" s="119" t="s">
        <v>614</v>
      </c>
      <c r="XM310" s="119" t="s">
        <v>614</v>
      </c>
      <c r="XN310" s="119" t="s">
        <v>614</v>
      </c>
      <c r="XO310" s="119" t="s">
        <v>614</v>
      </c>
      <c r="XP310" s="119" t="s">
        <v>614</v>
      </c>
      <c r="XQ310" s="119" t="s">
        <v>614</v>
      </c>
      <c r="XR310" s="119" t="s">
        <v>614</v>
      </c>
      <c r="XS310" s="119" t="s">
        <v>614</v>
      </c>
      <c r="XT310" s="119" t="s">
        <v>614</v>
      </c>
      <c r="XU310" s="119" t="s">
        <v>614</v>
      </c>
      <c r="XV310" s="119" t="s">
        <v>614</v>
      </c>
      <c r="XW310" s="119" t="s">
        <v>614</v>
      </c>
      <c r="XX310" s="119" t="s">
        <v>614</v>
      </c>
      <c r="XY310" s="119" t="s">
        <v>614</v>
      </c>
      <c r="XZ310" s="119" t="s">
        <v>614</v>
      </c>
      <c r="YA310" s="119" t="s">
        <v>614</v>
      </c>
      <c r="YB310" s="119" t="s">
        <v>614</v>
      </c>
      <c r="YC310" s="119" t="s">
        <v>614</v>
      </c>
      <c r="YD310" s="119" t="s">
        <v>614</v>
      </c>
      <c r="YE310" s="119" t="s">
        <v>614</v>
      </c>
      <c r="YF310" s="119" t="s">
        <v>614</v>
      </c>
      <c r="YG310" s="119" t="s">
        <v>614</v>
      </c>
      <c r="YH310" s="119" t="s">
        <v>614</v>
      </c>
      <c r="YI310" s="119" t="s">
        <v>614</v>
      </c>
      <c r="YJ310" s="119" t="s">
        <v>614</v>
      </c>
      <c r="YK310" s="119" t="s">
        <v>614</v>
      </c>
      <c r="YL310" s="119" t="s">
        <v>614</v>
      </c>
      <c r="YM310" s="119" t="s">
        <v>614</v>
      </c>
      <c r="YN310" s="119" t="s">
        <v>614</v>
      </c>
      <c r="YO310" s="119" t="s">
        <v>614</v>
      </c>
      <c r="YP310" s="119" t="s">
        <v>614</v>
      </c>
      <c r="YQ310" s="119" t="s">
        <v>614</v>
      </c>
      <c r="YR310" s="119" t="s">
        <v>614</v>
      </c>
      <c r="YS310" s="119" t="s">
        <v>614</v>
      </c>
      <c r="YT310" s="119" t="s">
        <v>614</v>
      </c>
      <c r="YU310" s="119" t="s">
        <v>614</v>
      </c>
      <c r="YV310" s="119" t="s">
        <v>614</v>
      </c>
      <c r="YW310" s="119" t="s">
        <v>614</v>
      </c>
      <c r="YX310" s="119" t="s">
        <v>614</v>
      </c>
      <c r="YY310" s="119" t="s">
        <v>614</v>
      </c>
      <c r="YZ310" s="119" t="s">
        <v>614</v>
      </c>
      <c r="ZA310" s="119" t="s">
        <v>614</v>
      </c>
      <c r="ZB310" s="119" t="s">
        <v>614</v>
      </c>
      <c r="ZC310" s="119" t="s">
        <v>614</v>
      </c>
      <c r="ZD310" s="119" t="s">
        <v>614</v>
      </c>
      <c r="ZE310" s="119" t="s">
        <v>614</v>
      </c>
      <c r="ZF310" s="119" t="s">
        <v>614</v>
      </c>
      <c r="ZG310" s="119" t="s">
        <v>614</v>
      </c>
      <c r="ZH310" s="119" t="s">
        <v>614</v>
      </c>
      <c r="ZI310" s="119" t="s">
        <v>614</v>
      </c>
      <c r="ZJ310" s="119" t="s">
        <v>614</v>
      </c>
      <c r="ZK310" s="119" t="s">
        <v>614</v>
      </c>
      <c r="ZL310" s="119" t="s">
        <v>614</v>
      </c>
      <c r="ZM310" s="119" t="s">
        <v>614</v>
      </c>
      <c r="ZN310" s="119" t="s">
        <v>614</v>
      </c>
      <c r="ZO310" s="119" t="s">
        <v>614</v>
      </c>
      <c r="ZP310" s="119" t="s">
        <v>614</v>
      </c>
      <c r="ZQ310" s="119" t="s">
        <v>614</v>
      </c>
      <c r="ZR310" s="119" t="s">
        <v>614</v>
      </c>
      <c r="ZS310" s="119" t="s">
        <v>614</v>
      </c>
      <c r="ZT310" s="119" t="s">
        <v>614</v>
      </c>
      <c r="ZU310" s="119" t="s">
        <v>614</v>
      </c>
      <c r="ZV310" s="119" t="s">
        <v>614</v>
      </c>
      <c r="ZW310" s="119" t="s">
        <v>614</v>
      </c>
      <c r="ZX310" s="119" t="s">
        <v>614</v>
      </c>
      <c r="ZY310" s="119" t="s">
        <v>614</v>
      </c>
      <c r="ZZ310" s="119" t="s">
        <v>614</v>
      </c>
      <c r="AAA310" s="119" t="s">
        <v>614</v>
      </c>
      <c r="AAB310" s="119" t="s">
        <v>614</v>
      </c>
      <c r="AAC310" s="119" t="s">
        <v>614</v>
      </c>
      <c r="AAD310" s="119" t="s">
        <v>614</v>
      </c>
      <c r="AAE310" s="119" t="s">
        <v>614</v>
      </c>
      <c r="AAF310" s="119" t="s">
        <v>614</v>
      </c>
      <c r="AAG310" s="119" t="s">
        <v>614</v>
      </c>
      <c r="AAH310" s="119" t="s">
        <v>614</v>
      </c>
      <c r="AAI310" s="119" t="s">
        <v>614</v>
      </c>
      <c r="AAJ310" s="119" t="s">
        <v>614</v>
      </c>
      <c r="AAK310" s="119" t="s">
        <v>614</v>
      </c>
      <c r="AAL310" s="119" t="s">
        <v>614</v>
      </c>
      <c r="AAM310" s="119" t="s">
        <v>614</v>
      </c>
      <c r="AAN310" s="119" t="s">
        <v>614</v>
      </c>
      <c r="AAO310" s="119" t="s">
        <v>614</v>
      </c>
      <c r="AAP310" s="119" t="s">
        <v>614</v>
      </c>
      <c r="AAQ310" s="119" t="s">
        <v>614</v>
      </c>
      <c r="AAR310" s="119" t="s">
        <v>614</v>
      </c>
      <c r="AAS310" s="119" t="s">
        <v>614</v>
      </c>
      <c r="AAT310" s="119" t="s">
        <v>614</v>
      </c>
      <c r="AAU310" s="119" t="s">
        <v>614</v>
      </c>
      <c r="AAV310" s="119" t="s">
        <v>614</v>
      </c>
      <c r="AAW310" s="119" t="s">
        <v>614</v>
      </c>
      <c r="AAX310" s="119" t="s">
        <v>614</v>
      </c>
      <c r="AAY310" s="119" t="s">
        <v>614</v>
      </c>
      <c r="AAZ310" s="119" t="s">
        <v>614</v>
      </c>
      <c r="ABA310" s="119" t="s">
        <v>614</v>
      </c>
      <c r="ABB310" s="119" t="s">
        <v>614</v>
      </c>
      <c r="ABC310" s="119" t="s">
        <v>614</v>
      </c>
      <c r="ABD310" s="119" t="s">
        <v>614</v>
      </c>
      <c r="ABE310" s="119" t="s">
        <v>614</v>
      </c>
      <c r="ABF310" s="119" t="s">
        <v>614</v>
      </c>
      <c r="ABG310" s="119" t="s">
        <v>614</v>
      </c>
      <c r="ABH310" s="119" t="s">
        <v>614</v>
      </c>
      <c r="ABI310" s="119" t="s">
        <v>614</v>
      </c>
      <c r="ABJ310" s="119" t="s">
        <v>614</v>
      </c>
      <c r="ABK310" s="119" t="s">
        <v>614</v>
      </c>
      <c r="ABL310" s="119" t="s">
        <v>614</v>
      </c>
      <c r="ABM310" s="119" t="s">
        <v>614</v>
      </c>
      <c r="ABN310" s="119" t="s">
        <v>614</v>
      </c>
      <c r="ABO310" s="119" t="s">
        <v>614</v>
      </c>
      <c r="ABP310" s="119" t="s">
        <v>614</v>
      </c>
      <c r="ABQ310" s="119" t="s">
        <v>614</v>
      </c>
      <c r="ABR310" s="119" t="s">
        <v>614</v>
      </c>
      <c r="ABS310" s="119" t="s">
        <v>614</v>
      </c>
      <c r="ABT310" s="119" t="s">
        <v>614</v>
      </c>
      <c r="ABU310" s="119" t="s">
        <v>614</v>
      </c>
      <c r="ABV310" s="119" t="s">
        <v>614</v>
      </c>
      <c r="ABW310" s="119" t="s">
        <v>614</v>
      </c>
      <c r="ABX310" s="119" t="s">
        <v>614</v>
      </c>
      <c r="ABY310" s="119" t="s">
        <v>614</v>
      </c>
      <c r="ABZ310" s="119" t="s">
        <v>614</v>
      </c>
      <c r="ACA310" s="119" t="s">
        <v>614</v>
      </c>
      <c r="ACB310" s="119" t="s">
        <v>614</v>
      </c>
      <c r="ACC310" s="119" t="s">
        <v>614</v>
      </c>
      <c r="ACD310" s="119" t="s">
        <v>614</v>
      </c>
      <c r="ACE310" s="119" t="s">
        <v>614</v>
      </c>
      <c r="ACF310" s="119" t="s">
        <v>614</v>
      </c>
      <c r="ACG310" s="119" t="s">
        <v>614</v>
      </c>
      <c r="ACH310" s="119" t="s">
        <v>614</v>
      </c>
      <c r="ACI310" s="119" t="s">
        <v>614</v>
      </c>
      <c r="ACJ310" s="119" t="s">
        <v>614</v>
      </c>
      <c r="ACK310" s="119" t="s">
        <v>614</v>
      </c>
      <c r="ACL310" s="119" t="s">
        <v>614</v>
      </c>
      <c r="ACM310" s="119" t="s">
        <v>614</v>
      </c>
      <c r="ACN310" s="119" t="s">
        <v>614</v>
      </c>
      <c r="ACO310" s="119" t="s">
        <v>614</v>
      </c>
      <c r="ACP310" s="119" t="s">
        <v>614</v>
      </c>
      <c r="ACQ310" s="119" t="s">
        <v>614</v>
      </c>
      <c r="ACR310" s="119" t="s">
        <v>614</v>
      </c>
      <c r="ACS310" s="119" t="s">
        <v>614</v>
      </c>
      <c r="ACT310" s="119" t="s">
        <v>614</v>
      </c>
      <c r="ACU310" s="119" t="s">
        <v>614</v>
      </c>
      <c r="ACV310" s="119" t="s">
        <v>614</v>
      </c>
      <c r="ACW310" s="119" t="s">
        <v>614</v>
      </c>
      <c r="ACX310" s="119" t="s">
        <v>614</v>
      </c>
      <c r="ACY310" s="119" t="s">
        <v>614</v>
      </c>
      <c r="ACZ310" s="119" t="s">
        <v>614</v>
      </c>
      <c r="ADA310" s="119" t="s">
        <v>614</v>
      </c>
      <c r="ADB310" s="119" t="s">
        <v>614</v>
      </c>
      <c r="ADC310" s="119" t="s">
        <v>614</v>
      </c>
      <c r="ADD310" s="119" t="s">
        <v>614</v>
      </c>
      <c r="ADE310" s="119" t="s">
        <v>614</v>
      </c>
      <c r="ADF310" s="119" t="s">
        <v>614</v>
      </c>
      <c r="ADG310" s="119" t="s">
        <v>614</v>
      </c>
      <c r="ADH310" s="119" t="s">
        <v>614</v>
      </c>
      <c r="ADI310" s="119" t="s">
        <v>614</v>
      </c>
      <c r="ADJ310" s="119" t="s">
        <v>614</v>
      </c>
      <c r="ADK310" s="119" t="s">
        <v>614</v>
      </c>
      <c r="ADL310" s="119" t="s">
        <v>614</v>
      </c>
      <c r="ADM310" s="119" t="s">
        <v>614</v>
      </c>
      <c r="ADN310" s="119" t="s">
        <v>614</v>
      </c>
      <c r="ADO310" s="119" t="s">
        <v>614</v>
      </c>
      <c r="ADP310" s="119" t="s">
        <v>614</v>
      </c>
      <c r="ADQ310" s="119" t="s">
        <v>614</v>
      </c>
      <c r="ADR310" s="119" t="s">
        <v>614</v>
      </c>
      <c r="ADS310" s="119" t="s">
        <v>614</v>
      </c>
      <c r="ADT310" s="119" t="s">
        <v>614</v>
      </c>
      <c r="ADU310" s="119" t="s">
        <v>614</v>
      </c>
      <c r="ADV310" s="119" t="s">
        <v>614</v>
      </c>
      <c r="ADW310" s="119" t="s">
        <v>614</v>
      </c>
      <c r="ADX310" s="119" t="s">
        <v>614</v>
      </c>
      <c r="ADY310" s="119" t="s">
        <v>614</v>
      </c>
      <c r="ADZ310" s="119" t="s">
        <v>614</v>
      </c>
      <c r="AEA310" s="119" t="s">
        <v>614</v>
      </c>
      <c r="AEB310" s="119" t="s">
        <v>614</v>
      </c>
      <c r="AEC310" s="119" t="s">
        <v>614</v>
      </c>
      <c r="AED310" s="119" t="s">
        <v>614</v>
      </c>
      <c r="AEE310" s="119" t="s">
        <v>614</v>
      </c>
      <c r="AEF310" s="119" t="s">
        <v>614</v>
      </c>
      <c r="AEG310" s="119" t="s">
        <v>614</v>
      </c>
      <c r="AEH310" s="119" t="s">
        <v>614</v>
      </c>
      <c r="AEI310" s="119" t="s">
        <v>614</v>
      </c>
      <c r="AEJ310" s="119" t="s">
        <v>614</v>
      </c>
      <c r="AEK310" s="119" t="s">
        <v>614</v>
      </c>
      <c r="AEL310" s="119" t="s">
        <v>614</v>
      </c>
      <c r="AEM310" s="119" t="s">
        <v>614</v>
      </c>
      <c r="AEN310" s="119" t="s">
        <v>614</v>
      </c>
      <c r="AEO310" s="119" t="s">
        <v>614</v>
      </c>
      <c r="AEP310" s="119" t="s">
        <v>614</v>
      </c>
      <c r="AEQ310" s="119" t="s">
        <v>614</v>
      </c>
      <c r="AER310" s="119" t="s">
        <v>614</v>
      </c>
      <c r="AES310" s="119" t="s">
        <v>614</v>
      </c>
      <c r="AET310" s="119" t="s">
        <v>614</v>
      </c>
      <c r="AEU310" s="119" t="s">
        <v>614</v>
      </c>
      <c r="AEV310" s="119" t="s">
        <v>614</v>
      </c>
      <c r="AEW310" s="119" t="s">
        <v>614</v>
      </c>
      <c r="AEX310" s="119" t="s">
        <v>614</v>
      </c>
      <c r="AEY310" s="119" t="s">
        <v>614</v>
      </c>
      <c r="AEZ310" s="119" t="s">
        <v>614</v>
      </c>
      <c r="AFA310" s="119" t="s">
        <v>614</v>
      </c>
      <c r="AFB310" s="119" t="s">
        <v>614</v>
      </c>
      <c r="AFC310" s="119" t="s">
        <v>614</v>
      </c>
      <c r="AFD310" s="119" t="s">
        <v>614</v>
      </c>
      <c r="AFE310" s="119" t="s">
        <v>614</v>
      </c>
      <c r="AFF310" s="119" t="s">
        <v>614</v>
      </c>
      <c r="AFG310" s="119" t="s">
        <v>614</v>
      </c>
      <c r="AFH310" s="119" t="s">
        <v>614</v>
      </c>
      <c r="AFI310" s="119" t="s">
        <v>614</v>
      </c>
      <c r="AFJ310" s="119" t="s">
        <v>614</v>
      </c>
      <c r="AFK310" s="119" t="s">
        <v>614</v>
      </c>
      <c r="AFL310" s="119" t="s">
        <v>614</v>
      </c>
      <c r="AFM310" s="119" t="s">
        <v>614</v>
      </c>
      <c r="AFN310" s="119" t="s">
        <v>614</v>
      </c>
      <c r="AFO310" s="119" t="s">
        <v>614</v>
      </c>
      <c r="AFP310" s="119" t="s">
        <v>614</v>
      </c>
      <c r="AFQ310" s="119" t="s">
        <v>614</v>
      </c>
      <c r="AFR310" s="119" t="s">
        <v>614</v>
      </c>
      <c r="AFS310" s="119" t="s">
        <v>614</v>
      </c>
      <c r="AFT310" s="119" t="s">
        <v>614</v>
      </c>
      <c r="AFU310" s="119" t="s">
        <v>614</v>
      </c>
      <c r="AFV310" s="119" t="s">
        <v>614</v>
      </c>
      <c r="AFW310" s="119" t="s">
        <v>614</v>
      </c>
      <c r="AFX310" s="119" t="s">
        <v>614</v>
      </c>
      <c r="AFY310" s="119" t="s">
        <v>614</v>
      </c>
      <c r="AFZ310" s="119" t="s">
        <v>614</v>
      </c>
      <c r="AGA310" s="119" t="s">
        <v>614</v>
      </c>
      <c r="AGB310" s="119" t="s">
        <v>614</v>
      </c>
      <c r="AGC310" s="119" t="s">
        <v>614</v>
      </c>
      <c r="AGD310" s="119" t="s">
        <v>614</v>
      </c>
      <c r="AGE310" s="119" t="s">
        <v>614</v>
      </c>
      <c r="AGF310" s="119" t="s">
        <v>614</v>
      </c>
      <c r="AGG310" s="119" t="s">
        <v>614</v>
      </c>
      <c r="AGH310" s="119" t="s">
        <v>614</v>
      </c>
      <c r="AGI310" s="119" t="s">
        <v>614</v>
      </c>
      <c r="AGJ310" s="119" t="s">
        <v>614</v>
      </c>
      <c r="AGK310" s="119" t="s">
        <v>614</v>
      </c>
      <c r="AGL310" s="119" t="s">
        <v>614</v>
      </c>
      <c r="AGM310" s="119" t="s">
        <v>614</v>
      </c>
      <c r="AGN310" s="119" t="s">
        <v>614</v>
      </c>
      <c r="AGO310" s="119" t="s">
        <v>614</v>
      </c>
      <c r="AGP310" s="119" t="s">
        <v>614</v>
      </c>
      <c r="AGQ310" s="119" t="s">
        <v>614</v>
      </c>
      <c r="AGR310" s="119" t="s">
        <v>614</v>
      </c>
      <c r="AGS310" s="119" t="s">
        <v>614</v>
      </c>
      <c r="AGT310" s="119" t="s">
        <v>614</v>
      </c>
      <c r="AGU310" s="119" t="s">
        <v>614</v>
      </c>
      <c r="AGV310" s="119" t="s">
        <v>614</v>
      </c>
      <c r="AGW310" s="119" t="s">
        <v>614</v>
      </c>
      <c r="AGX310" s="119" t="s">
        <v>614</v>
      </c>
      <c r="AGY310" s="119" t="s">
        <v>614</v>
      </c>
      <c r="AGZ310" s="119" t="s">
        <v>614</v>
      </c>
      <c r="AHA310" s="119" t="s">
        <v>614</v>
      </c>
      <c r="AHB310" s="119" t="s">
        <v>614</v>
      </c>
      <c r="AHC310" s="119" t="s">
        <v>614</v>
      </c>
      <c r="AHD310" s="119" t="s">
        <v>614</v>
      </c>
      <c r="AHE310" s="119" t="s">
        <v>614</v>
      </c>
      <c r="AHF310" s="119" t="s">
        <v>614</v>
      </c>
      <c r="AHG310" s="119" t="s">
        <v>614</v>
      </c>
      <c r="AHH310" s="119" t="s">
        <v>614</v>
      </c>
      <c r="AHI310" s="119" t="s">
        <v>614</v>
      </c>
      <c r="AHJ310" s="119" t="s">
        <v>614</v>
      </c>
      <c r="AHK310" s="119" t="s">
        <v>614</v>
      </c>
      <c r="AHL310" s="119" t="s">
        <v>614</v>
      </c>
      <c r="AHM310" s="119" t="s">
        <v>614</v>
      </c>
      <c r="AHN310" s="119" t="s">
        <v>614</v>
      </c>
      <c r="AHO310" s="119" t="s">
        <v>614</v>
      </c>
      <c r="AHP310" s="119" t="s">
        <v>614</v>
      </c>
      <c r="AHQ310" s="119" t="s">
        <v>614</v>
      </c>
      <c r="AHR310" s="119" t="s">
        <v>614</v>
      </c>
      <c r="AHS310" s="119" t="s">
        <v>614</v>
      </c>
      <c r="AHT310" s="119" t="s">
        <v>614</v>
      </c>
      <c r="AHU310" s="119" t="s">
        <v>614</v>
      </c>
      <c r="AHV310" s="119" t="s">
        <v>614</v>
      </c>
      <c r="AHW310" s="119" t="s">
        <v>614</v>
      </c>
      <c r="AHX310" s="119" t="s">
        <v>614</v>
      </c>
      <c r="AHY310" s="119" t="s">
        <v>614</v>
      </c>
      <c r="AHZ310" s="119" t="s">
        <v>614</v>
      </c>
      <c r="AIA310" s="119" t="s">
        <v>614</v>
      </c>
      <c r="AIB310" s="119" t="s">
        <v>614</v>
      </c>
      <c r="AIC310" s="119" t="s">
        <v>614</v>
      </c>
      <c r="AID310" s="119" t="s">
        <v>614</v>
      </c>
      <c r="AIE310" s="119" t="s">
        <v>614</v>
      </c>
      <c r="AIF310" s="119" t="s">
        <v>614</v>
      </c>
      <c r="AIG310" s="119" t="s">
        <v>614</v>
      </c>
      <c r="AIH310" s="119" t="s">
        <v>614</v>
      </c>
      <c r="AII310" s="119" t="s">
        <v>614</v>
      </c>
      <c r="AIJ310" s="119" t="s">
        <v>614</v>
      </c>
      <c r="AIK310" s="119" t="s">
        <v>614</v>
      </c>
      <c r="AIL310" s="119" t="s">
        <v>614</v>
      </c>
      <c r="AIM310" s="119" t="s">
        <v>614</v>
      </c>
      <c r="AIN310" s="119" t="s">
        <v>614</v>
      </c>
      <c r="AIO310" s="119" t="s">
        <v>614</v>
      </c>
      <c r="AIP310" s="119" t="s">
        <v>614</v>
      </c>
      <c r="AIQ310" s="119" t="s">
        <v>614</v>
      </c>
      <c r="AIR310" s="119" t="s">
        <v>614</v>
      </c>
      <c r="AIS310" s="119" t="s">
        <v>614</v>
      </c>
      <c r="AIT310" s="119" t="s">
        <v>614</v>
      </c>
      <c r="AIU310" s="119" t="s">
        <v>614</v>
      </c>
      <c r="AIV310" s="119" t="s">
        <v>614</v>
      </c>
      <c r="AIW310" s="119" t="s">
        <v>614</v>
      </c>
      <c r="AIX310" s="119" t="s">
        <v>614</v>
      </c>
      <c r="AIY310" s="119" t="s">
        <v>614</v>
      </c>
      <c r="AIZ310" s="119" t="s">
        <v>614</v>
      </c>
      <c r="AJA310" s="119" t="s">
        <v>614</v>
      </c>
      <c r="AJB310" s="119" t="s">
        <v>614</v>
      </c>
      <c r="AJC310" s="119" t="s">
        <v>614</v>
      </c>
      <c r="AJD310" s="119" t="s">
        <v>614</v>
      </c>
      <c r="AJE310" s="119" t="s">
        <v>614</v>
      </c>
      <c r="AJF310" s="119" t="s">
        <v>614</v>
      </c>
      <c r="AJG310" s="119" t="s">
        <v>614</v>
      </c>
      <c r="AJH310" s="119" t="s">
        <v>614</v>
      </c>
      <c r="AJI310" s="119" t="s">
        <v>614</v>
      </c>
      <c r="AJJ310" s="119" t="s">
        <v>614</v>
      </c>
      <c r="AJK310" s="119" t="s">
        <v>614</v>
      </c>
      <c r="AJL310" s="119" t="s">
        <v>614</v>
      </c>
      <c r="AJM310" s="119" t="s">
        <v>614</v>
      </c>
      <c r="AJN310" s="119" t="s">
        <v>614</v>
      </c>
      <c r="AJO310" s="119" t="s">
        <v>614</v>
      </c>
      <c r="AJP310" s="119" t="s">
        <v>614</v>
      </c>
      <c r="AJQ310" s="119" t="s">
        <v>614</v>
      </c>
      <c r="AJR310" s="119" t="s">
        <v>614</v>
      </c>
      <c r="AJS310" s="119" t="s">
        <v>614</v>
      </c>
      <c r="AJT310" s="119" t="s">
        <v>614</v>
      </c>
      <c r="AJU310" s="119" t="s">
        <v>614</v>
      </c>
      <c r="AJV310" s="119" t="s">
        <v>614</v>
      </c>
      <c r="AJW310" s="119" t="s">
        <v>614</v>
      </c>
      <c r="AJX310" s="119" t="s">
        <v>614</v>
      </c>
      <c r="AJY310" s="119" t="s">
        <v>614</v>
      </c>
      <c r="AJZ310" s="119" t="s">
        <v>614</v>
      </c>
      <c r="AKA310" s="119" t="s">
        <v>614</v>
      </c>
      <c r="AKB310" s="119" t="s">
        <v>614</v>
      </c>
      <c r="AKC310" s="119" t="s">
        <v>614</v>
      </c>
      <c r="AKD310" s="119" t="s">
        <v>614</v>
      </c>
      <c r="AKE310" s="119" t="s">
        <v>614</v>
      </c>
      <c r="AKF310" s="119" t="s">
        <v>614</v>
      </c>
      <c r="AKG310" s="119" t="s">
        <v>614</v>
      </c>
      <c r="AKH310" s="119" t="s">
        <v>614</v>
      </c>
      <c r="AKI310" s="119" t="s">
        <v>614</v>
      </c>
      <c r="AKJ310" s="119" t="s">
        <v>614</v>
      </c>
      <c r="AKK310" s="119" t="s">
        <v>614</v>
      </c>
      <c r="AKL310" s="119" t="s">
        <v>614</v>
      </c>
      <c r="AKM310" s="119" t="s">
        <v>614</v>
      </c>
      <c r="AKN310" s="119" t="s">
        <v>614</v>
      </c>
      <c r="AKO310" s="119" t="s">
        <v>614</v>
      </c>
      <c r="AKP310" s="119" t="s">
        <v>614</v>
      </c>
      <c r="AKQ310" s="119" t="s">
        <v>614</v>
      </c>
      <c r="AKR310" s="119" t="s">
        <v>614</v>
      </c>
      <c r="AKS310" s="119" t="s">
        <v>614</v>
      </c>
      <c r="AKT310" s="119" t="s">
        <v>614</v>
      </c>
      <c r="AKU310" s="119" t="s">
        <v>614</v>
      </c>
      <c r="AKV310" s="119" t="s">
        <v>614</v>
      </c>
      <c r="AKW310" s="119" t="s">
        <v>614</v>
      </c>
      <c r="AKX310" s="119" t="s">
        <v>614</v>
      </c>
      <c r="AKY310" s="119" t="s">
        <v>614</v>
      </c>
      <c r="AKZ310" s="119" t="s">
        <v>614</v>
      </c>
      <c r="ALA310" s="119" t="s">
        <v>614</v>
      </c>
      <c r="ALB310" s="119" t="s">
        <v>614</v>
      </c>
      <c r="ALC310" s="119" t="s">
        <v>614</v>
      </c>
      <c r="ALD310" s="119" t="s">
        <v>614</v>
      </c>
      <c r="ALE310" s="119" t="s">
        <v>614</v>
      </c>
      <c r="ALF310" s="119" t="s">
        <v>614</v>
      </c>
      <c r="ALG310" s="119" t="s">
        <v>614</v>
      </c>
      <c r="ALH310" s="119" t="s">
        <v>614</v>
      </c>
      <c r="ALI310" s="119" t="s">
        <v>614</v>
      </c>
      <c r="ALJ310" s="119" t="s">
        <v>614</v>
      </c>
      <c r="ALK310" s="119" t="s">
        <v>614</v>
      </c>
      <c r="ALL310" s="119" t="s">
        <v>614</v>
      </c>
      <c r="ALM310" s="119" t="s">
        <v>614</v>
      </c>
      <c r="ALN310" s="119" t="s">
        <v>614</v>
      </c>
      <c r="ALO310" s="119" t="s">
        <v>614</v>
      </c>
      <c r="ALP310" s="119" t="s">
        <v>614</v>
      </c>
      <c r="ALQ310" s="119" t="s">
        <v>614</v>
      </c>
      <c r="ALR310" s="119" t="s">
        <v>614</v>
      </c>
      <c r="ALS310" s="119" t="s">
        <v>614</v>
      </c>
      <c r="ALT310" s="119" t="s">
        <v>614</v>
      </c>
      <c r="ALU310" s="119" t="s">
        <v>614</v>
      </c>
      <c r="ALV310" s="119" t="s">
        <v>614</v>
      </c>
      <c r="ALW310" s="119" t="s">
        <v>614</v>
      </c>
      <c r="ALX310" s="119" t="s">
        <v>614</v>
      </c>
      <c r="ALY310" s="119" t="s">
        <v>614</v>
      </c>
      <c r="ALZ310" s="119" t="s">
        <v>614</v>
      </c>
      <c r="AMA310" s="119" t="s">
        <v>614</v>
      </c>
      <c r="AMB310" s="119" t="s">
        <v>614</v>
      </c>
      <c r="AMC310" s="119" t="s">
        <v>614</v>
      </c>
      <c r="AMD310" s="119" t="s">
        <v>614</v>
      </c>
      <c r="AME310" s="119" t="s">
        <v>614</v>
      </c>
      <c r="AMF310" s="119" t="s">
        <v>614</v>
      </c>
      <c r="AMG310" s="119" t="s">
        <v>614</v>
      </c>
      <c r="AMH310" s="119" t="s">
        <v>614</v>
      </c>
      <c r="AMI310" s="119" t="s">
        <v>614</v>
      </c>
      <c r="AMJ310" s="119" t="s">
        <v>614</v>
      </c>
      <c r="AMK310" s="119" t="s">
        <v>614</v>
      </c>
      <c r="AML310" s="119" t="s">
        <v>614</v>
      </c>
      <c r="AMM310" s="119" t="s">
        <v>614</v>
      </c>
      <c r="AMN310" s="119" t="s">
        <v>614</v>
      </c>
      <c r="AMO310" s="119" t="s">
        <v>614</v>
      </c>
      <c r="AMP310" s="119" t="s">
        <v>614</v>
      </c>
      <c r="AMQ310" s="119" t="s">
        <v>614</v>
      </c>
      <c r="AMR310" s="119" t="s">
        <v>614</v>
      </c>
      <c r="AMS310" s="119" t="s">
        <v>614</v>
      </c>
      <c r="AMT310" s="119" t="s">
        <v>614</v>
      </c>
      <c r="AMU310" s="119" t="s">
        <v>614</v>
      </c>
      <c r="AMV310" s="119" t="s">
        <v>614</v>
      </c>
      <c r="AMW310" s="119" t="s">
        <v>614</v>
      </c>
      <c r="AMX310" s="119" t="s">
        <v>614</v>
      </c>
      <c r="AMY310" s="119" t="s">
        <v>614</v>
      </c>
      <c r="AMZ310" s="119" t="s">
        <v>614</v>
      </c>
      <c r="ANA310" s="119" t="s">
        <v>614</v>
      </c>
      <c r="ANB310" s="119" t="s">
        <v>614</v>
      </c>
      <c r="ANC310" s="119" t="s">
        <v>614</v>
      </c>
      <c r="AND310" s="119" t="s">
        <v>614</v>
      </c>
      <c r="ANE310" s="119" t="s">
        <v>614</v>
      </c>
      <c r="ANF310" s="119" t="s">
        <v>614</v>
      </c>
      <c r="ANG310" s="119" t="s">
        <v>614</v>
      </c>
      <c r="ANH310" s="119" t="s">
        <v>614</v>
      </c>
      <c r="ANI310" s="119" t="s">
        <v>614</v>
      </c>
      <c r="ANJ310" s="119" t="s">
        <v>614</v>
      </c>
      <c r="ANK310" s="119" t="s">
        <v>614</v>
      </c>
      <c r="ANL310" s="119" t="s">
        <v>614</v>
      </c>
      <c r="ANM310" s="119" t="s">
        <v>614</v>
      </c>
      <c r="ANN310" s="119" t="s">
        <v>614</v>
      </c>
      <c r="ANO310" s="119" t="s">
        <v>614</v>
      </c>
      <c r="ANP310" s="119" t="s">
        <v>614</v>
      </c>
      <c r="ANQ310" s="119" t="s">
        <v>614</v>
      </c>
      <c r="ANR310" s="119" t="s">
        <v>614</v>
      </c>
      <c r="ANS310" s="119" t="s">
        <v>614</v>
      </c>
      <c r="ANT310" s="119" t="s">
        <v>614</v>
      </c>
      <c r="ANU310" s="119" t="s">
        <v>614</v>
      </c>
      <c r="ANV310" s="119" t="s">
        <v>614</v>
      </c>
      <c r="ANW310" s="119" t="s">
        <v>614</v>
      </c>
      <c r="ANX310" s="119" t="s">
        <v>614</v>
      </c>
      <c r="ANY310" s="119" t="s">
        <v>614</v>
      </c>
      <c r="ANZ310" s="119" t="s">
        <v>614</v>
      </c>
      <c r="AOA310" s="119" t="s">
        <v>614</v>
      </c>
      <c r="AOB310" s="119" t="s">
        <v>614</v>
      </c>
      <c r="AOC310" s="119" t="s">
        <v>614</v>
      </c>
      <c r="AOD310" s="119" t="s">
        <v>614</v>
      </c>
      <c r="AOE310" s="119" t="s">
        <v>614</v>
      </c>
      <c r="AOF310" s="119" t="s">
        <v>614</v>
      </c>
      <c r="AOG310" s="119" t="s">
        <v>614</v>
      </c>
      <c r="AOH310" s="119" t="s">
        <v>614</v>
      </c>
      <c r="AOI310" s="119" t="s">
        <v>614</v>
      </c>
      <c r="AOJ310" s="119" t="s">
        <v>614</v>
      </c>
      <c r="AOK310" s="119" t="s">
        <v>614</v>
      </c>
      <c r="AOL310" s="119" t="s">
        <v>614</v>
      </c>
      <c r="AOM310" s="119" t="s">
        <v>614</v>
      </c>
      <c r="AON310" s="119" t="s">
        <v>614</v>
      </c>
      <c r="AOO310" s="119" t="s">
        <v>614</v>
      </c>
      <c r="AOP310" s="119" t="s">
        <v>614</v>
      </c>
      <c r="AOQ310" s="119" t="s">
        <v>614</v>
      </c>
      <c r="AOR310" s="119" t="s">
        <v>614</v>
      </c>
      <c r="AOS310" s="119" t="s">
        <v>614</v>
      </c>
      <c r="AOT310" s="119" t="s">
        <v>614</v>
      </c>
      <c r="AOU310" s="119" t="s">
        <v>614</v>
      </c>
      <c r="AOV310" s="119" t="s">
        <v>614</v>
      </c>
      <c r="AOW310" s="119" t="s">
        <v>614</v>
      </c>
      <c r="AOX310" s="119" t="s">
        <v>614</v>
      </c>
      <c r="AOY310" s="119" t="s">
        <v>614</v>
      </c>
      <c r="AOZ310" s="119" t="s">
        <v>614</v>
      </c>
      <c r="APA310" s="119" t="s">
        <v>614</v>
      </c>
      <c r="APB310" s="119" t="s">
        <v>614</v>
      </c>
      <c r="APC310" s="119" t="s">
        <v>614</v>
      </c>
      <c r="APD310" s="119" t="s">
        <v>614</v>
      </c>
      <c r="APE310" s="119" t="s">
        <v>614</v>
      </c>
      <c r="APF310" s="119" t="s">
        <v>614</v>
      </c>
      <c r="APG310" s="119" t="s">
        <v>614</v>
      </c>
      <c r="APH310" s="119" t="s">
        <v>614</v>
      </c>
      <c r="API310" s="119" t="s">
        <v>614</v>
      </c>
      <c r="APJ310" s="119" t="s">
        <v>614</v>
      </c>
      <c r="APK310" s="119" t="s">
        <v>614</v>
      </c>
      <c r="APL310" s="119" t="s">
        <v>614</v>
      </c>
      <c r="APM310" s="119" t="s">
        <v>614</v>
      </c>
      <c r="APN310" s="119" t="s">
        <v>614</v>
      </c>
      <c r="APO310" s="119" t="s">
        <v>614</v>
      </c>
      <c r="APP310" s="119" t="s">
        <v>614</v>
      </c>
      <c r="APQ310" s="119" t="s">
        <v>614</v>
      </c>
      <c r="APR310" s="119" t="s">
        <v>614</v>
      </c>
      <c r="APS310" s="119" t="s">
        <v>614</v>
      </c>
      <c r="APT310" s="119" t="s">
        <v>614</v>
      </c>
      <c r="APU310" s="119" t="s">
        <v>614</v>
      </c>
      <c r="APV310" s="119" t="s">
        <v>614</v>
      </c>
      <c r="APW310" s="119" t="s">
        <v>614</v>
      </c>
      <c r="APX310" s="119" t="s">
        <v>614</v>
      </c>
      <c r="APY310" s="119" t="s">
        <v>614</v>
      </c>
      <c r="APZ310" s="119" t="s">
        <v>614</v>
      </c>
      <c r="AQA310" s="119" t="s">
        <v>614</v>
      </c>
      <c r="AQB310" s="119" t="s">
        <v>614</v>
      </c>
      <c r="AQC310" s="119" t="s">
        <v>614</v>
      </c>
      <c r="AQD310" s="119" t="s">
        <v>614</v>
      </c>
      <c r="AQE310" s="119" t="s">
        <v>614</v>
      </c>
      <c r="AQF310" s="119" t="s">
        <v>614</v>
      </c>
      <c r="AQG310" s="119" t="s">
        <v>614</v>
      </c>
      <c r="AQH310" s="119" t="s">
        <v>614</v>
      </c>
      <c r="AQI310" s="119" t="s">
        <v>614</v>
      </c>
      <c r="AQJ310" s="119" t="s">
        <v>614</v>
      </c>
      <c r="AQK310" s="119" t="s">
        <v>614</v>
      </c>
      <c r="AQL310" s="119" t="s">
        <v>614</v>
      </c>
      <c r="AQM310" s="119" t="s">
        <v>614</v>
      </c>
      <c r="AQN310" s="119" t="s">
        <v>614</v>
      </c>
      <c r="AQO310" s="119" t="s">
        <v>614</v>
      </c>
      <c r="AQP310" s="119" t="s">
        <v>614</v>
      </c>
      <c r="AQQ310" s="119" t="s">
        <v>614</v>
      </c>
      <c r="AQR310" s="119" t="s">
        <v>614</v>
      </c>
      <c r="AQS310" s="119" t="s">
        <v>614</v>
      </c>
      <c r="AQT310" s="119" t="s">
        <v>614</v>
      </c>
      <c r="AQU310" s="119" t="s">
        <v>614</v>
      </c>
      <c r="AQV310" s="119" t="s">
        <v>614</v>
      </c>
      <c r="AQW310" s="119" t="s">
        <v>614</v>
      </c>
      <c r="AQX310" s="119" t="s">
        <v>614</v>
      </c>
      <c r="AQY310" s="119" t="s">
        <v>614</v>
      </c>
      <c r="AQZ310" s="119" t="s">
        <v>614</v>
      </c>
      <c r="ARA310" s="119" t="s">
        <v>614</v>
      </c>
      <c r="ARB310" s="119" t="s">
        <v>614</v>
      </c>
      <c r="ARC310" s="119" t="s">
        <v>614</v>
      </c>
      <c r="ARD310" s="119" t="s">
        <v>614</v>
      </c>
      <c r="ARE310" s="119" t="s">
        <v>614</v>
      </c>
      <c r="ARF310" s="119" t="s">
        <v>614</v>
      </c>
      <c r="ARG310" s="119" t="s">
        <v>614</v>
      </c>
      <c r="ARH310" s="119" t="s">
        <v>614</v>
      </c>
      <c r="ARI310" s="119" t="s">
        <v>614</v>
      </c>
      <c r="ARJ310" s="119" t="s">
        <v>614</v>
      </c>
      <c r="ARK310" s="119" t="s">
        <v>614</v>
      </c>
      <c r="ARL310" s="119" t="s">
        <v>614</v>
      </c>
      <c r="ARM310" s="119" t="s">
        <v>614</v>
      </c>
      <c r="ARN310" s="119" t="s">
        <v>614</v>
      </c>
      <c r="ARO310" s="119" t="s">
        <v>614</v>
      </c>
      <c r="ARP310" s="119" t="s">
        <v>614</v>
      </c>
      <c r="ARQ310" s="119" t="s">
        <v>614</v>
      </c>
      <c r="ARR310" s="119" t="s">
        <v>614</v>
      </c>
      <c r="ARS310" s="119" t="s">
        <v>614</v>
      </c>
      <c r="ART310" s="119" t="s">
        <v>614</v>
      </c>
      <c r="ARU310" s="119" t="s">
        <v>614</v>
      </c>
      <c r="ARV310" s="119" t="s">
        <v>614</v>
      </c>
      <c r="ARW310" s="119" t="s">
        <v>614</v>
      </c>
      <c r="ARX310" s="119" t="s">
        <v>614</v>
      </c>
      <c r="ARY310" s="119" t="s">
        <v>614</v>
      </c>
      <c r="ARZ310" s="119" t="s">
        <v>614</v>
      </c>
      <c r="ASA310" s="119" t="s">
        <v>614</v>
      </c>
      <c r="ASB310" s="119" t="s">
        <v>614</v>
      </c>
      <c r="ASC310" s="119" t="s">
        <v>614</v>
      </c>
      <c r="ASD310" s="119" t="s">
        <v>614</v>
      </c>
      <c r="ASE310" s="119" t="s">
        <v>614</v>
      </c>
      <c r="ASF310" s="119" t="s">
        <v>614</v>
      </c>
      <c r="ASG310" s="119" t="s">
        <v>614</v>
      </c>
      <c r="ASH310" s="119" t="s">
        <v>614</v>
      </c>
      <c r="ASI310" s="119" t="s">
        <v>614</v>
      </c>
      <c r="ASJ310" s="119" t="s">
        <v>614</v>
      </c>
      <c r="ASK310" s="119" t="s">
        <v>614</v>
      </c>
      <c r="ASL310" s="119" t="s">
        <v>614</v>
      </c>
      <c r="ASM310" s="119" t="s">
        <v>614</v>
      </c>
      <c r="ASN310" s="119" t="s">
        <v>614</v>
      </c>
      <c r="ASO310" s="119" t="s">
        <v>614</v>
      </c>
      <c r="ASP310" s="119" t="s">
        <v>614</v>
      </c>
      <c r="ASQ310" s="119" t="s">
        <v>614</v>
      </c>
      <c r="ASR310" s="119" t="s">
        <v>614</v>
      </c>
      <c r="ASS310" s="119" t="s">
        <v>614</v>
      </c>
      <c r="AST310" s="119" t="s">
        <v>614</v>
      </c>
      <c r="ASU310" s="119" t="s">
        <v>614</v>
      </c>
      <c r="ASV310" s="119" t="s">
        <v>614</v>
      </c>
      <c r="ASW310" s="119" t="s">
        <v>614</v>
      </c>
      <c r="ASX310" s="119" t="s">
        <v>614</v>
      </c>
      <c r="ASY310" s="119" t="s">
        <v>614</v>
      </c>
      <c r="ASZ310" s="119" t="s">
        <v>614</v>
      </c>
      <c r="ATA310" s="119" t="s">
        <v>614</v>
      </c>
      <c r="ATB310" s="119" t="s">
        <v>614</v>
      </c>
      <c r="ATC310" s="119" t="s">
        <v>614</v>
      </c>
      <c r="ATD310" s="119" t="s">
        <v>614</v>
      </c>
      <c r="ATE310" s="119" t="s">
        <v>614</v>
      </c>
      <c r="ATF310" s="119" t="s">
        <v>614</v>
      </c>
      <c r="ATG310" s="119" t="s">
        <v>614</v>
      </c>
      <c r="ATH310" s="119" t="s">
        <v>614</v>
      </c>
      <c r="ATI310" s="119" t="s">
        <v>614</v>
      </c>
      <c r="ATJ310" s="119" t="s">
        <v>614</v>
      </c>
      <c r="ATK310" s="119" t="s">
        <v>614</v>
      </c>
      <c r="ATL310" s="119" t="s">
        <v>614</v>
      </c>
      <c r="ATM310" s="119" t="s">
        <v>614</v>
      </c>
      <c r="ATN310" s="119" t="s">
        <v>614</v>
      </c>
      <c r="ATO310" s="119" t="s">
        <v>614</v>
      </c>
      <c r="ATP310" s="119" t="s">
        <v>614</v>
      </c>
      <c r="ATQ310" s="119" t="s">
        <v>614</v>
      </c>
      <c r="ATR310" s="119" t="s">
        <v>614</v>
      </c>
      <c r="ATS310" s="119" t="s">
        <v>614</v>
      </c>
      <c r="ATT310" s="119" t="s">
        <v>614</v>
      </c>
      <c r="ATU310" s="119" t="s">
        <v>614</v>
      </c>
      <c r="ATV310" s="119" t="s">
        <v>614</v>
      </c>
      <c r="ATW310" s="119" t="s">
        <v>614</v>
      </c>
      <c r="ATX310" s="119" t="s">
        <v>614</v>
      </c>
      <c r="ATY310" s="119" t="s">
        <v>614</v>
      </c>
      <c r="ATZ310" s="119" t="s">
        <v>614</v>
      </c>
      <c r="AUA310" s="119" t="s">
        <v>614</v>
      </c>
      <c r="AUB310" s="119" t="s">
        <v>614</v>
      </c>
      <c r="AUC310" s="119" t="s">
        <v>614</v>
      </c>
      <c r="AUD310" s="119" t="s">
        <v>614</v>
      </c>
      <c r="AUE310" s="119" t="s">
        <v>614</v>
      </c>
      <c r="AUF310" s="119" t="s">
        <v>614</v>
      </c>
      <c r="AUG310" s="119" t="s">
        <v>614</v>
      </c>
      <c r="AUH310" s="119" t="s">
        <v>614</v>
      </c>
      <c r="AUI310" s="119" t="s">
        <v>614</v>
      </c>
      <c r="AUJ310" s="119" t="s">
        <v>614</v>
      </c>
      <c r="AUK310" s="119" t="s">
        <v>614</v>
      </c>
      <c r="AUL310" s="119" t="s">
        <v>614</v>
      </c>
      <c r="AUM310" s="119" t="s">
        <v>614</v>
      </c>
      <c r="AUN310" s="119" t="s">
        <v>614</v>
      </c>
      <c r="AUO310" s="119" t="s">
        <v>614</v>
      </c>
      <c r="AUP310" s="119" t="s">
        <v>614</v>
      </c>
      <c r="AUQ310" s="119" t="s">
        <v>614</v>
      </c>
      <c r="AUR310" s="119" t="s">
        <v>614</v>
      </c>
      <c r="AUS310" s="119" t="s">
        <v>614</v>
      </c>
      <c r="AUT310" s="119" t="s">
        <v>614</v>
      </c>
      <c r="AUU310" s="119" t="s">
        <v>614</v>
      </c>
      <c r="AUV310" s="119" t="s">
        <v>614</v>
      </c>
      <c r="AUW310" s="119" t="s">
        <v>614</v>
      </c>
      <c r="AUX310" s="119" t="s">
        <v>614</v>
      </c>
      <c r="AUY310" s="119" t="s">
        <v>614</v>
      </c>
      <c r="AUZ310" s="119" t="s">
        <v>614</v>
      </c>
      <c r="AVA310" s="119" t="s">
        <v>614</v>
      </c>
      <c r="AVB310" s="119" t="s">
        <v>614</v>
      </c>
      <c r="AVC310" s="119" t="s">
        <v>614</v>
      </c>
      <c r="AVD310" s="119" t="s">
        <v>614</v>
      </c>
      <c r="AVE310" s="119" t="s">
        <v>614</v>
      </c>
      <c r="AVF310" s="119" t="s">
        <v>614</v>
      </c>
      <c r="AVG310" s="119" t="s">
        <v>614</v>
      </c>
      <c r="AVH310" s="119" t="s">
        <v>614</v>
      </c>
      <c r="AVI310" s="119" t="s">
        <v>614</v>
      </c>
      <c r="AVJ310" s="119" t="s">
        <v>614</v>
      </c>
      <c r="AVK310" s="119" t="s">
        <v>614</v>
      </c>
      <c r="AVL310" s="119" t="s">
        <v>614</v>
      </c>
      <c r="AVM310" s="119" t="s">
        <v>614</v>
      </c>
      <c r="AVN310" s="119" t="s">
        <v>614</v>
      </c>
      <c r="AVO310" s="119" t="s">
        <v>614</v>
      </c>
      <c r="AVP310" s="119" t="s">
        <v>614</v>
      </c>
      <c r="AVQ310" s="119" t="s">
        <v>614</v>
      </c>
      <c r="AVR310" s="119" t="s">
        <v>614</v>
      </c>
      <c r="AVS310" s="119" t="s">
        <v>614</v>
      </c>
      <c r="AVT310" s="119" t="s">
        <v>614</v>
      </c>
      <c r="AVU310" s="119" t="s">
        <v>614</v>
      </c>
      <c r="AVV310" s="119" t="s">
        <v>614</v>
      </c>
      <c r="AVW310" s="119" t="s">
        <v>614</v>
      </c>
      <c r="AVX310" s="119" t="s">
        <v>614</v>
      </c>
      <c r="AVY310" s="119" t="s">
        <v>614</v>
      </c>
      <c r="AVZ310" s="119" t="s">
        <v>614</v>
      </c>
      <c r="AWA310" s="119" t="s">
        <v>614</v>
      </c>
      <c r="AWB310" s="119" t="s">
        <v>614</v>
      </c>
      <c r="AWC310" s="119" t="s">
        <v>614</v>
      </c>
      <c r="AWD310" s="119" t="s">
        <v>614</v>
      </c>
      <c r="AWE310" s="119" t="s">
        <v>614</v>
      </c>
      <c r="AWF310" s="119" t="s">
        <v>614</v>
      </c>
      <c r="AWG310" s="119" t="s">
        <v>614</v>
      </c>
      <c r="AWH310" s="119" t="s">
        <v>614</v>
      </c>
      <c r="AWI310" s="119" t="s">
        <v>614</v>
      </c>
      <c r="AWJ310" s="119" t="s">
        <v>614</v>
      </c>
      <c r="AWK310" s="119" t="s">
        <v>614</v>
      </c>
      <c r="AWL310" s="119" t="s">
        <v>614</v>
      </c>
      <c r="AWM310" s="119" t="s">
        <v>614</v>
      </c>
      <c r="AWN310" s="119" t="s">
        <v>614</v>
      </c>
      <c r="AWO310" s="119" t="s">
        <v>614</v>
      </c>
      <c r="AWP310" s="119" t="s">
        <v>614</v>
      </c>
      <c r="AWQ310" s="119" t="s">
        <v>614</v>
      </c>
      <c r="AWR310" s="119" t="s">
        <v>614</v>
      </c>
      <c r="AWS310" s="119" t="s">
        <v>614</v>
      </c>
      <c r="AWT310" s="119" t="s">
        <v>614</v>
      </c>
      <c r="AWU310" s="119" t="s">
        <v>614</v>
      </c>
      <c r="AWV310" s="119" t="s">
        <v>614</v>
      </c>
      <c r="AWW310" s="119" t="s">
        <v>614</v>
      </c>
      <c r="AWX310" s="119" t="s">
        <v>614</v>
      </c>
      <c r="AWY310" s="119" t="s">
        <v>614</v>
      </c>
      <c r="AWZ310" s="119" t="s">
        <v>614</v>
      </c>
      <c r="AXA310" s="119" t="s">
        <v>614</v>
      </c>
      <c r="AXB310" s="119" t="s">
        <v>614</v>
      </c>
      <c r="AXC310" s="119" t="s">
        <v>614</v>
      </c>
      <c r="AXD310" s="119" t="s">
        <v>614</v>
      </c>
      <c r="AXE310" s="119" t="s">
        <v>614</v>
      </c>
      <c r="AXF310" s="119" t="s">
        <v>614</v>
      </c>
      <c r="AXG310" s="119" t="s">
        <v>614</v>
      </c>
      <c r="AXH310" s="119" t="s">
        <v>614</v>
      </c>
      <c r="AXI310" s="119" t="s">
        <v>614</v>
      </c>
      <c r="AXJ310" s="119" t="s">
        <v>614</v>
      </c>
      <c r="AXK310" s="119" t="s">
        <v>614</v>
      </c>
      <c r="AXL310" s="119" t="s">
        <v>614</v>
      </c>
      <c r="AXM310" s="119" t="s">
        <v>614</v>
      </c>
      <c r="AXN310" s="119" t="s">
        <v>614</v>
      </c>
      <c r="AXO310" s="119" t="s">
        <v>614</v>
      </c>
      <c r="AXP310" s="119" t="s">
        <v>614</v>
      </c>
      <c r="AXQ310" s="119" t="s">
        <v>614</v>
      </c>
      <c r="AXR310" s="119" t="s">
        <v>614</v>
      </c>
      <c r="AXS310" s="119" t="s">
        <v>614</v>
      </c>
      <c r="AXT310" s="119" t="s">
        <v>614</v>
      </c>
      <c r="AXU310" s="119" t="s">
        <v>614</v>
      </c>
      <c r="AXV310" s="119" t="s">
        <v>614</v>
      </c>
      <c r="AXW310" s="119" t="s">
        <v>614</v>
      </c>
      <c r="AXX310" s="119" t="s">
        <v>614</v>
      </c>
      <c r="AXY310" s="119" t="s">
        <v>614</v>
      </c>
      <c r="AXZ310" s="119" t="s">
        <v>614</v>
      </c>
      <c r="AYA310" s="119" t="s">
        <v>614</v>
      </c>
      <c r="AYB310" s="119" t="s">
        <v>614</v>
      </c>
      <c r="AYC310" s="119" t="s">
        <v>614</v>
      </c>
      <c r="AYD310" s="119" t="s">
        <v>614</v>
      </c>
      <c r="AYE310" s="119" t="s">
        <v>614</v>
      </c>
      <c r="AYF310" s="119" t="s">
        <v>614</v>
      </c>
      <c r="AYG310" s="119" t="s">
        <v>614</v>
      </c>
      <c r="AYH310" s="119" t="s">
        <v>614</v>
      </c>
      <c r="AYI310" s="119" t="s">
        <v>614</v>
      </c>
      <c r="AYJ310" s="119" t="s">
        <v>614</v>
      </c>
      <c r="AYK310" s="119" t="s">
        <v>614</v>
      </c>
      <c r="AYL310" s="119" t="s">
        <v>614</v>
      </c>
      <c r="AYM310" s="119" t="s">
        <v>614</v>
      </c>
      <c r="AYN310" s="119" t="s">
        <v>614</v>
      </c>
      <c r="AYO310" s="119" t="s">
        <v>614</v>
      </c>
      <c r="AYP310" s="119" t="s">
        <v>614</v>
      </c>
      <c r="AYQ310" s="119" t="s">
        <v>614</v>
      </c>
      <c r="AYR310" s="119" t="s">
        <v>614</v>
      </c>
      <c r="AYS310" s="119" t="s">
        <v>614</v>
      </c>
      <c r="AYT310" s="119" t="s">
        <v>614</v>
      </c>
      <c r="AYU310" s="119" t="s">
        <v>614</v>
      </c>
      <c r="AYV310" s="119" t="s">
        <v>614</v>
      </c>
      <c r="AYW310" s="119" t="s">
        <v>614</v>
      </c>
      <c r="AYX310" s="119" t="s">
        <v>614</v>
      </c>
      <c r="AYY310" s="119" t="s">
        <v>614</v>
      </c>
      <c r="AYZ310" s="119" t="s">
        <v>614</v>
      </c>
      <c r="AZA310" s="119" t="s">
        <v>614</v>
      </c>
      <c r="AZB310" s="119" t="s">
        <v>614</v>
      </c>
      <c r="AZC310" s="119" t="s">
        <v>614</v>
      </c>
      <c r="AZD310" s="119" t="s">
        <v>614</v>
      </c>
      <c r="AZE310" s="119" t="s">
        <v>614</v>
      </c>
      <c r="AZF310" s="119" t="s">
        <v>614</v>
      </c>
      <c r="AZG310" s="119" t="s">
        <v>614</v>
      </c>
      <c r="AZH310" s="119" t="s">
        <v>614</v>
      </c>
      <c r="AZI310" s="119" t="s">
        <v>614</v>
      </c>
      <c r="AZJ310" s="119" t="s">
        <v>614</v>
      </c>
      <c r="AZK310" s="119" t="s">
        <v>614</v>
      </c>
      <c r="AZL310" s="119" t="s">
        <v>614</v>
      </c>
      <c r="AZM310" s="119" t="s">
        <v>614</v>
      </c>
      <c r="AZN310" s="119" t="s">
        <v>614</v>
      </c>
      <c r="AZO310" s="119" t="s">
        <v>614</v>
      </c>
      <c r="AZP310" s="119" t="s">
        <v>614</v>
      </c>
      <c r="AZQ310" s="119" t="s">
        <v>614</v>
      </c>
      <c r="AZR310" s="119" t="s">
        <v>614</v>
      </c>
      <c r="AZS310" s="119" t="s">
        <v>614</v>
      </c>
      <c r="AZT310" s="119" t="s">
        <v>614</v>
      </c>
      <c r="AZU310" s="119" t="s">
        <v>614</v>
      </c>
      <c r="AZV310" s="119" t="s">
        <v>614</v>
      </c>
      <c r="AZW310" s="119" t="s">
        <v>614</v>
      </c>
      <c r="AZX310" s="119" t="s">
        <v>614</v>
      </c>
      <c r="AZY310" s="119" t="s">
        <v>614</v>
      </c>
      <c r="AZZ310" s="119" t="s">
        <v>614</v>
      </c>
      <c r="BAA310" s="119" t="s">
        <v>614</v>
      </c>
      <c r="BAB310" s="119" t="s">
        <v>614</v>
      </c>
      <c r="BAC310" s="119" t="s">
        <v>614</v>
      </c>
      <c r="BAD310" s="119" t="s">
        <v>614</v>
      </c>
      <c r="BAE310" s="119" t="s">
        <v>614</v>
      </c>
      <c r="BAF310" s="119" t="s">
        <v>614</v>
      </c>
      <c r="BAG310" s="119" t="s">
        <v>614</v>
      </c>
      <c r="BAH310" s="119" t="s">
        <v>614</v>
      </c>
      <c r="BAI310" s="119" t="s">
        <v>614</v>
      </c>
      <c r="BAJ310" s="119" t="s">
        <v>614</v>
      </c>
      <c r="BAK310" s="119" t="s">
        <v>614</v>
      </c>
      <c r="BAL310" s="119" t="s">
        <v>614</v>
      </c>
      <c r="BAM310" s="119" t="s">
        <v>614</v>
      </c>
      <c r="BAN310" s="119" t="s">
        <v>614</v>
      </c>
      <c r="BAO310" s="119" t="s">
        <v>614</v>
      </c>
      <c r="BAP310" s="119" t="s">
        <v>614</v>
      </c>
      <c r="BAQ310" s="119" t="s">
        <v>614</v>
      </c>
      <c r="BAR310" s="119" t="s">
        <v>614</v>
      </c>
      <c r="BAS310" s="119" t="s">
        <v>614</v>
      </c>
      <c r="BAT310" s="119" t="s">
        <v>614</v>
      </c>
      <c r="BAU310" s="119" t="s">
        <v>614</v>
      </c>
      <c r="BAV310" s="119" t="s">
        <v>614</v>
      </c>
      <c r="BAW310" s="119" t="s">
        <v>614</v>
      </c>
      <c r="BAX310" s="119" t="s">
        <v>614</v>
      </c>
      <c r="BAY310" s="119" t="s">
        <v>614</v>
      </c>
      <c r="BAZ310" s="119" t="s">
        <v>614</v>
      </c>
      <c r="BBA310" s="119" t="s">
        <v>614</v>
      </c>
      <c r="BBB310" s="119" t="s">
        <v>614</v>
      </c>
      <c r="BBC310" s="119" t="s">
        <v>614</v>
      </c>
      <c r="BBD310" s="119" t="s">
        <v>614</v>
      </c>
      <c r="BBE310" s="119" t="s">
        <v>614</v>
      </c>
      <c r="BBF310" s="119" t="s">
        <v>614</v>
      </c>
      <c r="BBG310" s="119" t="s">
        <v>614</v>
      </c>
      <c r="BBH310" s="119" t="s">
        <v>614</v>
      </c>
      <c r="BBI310" s="119" t="s">
        <v>614</v>
      </c>
      <c r="BBJ310" s="119" t="s">
        <v>614</v>
      </c>
      <c r="BBK310" s="119" t="s">
        <v>614</v>
      </c>
      <c r="BBL310" s="119" t="s">
        <v>614</v>
      </c>
      <c r="BBM310" s="119" t="s">
        <v>614</v>
      </c>
      <c r="BBN310" s="119" t="s">
        <v>614</v>
      </c>
      <c r="BBO310" s="119" t="s">
        <v>614</v>
      </c>
      <c r="BBP310" s="119" t="s">
        <v>614</v>
      </c>
      <c r="BBQ310" s="119" t="s">
        <v>614</v>
      </c>
      <c r="BBR310" s="119" t="s">
        <v>614</v>
      </c>
      <c r="BBS310" s="119" t="s">
        <v>614</v>
      </c>
      <c r="BBT310" s="119" t="s">
        <v>614</v>
      </c>
      <c r="BBU310" s="119" t="s">
        <v>614</v>
      </c>
      <c r="BBV310" s="119" t="s">
        <v>614</v>
      </c>
      <c r="BBW310" s="119" t="s">
        <v>614</v>
      </c>
      <c r="BBX310" s="119" t="s">
        <v>614</v>
      </c>
      <c r="BBY310" s="119" t="s">
        <v>614</v>
      </c>
      <c r="BBZ310" s="119" t="s">
        <v>614</v>
      </c>
      <c r="BCA310" s="119" t="s">
        <v>614</v>
      </c>
      <c r="BCB310" s="119" t="s">
        <v>614</v>
      </c>
      <c r="BCC310" s="119" t="s">
        <v>614</v>
      </c>
      <c r="BCD310" s="119" t="s">
        <v>614</v>
      </c>
      <c r="BCE310" s="119" t="s">
        <v>614</v>
      </c>
      <c r="BCF310" s="119" t="s">
        <v>614</v>
      </c>
      <c r="BCG310" s="119" t="s">
        <v>614</v>
      </c>
      <c r="BCH310" s="119" t="s">
        <v>614</v>
      </c>
      <c r="BCI310" s="119" t="s">
        <v>614</v>
      </c>
      <c r="BCJ310" s="119" t="s">
        <v>614</v>
      </c>
      <c r="BCK310" s="119" t="s">
        <v>614</v>
      </c>
      <c r="BCL310" s="119" t="s">
        <v>614</v>
      </c>
      <c r="BCM310" s="119" t="s">
        <v>614</v>
      </c>
      <c r="BCN310" s="119" t="s">
        <v>614</v>
      </c>
      <c r="BCO310" s="119" t="s">
        <v>614</v>
      </c>
      <c r="BCP310" s="119" t="s">
        <v>614</v>
      </c>
      <c r="BCQ310" s="119" t="s">
        <v>614</v>
      </c>
      <c r="BCR310" s="119" t="s">
        <v>614</v>
      </c>
      <c r="BCS310" s="119" t="s">
        <v>614</v>
      </c>
      <c r="BCT310" s="119" t="s">
        <v>614</v>
      </c>
      <c r="BCU310" s="119" t="s">
        <v>614</v>
      </c>
      <c r="BCV310" s="119" t="s">
        <v>614</v>
      </c>
      <c r="BCW310" s="119" t="s">
        <v>614</v>
      </c>
      <c r="BCX310" s="119" t="s">
        <v>614</v>
      </c>
      <c r="BCY310" s="119" t="s">
        <v>614</v>
      </c>
      <c r="BCZ310" s="119" t="s">
        <v>614</v>
      </c>
      <c r="BDA310" s="119" t="s">
        <v>614</v>
      </c>
      <c r="BDB310" s="119" t="s">
        <v>614</v>
      </c>
      <c r="BDC310" s="119" t="s">
        <v>614</v>
      </c>
      <c r="BDD310" s="119" t="s">
        <v>614</v>
      </c>
      <c r="BDE310" s="119" t="s">
        <v>614</v>
      </c>
      <c r="BDF310" s="119" t="s">
        <v>614</v>
      </c>
      <c r="BDG310" s="119" t="s">
        <v>614</v>
      </c>
      <c r="BDH310" s="119" t="s">
        <v>614</v>
      </c>
      <c r="BDI310" s="119" t="s">
        <v>614</v>
      </c>
      <c r="BDJ310" s="119" t="s">
        <v>614</v>
      </c>
      <c r="BDK310" s="119" t="s">
        <v>614</v>
      </c>
      <c r="BDL310" s="119" t="s">
        <v>614</v>
      </c>
      <c r="BDM310" s="119" t="s">
        <v>614</v>
      </c>
      <c r="BDN310" s="119" t="s">
        <v>614</v>
      </c>
      <c r="BDO310" s="119" t="s">
        <v>614</v>
      </c>
      <c r="BDP310" s="119" t="s">
        <v>614</v>
      </c>
      <c r="BDQ310" s="119" t="s">
        <v>614</v>
      </c>
      <c r="BDR310" s="119" t="s">
        <v>614</v>
      </c>
      <c r="BDS310" s="119" t="s">
        <v>614</v>
      </c>
      <c r="BDT310" s="119" t="s">
        <v>614</v>
      </c>
      <c r="BDU310" s="119" t="s">
        <v>614</v>
      </c>
      <c r="BDV310" s="119" t="s">
        <v>614</v>
      </c>
      <c r="BDW310" s="119" t="s">
        <v>614</v>
      </c>
      <c r="BDX310" s="119" t="s">
        <v>614</v>
      </c>
      <c r="BDY310" s="119" t="s">
        <v>614</v>
      </c>
      <c r="BDZ310" s="119" t="s">
        <v>614</v>
      </c>
      <c r="BEA310" s="119" t="s">
        <v>614</v>
      </c>
      <c r="BEB310" s="119" t="s">
        <v>614</v>
      </c>
      <c r="BEC310" s="119" t="s">
        <v>614</v>
      </c>
      <c r="BED310" s="119" t="s">
        <v>614</v>
      </c>
      <c r="BEE310" s="119" t="s">
        <v>614</v>
      </c>
      <c r="BEF310" s="119" t="s">
        <v>614</v>
      </c>
      <c r="BEG310" s="119" t="s">
        <v>614</v>
      </c>
      <c r="BEH310" s="119" t="s">
        <v>614</v>
      </c>
      <c r="BEI310" s="119" t="s">
        <v>614</v>
      </c>
      <c r="BEJ310" s="119" t="s">
        <v>614</v>
      </c>
      <c r="BEK310" s="119" t="s">
        <v>614</v>
      </c>
      <c r="BEL310" s="119" t="s">
        <v>614</v>
      </c>
      <c r="BEM310" s="119" t="s">
        <v>614</v>
      </c>
      <c r="BEN310" s="119" t="s">
        <v>614</v>
      </c>
      <c r="BEO310" s="119" t="s">
        <v>614</v>
      </c>
      <c r="BEP310" s="119" t="s">
        <v>614</v>
      </c>
      <c r="BEQ310" s="119" t="s">
        <v>614</v>
      </c>
      <c r="BER310" s="119" t="s">
        <v>614</v>
      </c>
      <c r="BES310" s="119" t="s">
        <v>614</v>
      </c>
      <c r="BET310" s="119" t="s">
        <v>614</v>
      </c>
      <c r="BEU310" s="119" t="s">
        <v>614</v>
      </c>
      <c r="BEV310" s="119" t="s">
        <v>614</v>
      </c>
      <c r="BEW310" s="119" t="s">
        <v>614</v>
      </c>
      <c r="BEX310" s="119" t="s">
        <v>614</v>
      </c>
      <c r="BEY310" s="119" t="s">
        <v>614</v>
      </c>
      <c r="BEZ310" s="119" t="s">
        <v>614</v>
      </c>
      <c r="BFA310" s="119" t="s">
        <v>614</v>
      </c>
      <c r="BFB310" s="119" t="s">
        <v>614</v>
      </c>
      <c r="BFC310" s="119" t="s">
        <v>614</v>
      </c>
      <c r="BFD310" s="119" t="s">
        <v>614</v>
      </c>
      <c r="BFE310" s="119" t="s">
        <v>614</v>
      </c>
      <c r="BFF310" s="119" t="s">
        <v>614</v>
      </c>
      <c r="BFG310" s="119" t="s">
        <v>614</v>
      </c>
      <c r="BFH310" s="119" t="s">
        <v>614</v>
      </c>
      <c r="BFI310" s="119" t="s">
        <v>614</v>
      </c>
      <c r="BFJ310" s="119" t="s">
        <v>614</v>
      </c>
      <c r="BFK310" s="119" t="s">
        <v>614</v>
      </c>
      <c r="BFL310" s="119" t="s">
        <v>614</v>
      </c>
      <c r="BFM310" s="119" t="s">
        <v>614</v>
      </c>
      <c r="BFN310" s="119" t="s">
        <v>614</v>
      </c>
      <c r="BFO310" s="119" t="s">
        <v>614</v>
      </c>
      <c r="BFP310" s="119" t="s">
        <v>614</v>
      </c>
      <c r="BFQ310" s="119" t="s">
        <v>614</v>
      </c>
      <c r="BFR310" s="119" t="s">
        <v>614</v>
      </c>
      <c r="BFS310" s="119" t="s">
        <v>614</v>
      </c>
      <c r="BFT310" s="119" t="s">
        <v>614</v>
      </c>
      <c r="BFU310" s="119" t="s">
        <v>614</v>
      </c>
      <c r="BFV310" s="119" t="s">
        <v>614</v>
      </c>
      <c r="BFW310" s="119" t="s">
        <v>614</v>
      </c>
      <c r="BFX310" s="119" t="s">
        <v>614</v>
      </c>
      <c r="BFY310" s="119" t="s">
        <v>614</v>
      </c>
      <c r="BFZ310" s="119" t="s">
        <v>614</v>
      </c>
      <c r="BGA310" s="119" t="s">
        <v>614</v>
      </c>
      <c r="BGB310" s="119" t="s">
        <v>614</v>
      </c>
      <c r="BGC310" s="119" t="s">
        <v>614</v>
      </c>
      <c r="BGD310" s="119" t="s">
        <v>614</v>
      </c>
      <c r="BGE310" s="119" t="s">
        <v>614</v>
      </c>
      <c r="BGF310" s="119" t="s">
        <v>614</v>
      </c>
      <c r="BGG310" s="119" t="s">
        <v>614</v>
      </c>
      <c r="BGH310" s="119" t="s">
        <v>614</v>
      </c>
      <c r="BGI310" s="119" t="s">
        <v>614</v>
      </c>
      <c r="BGJ310" s="119" t="s">
        <v>614</v>
      </c>
      <c r="BGK310" s="119" t="s">
        <v>614</v>
      </c>
      <c r="BGL310" s="119" t="s">
        <v>614</v>
      </c>
      <c r="BGM310" s="119" t="s">
        <v>614</v>
      </c>
      <c r="BGN310" s="119" t="s">
        <v>614</v>
      </c>
      <c r="BGO310" s="119" t="s">
        <v>614</v>
      </c>
      <c r="BGP310" s="119" t="s">
        <v>614</v>
      </c>
      <c r="BGQ310" s="119" t="s">
        <v>614</v>
      </c>
      <c r="BGR310" s="119" t="s">
        <v>614</v>
      </c>
      <c r="BGS310" s="119" t="s">
        <v>614</v>
      </c>
      <c r="BGT310" s="119" t="s">
        <v>614</v>
      </c>
      <c r="BGU310" s="119" t="s">
        <v>614</v>
      </c>
      <c r="BGV310" s="119" t="s">
        <v>614</v>
      </c>
      <c r="BGW310" s="119" t="s">
        <v>614</v>
      </c>
      <c r="BGX310" s="119" t="s">
        <v>614</v>
      </c>
      <c r="BGY310" s="119" t="s">
        <v>614</v>
      </c>
      <c r="BGZ310" s="119" t="s">
        <v>614</v>
      </c>
      <c r="BHA310" s="119" t="s">
        <v>614</v>
      </c>
      <c r="BHB310" s="119" t="s">
        <v>614</v>
      </c>
      <c r="BHC310" s="119" t="s">
        <v>614</v>
      </c>
      <c r="BHD310" s="119" t="s">
        <v>614</v>
      </c>
      <c r="BHE310" s="119" t="s">
        <v>614</v>
      </c>
      <c r="BHF310" s="119" t="s">
        <v>614</v>
      </c>
      <c r="BHG310" s="119" t="s">
        <v>614</v>
      </c>
      <c r="BHH310" s="119" t="s">
        <v>614</v>
      </c>
      <c r="BHI310" s="119" t="s">
        <v>614</v>
      </c>
      <c r="BHJ310" s="119" t="s">
        <v>614</v>
      </c>
      <c r="BHK310" s="119" t="s">
        <v>614</v>
      </c>
      <c r="BHL310" s="119" t="s">
        <v>614</v>
      </c>
      <c r="BHM310" s="119" t="s">
        <v>614</v>
      </c>
      <c r="BHN310" s="119" t="s">
        <v>614</v>
      </c>
      <c r="BHO310" s="119" t="s">
        <v>614</v>
      </c>
      <c r="BHP310" s="119" t="s">
        <v>614</v>
      </c>
      <c r="BHQ310" s="119" t="s">
        <v>614</v>
      </c>
      <c r="BHR310" s="119" t="s">
        <v>614</v>
      </c>
      <c r="BHS310" s="119" t="s">
        <v>614</v>
      </c>
      <c r="BHT310" s="119" t="s">
        <v>614</v>
      </c>
      <c r="BHU310" s="119" t="s">
        <v>614</v>
      </c>
      <c r="BHV310" s="119" t="s">
        <v>614</v>
      </c>
      <c r="BHW310" s="119" t="s">
        <v>614</v>
      </c>
      <c r="BHX310" s="119" t="s">
        <v>614</v>
      </c>
      <c r="BHY310" s="119" t="s">
        <v>614</v>
      </c>
      <c r="BHZ310" s="119" t="s">
        <v>614</v>
      </c>
      <c r="BIA310" s="119" t="s">
        <v>614</v>
      </c>
      <c r="BIB310" s="119" t="s">
        <v>614</v>
      </c>
      <c r="BIC310" s="119" t="s">
        <v>614</v>
      </c>
      <c r="BID310" s="119" t="s">
        <v>614</v>
      </c>
      <c r="BIE310" s="119" t="s">
        <v>614</v>
      </c>
      <c r="BIF310" s="119" t="s">
        <v>614</v>
      </c>
      <c r="BIG310" s="119" t="s">
        <v>614</v>
      </c>
      <c r="BIH310" s="119" t="s">
        <v>614</v>
      </c>
      <c r="BII310" s="119" t="s">
        <v>614</v>
      </c>
      <c r="BIJ310" s="119" t="s">
        <v>614</v>
      </c>
      <c r="BIK310" s="119" t="s">
        <v>614</v>
      </c>
      <c r="BIL310" s="119" t="s">
        <v>614</v>
      </c>
      <c r="BIM310" s="119" t="s">
        <v>614</v>
      </c>
      <c r="BIN310" s="119" t="s">
        <v>614</v>
      </c>
      <c r="BIO310" s="119" t="s">
        <v>614</v>
      </c>
      <c r="BIP310" s="119" t="s">
        <v>614</v>
      </c>
      <c r="BIQ310" s="119" t="s">
        <v>614</v>
      </c>
      <c r="BIR310" s="119" t="s">
        <v>614</v>
      </c>
      <c r="BIS310" s="119" t="s">
        <v>614</v>
      </c>
      <c r="BIT310" s="119" t="s">
        <v>614</v>
      </c>
      <c r="BIU310" s="119" t="s">
        <v>614</v>
      </c>
      <c r="BIV310" s="119" t="s">
        <v>614</v>
      </c>
      <c r="BIW310" s="119" t="s">
        <v>614</v>
      </c>
      <c r="BIX310" s="119" t="s">
        <v>614</v>
      </c>
      <c r="BIY310" s="119" t="s">
        <v>614</v>
      </c>
      <c r="BIZ310" s="119" t="s">
        <v>614</v>
      </c>
      <c r="BJA310" s="119" t="s">
        <v>614</v>
      </c>
      <c r="BJB310" s="119" t="s">
        <v>614</v>
      </c>
      <c r="BJC310" s="119" t="s">
        <v>614</v>
      </c>
      <c r="BJD310" s="119" t="s">
        <v>614</v>
      </c>
      <c r="BJE310" s="119" t="s">
        <v>614</v>
      </c>
      <c r="BJF310" s="119" t="s">
        <v>614</v>
      </c>
      <c r="BJG310" s="119" t="s">
        <v>614</v>
      </c>
      <c r="BJH310" s="119" t="s">
        <v>614</v>
      </c>
      <c r="BJI310" s="119" t="s">
        <v>614</v>
      </c>
      <c r="BJJ310" s="119" t="s">
        <v>614</v>
      </c>
      <c r="BJK310" s="119" t="s">
        <v>614</v>
      </c>
      <c r="BJL310" s="119" t="s">
        <v>614</v>
      </c>
      <c r="BJM310" s="119" t="s">
        <v>614</v>
      </c>
      <c r="BJN310" s="119" t="s">
        <v>614</v>
      </c>
      <c r="BJO310" s="119" t="s">
        <v>614</v>
      </c>
      <c r="BJP310" s="119" t="s">
        <v>614</v>
      </c>
      <c r="BJQ310" s="119" t="s">
        <v>614</v>
      </c>
      <c r="BJR310" s="119" t="s">
        <v>614</v>
      </c>
      <c r="BJS310" s="119" t="s">
        <v>614</v>
      </c>
      <c r="BJT310" s="119" t="s">
        <v>614</v>
      </c>
      <c r="BJU310" s="119" t="s">
        <v>614</v>
      </c>
      <c r="BJV310" s="119" t="s">
        <v>614</v>
      </c>
      <c r="BJW310" s="119" t="s">
        <v>614</v>
      </c>
      <c r="BJX310" s="119" t="s">
        <v>614</v>
      </c>
      <c r="BJY310" s="119" t="s">
        <v>614</v>
      </c>
      <c r="BJZ310" s="119" t="s">
        <v>614</v>
      </c>
      <c r="BKA310" s="119" t="s">
        <v>614</v>
      </c>
      <c r="BKB310" s="119" t="s">
        <v>614</v>
      </c>
      <c r="BKC310" s="119" t="s">
        <v>614</v>
      </c>
      <c r="BKD310" s="119" t="s">
        <v>614</v>
      </c>
      <c r="BKE310" s="119" t="s">
        <v>614</v>
      </c>
      <c r="BKF310" s="119" t="s">
        <v>614</v>
      </c>
      <c r="BKG310" s="119" t="s">
        <v>614</v>
      </c>
      <c r="BKH310" s="119" t="s">
        <v>614</v>
      </c>
      <c r="BKI310" s="119" t="s">
        <v>614</v>
      </c>
      <c r="BKJ310" s="119" t="s">
        <v>614</v>
      </c>
      <c r="BKK310" s="119" t="s">
        <v>614</v>
      </c>
      <c r="BKL310" s="119" t="s">
        <v>614</v>
      </c>
      <c r="BKM310" s="119" t="s">
        <v>614</v>
      </c>
      <c r="BKN310" s="119" t="s">
        <v>614</v>
      </c>
      <c r="BKO310" s="119" t="s">
        <v>614</v>
      </c>
      <c r="BKP310" s="119" t="s">
        <v>614</v>
      </c>
      <c r="BKQ310" s="119" t="s">
        <v>614</v>
      </c>
      <c r="BKR310" s="119" t="s">
        <v>614</v>
      </c>
      <c r="BKS310" s="119" t="s">
        <v>614</v>
      </c>
      <c r="BKT310" s="119" t="s">
        <v>614</v>
      </c>
      <c r="BKU310" s="119" t="s">
        <v>614</v>
      </c>
      <c r="BKV310" s="119" t="s">
        <v>614</v>
      </c>
      <c r="BKW310" s="119" t="s">
        <v>614</v>
      </c>
      <c r="BKX310" s="119" t="s">
        <v>614</v>
      </c>
      <c r="BKY310" s="119" t="s">
        <v>614</v>
      </c>
      <c r="BKZ310" s="119" t="s">
        <v>614</v>
      </c>
      <c r="BLA310" s="119" t="s">
        <v>614</v>
      </c>
      <c r="BLB310" s="119" t="s">
        <v>614</v>
      </c>
      <c r="BLC310" s="119" t="s">
        <v>614</v>
      </c>
      <c r="BLD310" s="119" t="s">
        <v>614</v>
      </c>
      <c r="BLE310" s="119" t="s">
        <v>614</v>
      </c>
      <c r="BLF310" s="119" t="s">
        <v>614</v>
      </c>
      <c r="BLG310" s="119" t="s">
        <v>614</v>
      </c>
      <c r="BLH310" s="119" t="s">
        <v>614</v>
      </c>
      <c r="BLI310" s="119" t="s">
        <v>614</v>
      </c>
      <c r="BLJ310" s="119" t="s">
        <v>614</v>
      </c>
      <c r="BLK310" s="119" t="s">
        <v>614</v>
      </c>
      <c r="BLL310" s="119" t="s">
        <v>614</v>
      </c>
      <c r="BLM310" s="119" t="s">
        <v>614</v>
      </c>
      <c r="BLN310" s="119" t="s">
        <v>614</v>
      </c>
      <c r="BLO310" s="119" t="s">
        <v>614</v>
      </c>
      <c r="BLP310" s="119" t="s">
        <v>614</v>
      </c>
      <c r="BLQ310" s="119" t="s">
        <v>614</v>
      </c>
      <c r="BLR310" s="119" t="s">
        <v>614</v>
      </c>
      <c r="BLS310" s="119" t="s">
        <v>614</v>
      </c>
      <c r="BLT310" s="119" t="s">
        <v>614</v>
      </c>
      <c r="BLU310" s="119" t="s">
        <v>614</v>
      </c>
      <c r="BLV310" s="119" t="s">
        <v>614</v>
      </c>
      <c r="BLW310" s="119" t="s">
        <v>614</v>
      </c>
      <c r="BLX310" s="119" t="s">
        <v>614</v>
      </c>
      <c r="BLY310" s="119" t="s">
        <v>614</v>
      </c>
      <c r="BLZ310" s="119" t="s">
        <v>614</v>
      </c>
      <c r="BMA310" s="119" t="s">
        <v>614</v>
      </c>
      <c r="BMB310" s="119" t="s">
        <v>614</v>
      </c>
      <c r="BMC310" s="119" t="s">
        <v>614</v>
      </c>
      <c r="BMD310" s="119" t="s">
        <v>614</v>
      </c>
      <c r="BME310" s="119" t="s">
        <v>614</v>
      </c>
      <c r="BMF310" s="119" t="s">
        <v>614</v>
      </c>
      <c r="BMG310" s="119" t="s">
        <v>614</v>
      </c>
      <c r="BMH310" s="119" t="s">
        <v>614</v>
      </c>
      <c r="BMI310" s="119" t="s">
        <v>614</v>
      </c>
      <c r="BMJ310" s="119" t="s">
        <v>614</v>
      </c>
      <c r="BMK310" s="119" t="s">
        <v>614</v>
      </c>
      <c r="BML310" s="119" t="s">
        <v>614</v>
      </c>
      <c r="BMM310" s="119" t="s">
        <v>614</v>
      </c>
      <c r="BMN310" s="119" t="s">
        <v>614</v>
      </c>
      <c r="BMO310" s="119" t="s">
        <v>614</v>
      </c>
      <c r="BMP310" s="119" t="s">
        <v>614</v>
      </c>
      <c r="BMQ310" s="119" t="s">
        <v>614</v>
      </c>
      <c r="BMR310" s="119" t="s">
        <v>614</v>
      </c>
      <c r="BMS310" s="119" t="s">
        <v>614</v>
      </c>
      <c r="BMT310" s="119" t="s">
        <v>614</v>
      </c>
      <c r="BMU310" s="119" t="s">
        <v>614</v>
      </c>
      <c r="BMV310" s="119" t="s">
        <v>614</v>
      </c>
      <c r="BMW310" s="119" t="s">
        <v>614</v>
      </c>
      <c r="BMX310" s="119" t="s">
        <v>614</v>
      </c>
      <c r="BMY310" s="119" t="s">
        <v>614</v>
      </c>
      <c r="BMZ310" s="119" t="s">
        <v>614</v>
      </c>
      <c r="BNA310" s="119" t="s">
        <v>614</v>
      </c>
      <c r="BNB310" s="119" t="s">
        <v>614</v>
      </c>
      <c r="BNC310" s="119" t="s">
        <v>614</v>
      </c>
      <c r="BND310" s="119" t="s">
        <v>614</v>
      </c>
      <c r="BNE310" s="119" t="s">
        <v>614</v>
      </c>
      <c r="BNF310" s="119" t="s">
        <v>614</v>
      </c>
      <c r="BNG310" s="119" t="s">
        <v>614</v>
      </c>
      <c r="BNH310" s="119" t="s">
        <v>614</v>
      </c>
      <c r="BNI310" s="119" t="s">
        <v>614</v>
      </c>
      <c r="BNJ310" s="119" t="s">
        <v>614</v>
      </c>
      <c r="BNK310" s="119" t="s">
        <v>614</v>
      </c>
      <c r="BNL310" s="119" t="s">
        <v>614</v>
      </c>
      <c r="BNM310" s="119" t="s">
        <v>614</v>
      </c>
      <c r="BNN310" s="119" t="s">
        <v>614</v>
      </c>
      <c r="BNO310" s="119" t="s">
        <v>614</v>
      </c>
      <c r="BNP310" s="119" t="s">
        <v>614</v>
      </c>
      <c r="BNQ310" s="119" t="s">
        <v>614</v>
      </c>
      <c r="BNR310" s="119" t="s">
        <v>614</v>
      </c>
      <c r="BNS310" s="119" t="s">
        <v>614</v>
      </c>
      <c r="BNT310" s="119" t="s">
        <v>614</v>
      </c>
      <c r="BNU310" s="119" t="s">
        <v>614</v>
      </c>
      <c r="BNV310" s="119" t="s">
        <v>614</v>
      </c>
      <c r="BNW310" s="119" t="s">
        <v>614</v>
      </c>
      <c r="BNX310" s="119" t="s">
        <v>614</v>
      </c>
      <c r="BNY310" s="119" t="s">
        <v>614</v>
      </c>
      <c r="BNZ310" s="119" t="s">
        <v>614</v>
      </c>
      <c r="BOA310" s="119" t="s">
        <v>614</v>
      </c>
      <c r="BOB310" s="119" t="s">
        <v>614</v>
      </c>
      <c r="BOC310" s="119" t="s">
        <v>614</v>
      </c>
      <c r="BOD310" s="119" t="s">
        <v>614</v>
      </c>
      <c r="BOE310" s="119" t="s">
        <v>614</v>
      </c>
      <c r="BOF310" s="119" t="s">
        <v>614</v>
      </c>
      <c r="BOG310" s="119" t="s">
        <v>614</v>
      </c>
      <c r="BOH310" s="119" t="s">
        <v>614</v>
      </c>
      <c r="BOI310" s="119" t="s">
        <v>614</v>
      </c>
      <c r="BOJ310" s="119" t="s">
        <v>614</v>
      </c>
      <c r="BOK310" s="119" t="s">
        <v>614</v>
      </c>
      <c r="BOL310" s="119" t="s">
        <v>614</v>
      </c>
      <c r="BOM310" s="119" t="s">
        <v>614</v>
      </c>
      <c r="BON310" s="119" t="s">
        <v>614</v>
      </c>
      <c r="BOO310" s="119" t="s">
        <v>614</v>
      </c>
      <c r="BOP310" s="119" t="s">
        <v>614</v>
      </c>
      <c r="BOQ310" s="119" t="s">
        <v>614</v>
      </c>
      <c r="BOR310" s="119" t="s">
        <v>614</v>
      </c>
      <c r="BOS310" s="119" t="s">
        <v>614</v>
      </c>
      <c r="BOT310" s="119" t="s">
        <v>614</v>
      </c>
      <c r="BOU310" s="119" t="s">
        <v>614</v>
      </c>
      <c r="BOV310" s="119" t="s">
        <v>614</v>
      </c>
      <c r="BOW310" s="119" t="s">
        <v>614</v>
      </c>
      <c r="BOX310" s="119" t="s">
        <v>614</v>
      </c>
      <c r="BOY310" s="119" t="s">
        <v>614</v>
      </c>
      <c r="BOZ310" s="119" t="s">
        <v>614</v>
      </c>
      <c r="BPA310" s="119" t="s">
        <v>614</v>
      </c>
      <c r="BPB310" s="119" t="s">
        <v>614</v>
      </c>
      <c r="BPC310" s="119" t="s">
        <v>614</v>
      </c>
      <c r="BPD310" s="119" t="s">
        <v>614</v>
      </c>
      <c r="BPE310" s="119" t="s">
        <v>614</v>
      </c>
      <c r="BPF310" s="119" t="s">
        <v>614</v>
      </c>
      <c r="BPG310" s="119" t="s">
        <v>614</v>
      </c>
      <c r="BPH310" s="119" t="s">
        <v>614</v>
      </c>
      <c r="BPI310" s="119" t="s">
        <v>614</v>
      </c>
      <c r="BPJ310" s="119" t="s">
        <v>614</v>
      </c>
      <c r="BPK310" s="119" t="s">
        <v>614</v>
      </c>
      <c r="BPL310" s="119" t="s">
        <v>614</v>
      </c>
      <c r="BPM310" s="119" t="s">
        <v>614</v>
      </c>
      <c r="BPN310" s="119" t="s">
        <v>614</v>
      </c>
      <c r="BPO310" s="119" t="s">
        <v>614</v>
      </c>
      <c r="BPP310" s="119" t="s">
        <v>614</v>
      </c>
      <c r="BPQ310" s="119" t="s">
        <v>614</v>
      </c>
      <c r="BPR310" s="119" t="s">
        <v>614</v>
      </c>
      <c r="BPS310" s="119" t="s">
        <v>614</v>
      </c>
      <c r="BPT310" s="119" t="s">
        <v>614</v>
      </c>
      <c r="BPU310" s="119" t="s">
        <v>614</v>
      </c>
      <c r="BPV310" s="119" t="s">
        <v>614</v>
      </c>
      <c r="BPW310" s="119" t="s">
        <v>614</v>
      </c>
      <c r="BPX310" s="119" t="s">
        <v>614</v>
      </c>
      <c r="BPY310" s="119" t="s">
        <v>614</v>
      </c>
      <c r="BPZ310" s="119" t="s">
        <v>614</v>
      </c>
      <c r="BQA310" s="119" t="s">
        <v>614</v>
      </c>
      <c r="BQB310" s="119" t="s">
        <v>614</v>
      </c>
      <c r="BQC310" s="119" t="s">
        <v>614</v>
      </c>
      <c r="BQD310" s="119" t="s">
        <v>614</v>
      </c>
      <c r="BQE310" s="119" t="s">
        <v>614</v>
      </c>
      <c r="BQF310" s="119" t="s">
        <v>614</v>
      </c>
      <c r="BQG310" s="119" t="s">
        <v>614</v>
      </c>
      <c r="BQH310" s="119" t="s">
        <v>614</v>
      </c>
      <c r="BQI310" s="119" t="s">
        <v>614</v>
      </c>
      <c r="BQJ310" s="119" t="s">
        <v>614</v>
      </c>
      <c r="BQK310" s="119" t="s">
        <v>614</v>
      </c>
      <c r="BQL310" s="119" t="s">
        <v>614</v>
      </c>
      <c r="BQM310" s="119" t="s">
        <v>614</v>
      </c>
      <c r="BQN310" s="119" t="s">
        <v>614</v>
      </c>
      <c r="BQO310" s="119" t="s">
        <v>614</v>
      </c>
      <c r="BQP310" s="119" t="s">
        <v>614</v>
      </c>
      <c r="BQQ310" s="119" t="s">
        <v>614</v>
      </c>
      <c r="BQR310" s="119" t="s">
        <v>614</v>
      </c>
      <c r="BQS310" s="119" t="s">
        <v>614</v>
      </c>
      <c r="BQT310" s="119" t="s">
        <v>614</v>
      </c>
      <c r="BQU310" s="119" t="s">
        <v>614</v>
      </c>
      <c r="BQV310" s="119" t="s">
        <v>614</v>
      </c>
      <c r="BQW310" s="119" t="s">
        <v>614</v>
      </c>
      <c r="BQX310" s="119" t="s">
        <v>614</v>
      </c>
      <c r="BQY310" s="119" t="s">
        <v>614</v>
      </c>
      <c r="BQZ310" s="119" t="s">
        <v>614</v>
      </c>
      <c r="BRA310" s="119" t="s">
        <v>614</v>
      </c>
      <c r="BRB310" s="119" t="s">
        <v>614</v>
      </c>
      <c r="BRC310" s="119" t="s">
        <v>614</v>
      </c>
      <c r="BRD310" s="119" t="s">
        <v>614</v>
      </c>
      <c r="BRE310" s="119" t="s">
        <v>614</v>
      </c>
      <c r="BRF310" s="119" t="s">
        <v>614</v>
      </c>
      <c r="BRG310" s="119" t="s">
        <v>614</v>
      </c>
      <c r="BRH310" s="119" t="s">
        <v>614</v>
      </c>
      <c r="BRI310" s="119" t="s">
        <v>614</v>
      </c>
      <c r="BRJ310" s="119" t="s">
        <v>614</v>
      </c>
      <c r="BRK310" s="119" t="s">
        <v>614</v>
      </c>
      <c r="BRL310" s="119" t="s">
        <v>614</v>
      </c>
      <c r="BRM310" s="119" t="s">
        <v>614</v>
      </c>
      <c r="BRN310" s="119" t="s">
        <v>614</v>
      </c>
      <c r="BRO310" s="119" t="s">
        <v>614</v>
      </c>
      <c r="BRP310" s="119" t="s">
        <v>614</v>
      </c>
      <c r="BRQ310" s="119" t="s">
        <v>614</v>
      </c>
      <c r="BRR310" s="119" t="s">
        <v>614</v>
      </c>
      <c r="BRS310" s="119" t="s">
        <v>614</v>
      </c>
      <c r="BRT310" s="119" t="s">
        <v>614</v>
      </c>
      <c r="BRU310" s="119" t="s">
        <v>614</v>
      </c>
      <c r="BRV310" s="119" t="s">
        <v>614</v>
      </c>
      <c r="BRW310" s="119" t="s">
        <v>614</v>
      </c>
      <c r="BRX310" s="119" t="s">
        <v>614</v>
      </c>
      <c r="BRY310" s="119" t="s">
        <v>614</v>
      </c>
      <c r="BRZ310" s="119" t="s">
        <v>614</v>
      </c>
      <c r="BSA310" s="119" t="s">
        <v>614</v>
      </c>
      <c r="BSB310" s="119" t="s">
        <v>614</v>
      </c>
      <c r="BSC310" s="119" t="s">
        <v>614</v>
      </c>
      <c r="BSD310" s="119" t="s">
        <v>614</v>
      </c>
      <c r="BSE310" s="119" t="s">
        <v>614</v>
      </c>
      <c r="BSF310" s="119" t="s">
        <v>614</v>
      </c>
      <c r="BSG310" s="119" t="s">
        <v>614</v>
      </c>
      <c r="BSH310" s="119" t="s">
        <v>614</v>
      </c>
      <c r="BSI310" s="119" t="s">
        <v>614</v>
      </c>
      <c r="BSJ310" s="119" t="s">
        <v>614</v>
      </c>
      <c r="BSK310" s="119" t="s">
        <v>614</v>
      </c>
      <c r="BSL310" s="119" t="s">
        <v>614</v>
      </c>
      <c r="BSM310" s="119" t="s">
        <v>614</v>
      </c>
      <c r="BSN310" s="119" t="s">
        <v>614</v>
      </c>
      <c r="BSO310" s="119" t="s">
        <v>614</v>
      </c>
      <c r="BSP310" s="119" t="s">
        <v>614</v>
      </c>
      <c r="BSQ310" s="119" t="s">
        <v>614</v>
      </c>
      <c r="BSR310" s="119" t="s">
        <v>614</v>
      </c>
      <c r="BSS310" s="119" t="s">
        <v>614</v>
      </c>
      <c r="BST310" s="119" t="s">
        <v>614</v>
      </c>
      <c r="BSU310" s="119" t="s">
        <v>614</v>
      </c>
      <c r="BSV310" s="119" t="s">
        <v>614</v>
      </c>
      <c r="BSW310" s="119" t="s">
        <v>614</v>
      </c>
      <c r="BSX310" s="119" t="s">
        <v>614</v>
      </c>
      <c r="BSY310" s="119" t="s">
        <v>614</v>
      </c>
      <c r="BSZ310" s="119" t="s">
        <v>614</v>
      </c>
      <c r="BTA310" s="119" t="s">
        <v>614</v>
      </c>
      <c r="BTB310" s="119" t="s">
        <v>614</v>
      </c>
      <c r="BTC310" s="119" t="s">
        <v>614</v>
      </c>
      <c r="BTD310" s="119" t="s">
        <v>614</v>
      </c>
      <c r="BTE310" s="119" t="s">
        <v>614</v>
      </c>
      <c r="BTF310" s="119" t="s">
        <v>614</v>
      </c>
      <c r="BTG310" s="119" t="s">
        <v>614</v>
      </c>
      <c r="BTH310" s="119" t="s">
        <v>614</v>
      </c>
      <c r="BTI310" s="119" t="s">
        <v>614</v>
      </c>
      <c r="BTJ310" s="119" t="s">
        <v>614</v>
      </c>
      <c r="BTK310" s="119" t="s">
        <v>614</v>
      </c>
      <c r="BTL310" s="119" t="s">
        <v>614</v>
      </c>
      <c r="BTM310" s="119" t="s">
        <v>614</v>
      </c>
      <c r="BTN310" s="119" t="s">
        <v>614</v>
      </c>
      <c r="BTO310" s="119" t="s">
        <v>614</v>
      </c>
      <c r="BTP310" s="119" t="s">
        <v>614</v>
      </c>
      <c r="BTQ310" s="119" t="s">
        <v>614</v>
      </c>
      <c r="BTR310" s="119" t="s">
        <v>614</v>
      </c>
      <c r="BTS310" s="119" t="s">
        <v>614</v>
      </c>
      <c r="BTT310" s="119" t="s">
        <v>614</v>
      </c>
      <c r="BTU310" s="119" t="s">
        <v>614</v>
      </c>
      <c r="BTV310" s="119" t="s">
        <v>614</v>
      </c>
      <c r="BTW310" s="119" t="s">
        <v>614</v>
      </c>
      <c r="BTX310" s="119" t="s">
        <v>614</v>
      </c>
      <c r="BTY310" s="119" t="s">
        <v>614</v>
      </c>
      <c r="BTZ310" s="119" t="s">
        <v>614</v>
      </c>
      <c r="BUA310" s="119" t="s">
        <v>614</v>
      </c>
      <c r="BUB310" s="119" t="s">
        <v>614</v>
      </c>
      <c r="BUC310" s="119" t="s">
        <v>614</v>
      </c>
      <c r="BUD310" s="119" t="s">
        <v>614</v>
      </c>
      <c r="BUE310" s="119" t="s">
        <v>614</v>
      </c>
      <c r="BUF310" s="119" t="s">
        <v>614</v>
      </c>
      <c r="BUG310" s="119" t="s">
        <v>614</v>
      </c>
      <c r="BUH310" s="119" t="s">
        <v>614</v>
      </c>
      <c r="BUI310" s="119" t="s">
        <v>614</v>
      </c>
      <c r="BUJ310" s="119" t="s">
        <v>614</v>
      </c>
      <c r="BUK310" s="119" t="s">
        <v>614</v>
      </c>
      <c r="BUL310" s="119" t="s">
        <v>614</v>
      </c>
      <c r="BUM310" s="119" t="s">
        <v>614</v>
      </c>
      <c r="BUN310" s="119" t="s">
        <v>614</v>
      </c>
      <c r="BUO310" s="119" t="s">
        <v>614</v>
      </c>
      <c r="BUP310" s="119" t="s">
        <v>614</v>
      </c>
      <c r="BUQ310" s="119" t="s">
        <v>614</v>
      </c>
      <c r="BUR310" s="119" t="s">
        <v>614</v>
      </c>
      <c r="BUS310" s="119" t="s">
        <v>614</v>
      </c>
      <c r="BUT310" s="119" t="s">
        <v>614</v>
      </c>
      <c r="BUU310" s="119" t="s">
        <v>614</v>
      </c>
      <c r="BUV310" s="119" t="s">
        <v>614</v>
      </c>
      <c r="BUW310" s="119" t="s">
        <v>614</v>
      </c>
      <c r="BUX310" s="119" t="s">
        <v>614</v>
      </c>
      <c r="BUY310" s="119" t="s">
        <v>614</v>
      </c>
      <c r="BUZ310" s="119" t="s">
        <v>614</v>
      </c>
      <c r="BVA310" s="119" t="s">
        <v>614</v>
      </c>
      <c r="BVB310" s="119" t="s">
        <v>614</v>
      </c>
      <c r="BVC310" s="119" t="s">
        <v>614</v>
      </c>
      <c r="BVD310" s="119" t="s">
        <v>614</v>
      </c>
      <c r="BVE310" s="119" t="s">
        <v>614</v>
      </c>
      <c r="BVF310" s="119" t="s">
        <v>614</v>
      </c>
      <c r="BVG310" s="119" t="s">
        <v>614</v>
      </c>
      <c r="BVH310" s="119" t="s">
        <v>614</v>
      </c>
      <c r="BVI310" s="119" t="s">
        <v>614</v>
      </c>
      <c r="BVJ310" s="119" t="s">
        <v>614</v>
      </c>
      <c r="BVK310" s="119" t="s">
        <v>614</v>
      </c>
      <c r="BVL310" s="119" t="s">
        <v>614</v>
      </c>
      <c r="BVM310" s="119" t="s">
        <v>614</v>
      </c>
      <c r="BVN310" s="119" t="s">
        <v>614</v>
      </c>
      <c r="BVO310" s="119" t="s">
        <v>614</v>
      </c>
      <c r="BVP310" s="119" t="s">
        <v>614</v>
      </c>
      <c r="BVQ310" s="119" t="s">
        <v>614</v>
      </c>
      <c r="BVR310" s="119" t="s">
        <v>614</v>
      </c>
      <c r="BVS310" s="119" t="s">
        <v>614</v>
      </c>
      <c r="BVT310" s="119" t="s">
        <v>614</v>
      </c>
      <c r="BVU310" s="119" t="s">
        <v>614</v>
      </c>
      <c r="BVV310" s="119" t="s">
        <v>614</v>
      </c>
      <c r="BVW310" s="119" t="s">
        <v>614</v>
      </c>
      <c r="BVX310" s="119" t="s">
        <v>614</v>
      </c>
      <c r="BVY310" s="119" t="s">
        <v>614</v>
      </c>
      <c r="BVZ310" s="119" t="s">
        <v>614</v>
      </c>
      <c r="BWA310" s="119" t="s">
        <v>614</v>
      </c>
      <c r="BWB310" s="119" t="s">
        <v>614</v>
      </c>
      <c r="BWC310" s="119" t="s">
        <v>614</v>
      </c>
      <c r="BWD310" s="119" t="s">
        <v>614</v>
      </c>
      <c r="BWE310" s="119" t="s">
        <v>614</v>
      </c>
      <c r="BWF310" s="119" t="s">
        <v>614</v>
      </c>
      <c r="BWG310" s="119" t="s">
        <v>614</v>
      </c>
      <c r="BWH310" s="119" t="s">
        <v>614</v>
      </c>
      <c r="BWI310" s="119" t="s">
        <v>614</v>
      </c>
      <c r="BWJ310" s="119" t="s">
        <v>614</v>
      </c>
      <c r="BWK310" s="119" t="s">
        <v>614</v>
      </c>
      <c r="BWL310" s="119" t="s">
        <v>614</v>
      </c>
      <c r="BWM310" s="119" t="s">
        <v>614</v>
      </c>
      <c r="BWN310" s="119" t="s">
        <v>614</v>
      </c>
      <c r="BWO310" s="119" t="s">
        <v>614</v>
      </c>
      <c r="BWP310" s="119" t="s">
        <v>614</v>
      </c>
      <c r="BWQ310" s="119" t="s">
        <v>614</v>
      </c>
      <c r="BWR310" s="119" t="s">
        <v>614</v>
      </c>
      <c r="BWS310" s="119" t="s">
        <v>614</v>
      </c>
      <c r="BWT310" s="119" t="s">
        <v>614</v>
      </c>
      <c r="BWU310" s="119" t="s">
        <v>614</v>
      </c>
      <c r="BWV310" s="119" t="s">
        <v>614</v>
      </c>
      <c r="BWW310" s="119" t="s">
        <v>614</v>
      </c>
      <c r="BWX310" s="119" t="s">
        <v>614</v>
      </c>
      <c r="BWY310" s="119" t="s">
        <v>614</v>
      </c>
      <c r="BWZ310" s="119" t="s">
        <v>614</v>
      </c>
      <c r="BXA310" s="119" t="s">
        <v>614</v>
      </c>
      <c r="BXB310" s="119" t="s">
        <v>614</v>
      </c>
      <c r="BXC310" s="119" t="s">
        <v>614</v>
      </c>
      <c r="BXD310" s="119" t="s">
        <v>614</v>
      </c>
      <c r="BXE310" s="119" t="s">
        <v>614</v>
      </c>
      <c r="BXF310" s="119" t="s">
        <v>614</v>
      </c>
      <c r="BXG310" s="119" t="s">
        <v>614</v>
      </c>
      <c r="BXH310" s="119" t="s">
        <v>614</v>
      </c>
      <c r="BXI310" s="119" t="s">
        <v>614</v>
      </c>
      <c r="BXJ310" s="119" t="s">
        <v>614</v>
      </c>
      <c r="BXK310" s="119" t="s">
        <v>614</v>
      </c>
      <c r="BXL310" s="119" t="s">
        <v>614</v>
      </c>
      <c r="BXM310" s="119" t="s">
        <v>614</v>
      </c>
      <c r="BXN310" s="119" t="s">
        <v>614</v>
      </c>
      <c r="BXO310" s="119" t="s">
        <v>614</v>
      </c>
      <c r="BXP310" s="119" t="s">
        <v>614</v>
      </c>
      <c r="BXQ310" s="119" t="s">
        <v>614</v>
      </c>
      <c r="BXR310" s="119" t="s">
        <v>614</v>
      </c>
      <c r="BXS310" s="119" t="s">
        <v>614</v>
      </c>
      <c r="BXT310" s="119" t="s">
        <v>614</v>
      </c>
      <c r="BXU310" s="119" t="s">
        <v>614</v>
      </c>
      <c r="BXV310" s="119" t="s">
        <v>614</v>
      </c>
      <c r="BXW310" s="119" t="s">
        <v>614</v>
      </c>
      <c r="BXX310" s="119" t="s">
        <v>614</v>
      </c>
      <c r="BXY310" s="119" t="s">
        <v>614</v>
      </c>
      <c r="BXZ310" s="119" t="s">
        <v>614</v>
      </c>
      <c r="BYA310" s="119" t="s">
        <v>614</v>
      </c>
      <c r="BYB310" s="119" t="s">
        <v>614</v>
      </c>
      <c r="BYC310" s="119" t="s">
        <v>614</v>
      </c>
      <c r="BYD310" s="119" t="s">
        <v>614</v>
      </c>
      <c r="BYE310" s="119" t="s">
        <v>614</v>
      </c>
      <c r="BYF310" s="119" t="s">
        <v>614</v>
      </c>
      <c r="BYG310" s="119" t="s">
        <v>614</v>
      </c>
      <c r="BYH310" s="119" t="s">
        <v>614</v>
      </c>
      <c r="BYI310" s="119" t="s">
        <v>614</v>
      </c>
      <c r="BYJ310" s="119" t="s">
        <v>614</v>
      </c>
      <c r="BYK310" s="119" t="s">
        <v>614</v>
      </c>
      <c r="BYL310" s="119" t="s">
        <v>614</v>
      </c>
      <c r="BYM310" s="119" t="s">
        <v>614</v>
      </c>
      <c r="BYN310" s="119" t="s">
        <v>614</v>
      </c>
      <c r="BYO310" s="119" t="s">
        <v>614</v>
      </c>
      <c r="BYP310" s="119" t="s">
        <v>614</v>
      </c>
      <c r="BYQ310" s="119" t="s">
        <v>614</v>
      </c>
      <c r="BYR310" s="119" t="s">
        <v>614</v>
      </c>
      <c r="BYS310" s="119" t="s">
        <v>614</v>
      </c>
      <c r="BYT310" s="119" t="s">
        <v>614</v>
      </c>
      <c r="BYU310" s="119" t="s">
        <v>614</v>
      </c>
      <c r="BYV310" s="119" t="s">
        <v>614</v>
      </c>
      <c r="BYW310" s="119" t="s">
        <v>614</v>
      </c>
      <c r="BYX310" s="119" t="s">
        <v>614</v>
      </c>
      <c r="BYY310" s="119" t="s">
        <v>614</v>
      </c>
      <c r="BYZ310" s="119" t="s">
        <v>614</v>
      </c>
      <c r="BZA310" s="119" t="s">
        <v>614</v>
      </c>
      <c r="BZB310" s="119" t="s">
        <v>614</v>
      </c>
      <c r="BZC310" s="119" t="s">
        <v>614</v>
      </c>
      <c r="BZD310" s="119" t="s">
        <v>614</v>
      </c>
      <c r="BZE310" s="119" t="s">
        <v>614</v>
      </c>
      <c r="BZF310" s="119" t="s">
        <v>614</v>
      </c>
      <c r="BZG310" s="119" t="s">
        <v>614</v>
      </c>
      <c r="BZH310" s="119" t="s">
        <v>614</v>
      </c>
      <c r="BZI310" s="119" t="s">
        <v>614</v>
      </c>
      <c r="BZJ310" s="119" t="s">
        <v>614</v>
      </c>
      <c r="BZK310" s="119" t="s">
        <v>614</v>
      </c>
      <c r="BZL310" s="119" t="s">
        <v>614</v>
      </c>
      <c r="BZM310" s="119" t="s">
        <v>614</v>
      </c>
      <c r="BZN310" s="119" t="s">
        <v>614</v>
      </c>
      <c r="BZO310" s="119" t="s">
        <v>614</v>
      </c>
      <c r="BZP310" s="119" t="s">
        <v>614</v>
      </c>
      <c r="BZQ310" s="119" t="s">
        <v>614</v>
      </c>
      <c r="BZR310" s="119" t="s">
        <v>614</v>
      </c>
      <c r="BZS310" s="119" t="s">
        <v>614</v>
      </c>
      <c r="BZT310" s="119" t="s">
        <v>614</v>
      </c>
      <c r="BZU310" s="119" t="s">
        <v>614</v>
      </c>
      <c r="BZV310" s="119" t="s">
        <v>614</v>
      </c>
      <c r="BZW310" s="119" t="s">
        <v>614</v>
      </c>
      <c r="BZX310" s="119" t="s">
        <v>614</v>
      </c>
      <c r="BZY310" s="119" t="s">
        <v>614</v>
      </c>
      <c r="BZZ310" s="119" t="s">
        <v>614</v>
      </c>
      <c r="CAA310" s="119" t="s">
        <v>614</v>
      </c>
      <c r="CAB310" s="119" t="s">
        <v>614</v>
      </c>
      <c r="CAC310" s="119" t="s">
        <v>614</v>
      </c>
      <c r="CAD310" s="119" t="s">
        <v>614</v>
      </c>
      <c r="CAE310" s="119" t="s">
        <v>614</v>
      </c>
      <c r="CAF310" s="119" t="s">
        <v>614</v>
      </c>
      <c r="CAG310" s="119" t="s">
        <v>614</v>
      </c>
      <c r="CAH310" s="119" t="s">
        <v>614</v>
      </c>
      <c r="CAI310" s="119" t="s">
        <v>614</v>
      </c>
      <c r="CAJ310" s="119" t="s">
        <v>614</v>
      </c>
      <c r="CAK310" s="119" t="s">
        <v>614</v>
      </c>
      <c r="CAL310" s="119" t="s">
        <v>614</v>
      </c>
      <c r="CAM310" s="119" t="s">
        <v>614</v>
      </c>
      <c r="CAN310" s="119" t="s">
        <v>614</v>
      </c>
      <c r="CAO310" s="119" t="s">
        <v>614</v>
      </c>
      <c r="CAP310" s="119" t="s">
        <v>614</v>
      </c>
      <c r="CAQ310" s="119" t="s">
        <v>614</v>
      </c>
      <c r="CAR310" s="119" t="s">
        <v>614</v>
      </c>
      <c r="CAS310" s="119" t="s">
        <v>614</v>
      </c>
      <c r="CAT310" s="119" t="s">
        <v>614</v>
      </c>
      <c r="CAU310" s="119" t="s">
        <v>614</v>
      </c>
      <c r="CAV310" s="119" t="s">
        <v>614</v>
      </c>
      <c r="CAW310" s="119" t="s">
        <v>614</v>
      </c>
      <c r="CAX310" s="119" t="s">
        <v>614</v>
      </c>
      <c r="CAY310" s="119" t="s">
        <v>614</v>
      </c>
      <c r="CAZ310" s="119" t="s">
        <v>614</v>
      </c>
      <c r="CBA310" s="119" t="s">
        <v>614</v>
      </c>
      <c r="CBB310" s="119" t="s">
        <v>614</v>
      </c>
      <c r="CBC310" s="119" t="s">
        <v>614</v>
      </c>
      <c r="CBD310" s="119" t="s">
        <v>614</v>
      </c>
      <c r="CBE310" s="119" t="s">
        <v>614</v>
      </c>
      <c r="CBF310" s="119" t="s">
        <v>614</v>
      </c>
      <c r="CBG310" s="119" t="s">
        <v>614</v>
      </c>
      <c r="CBH310" s="119" t="s">
        <v>614</v>
      </c>
      <c r="CBI310" s="119" t="s">
        <v>614</v>
      </c>
      <c r="CBJ310" s="119" t="s">
        <v>614</v>
      </c>
      <c r="CBK310" s="119" t="s">
        <v>614</v>
      </c>
      <c r="CBL310" s="119" t="s">
        <v>614</v>
      </c>
      <c r="CBM310" s="119" t="s">
        <v>614</v>
      </c>
      <c r="CBN310" s="119" t="s">
        <v>614</v>
      </c>
      <c r="CBO310" s="119" t="s">
        <v>614</v>
      </c>
      <c r="CBP310" s="119" t="s">
        <v>614</v>
      </c>
      <c r="CBQ310" s="119" t="s">
        <v>614</v>
      </c>
      <c r="CBR310" s="119" t="s">
        <v>614</v>
      </c>
      <c r="CBS310" s="119" t="s">
        <v>614</v>
      </c>
      <c r="CBT310" s="119" t="s">
        <v>614</v>
      </c>
      <c r="CBU310" s="119" t="s">
        <v>614</v>
      </c>
      <c r="CBV310" s="119" t="s">
        <v>614</v>
      </c>
      <c r="CBW310" s="119" t="s">
        <v>614</v>
      </c>
      <c r="CBX310" s="119" t="s">
        <v>614</v>
      </c>
      <c r="CBY310" s="119" t="s">
        <v>614</v>
      </c>
      <c r="CBZ310" s="119" t="s">
        <v>614</v>
      </c>
      <c r="CCA310" s="119" t="s">
        <v>614</v>
      </c>
      <c r="CCB310" s="119" t="s">
        <v>614</v>
      </c>
      <c r="CCC310" s="119" t="s">
        <v>614</v>
      </c>
      <c r="CCD310" s="119" t="s">
        <v>614</v>
      </c>
      <c r="CCE310" s="119" t="s">
        <v>614</v>
      </c>
      <c r="CCF310" s="119" t="s">
        <v>614</v>
      </c>
      <c r="CCG310" s="119" t="s">
        <v>614</v>
      </c>
      <c r="CCH310" s="119" t="s">
        <v>614</v>
      </c>
      <c r="CCI310" s="119" t="s">
        <v>614</v>
      </c>
      <c r="CCJ310" s="119" t="s">
        <v>614</v>
      </c>
      <c r="CCK310" s="119" t="s">
        <v>614</v>
      </c>
      <c r="CCL310" s="119" t="s">
        <v>614</v>
      </c>
      <c r="CCM310" s="119" t="s">
        <v>614</v>
      </c>
      <c r="CCN310" s="119" t="s">
        <v>614</v>
      </c>
      <c r="CCO310" s="119" t="s">
        <v>614</v>
      </c>
      <c r="CCP310" s="119" t="s">
        <v>614</v>
      </c>
      <c r="CCQ310" s="119" t="s">
        <v>614</v>
      </c>
      <c r="CCR310" s="119" t="s">
        <v>614</v>
      </c>
      <c r="CCS310" s="119" t="s">
        <v>614</v>
      </c>
      <c r="CCT310" s="119" t="s">
        <v>614</v>
      </c>
      <c r="CCU310" s="119" t="s">
        <v>614</v>
      </c>
      <c r="CCV310" s="119" t="s">
        <v>614</v>
      </c>
      <c r="CCW310" s="119" t="s">
        <v>614</v>
      </c>
      <c r="CCX310" s="119" t="s">
        <v>614</v>
      </c>
      <c r="CCY310" s="119" t="s">
        <v>614</v>
      </c>
      <c r="CCZ310" s="119" t="s">
        <v>614</v>
      </c>
      <c r="CDA310" s="119" t="s">
        <v>614</v>
      </c>
      <c r="CDB310" s="119" t="s">
        <v>614</v>
      </c>
      <c r="CDC310" s="119" t="s">
        <v>614</v>
      </c>
      <c r="CDD310" s="119" t="s">
        <v>614</v>
      </c>
      <c r="CDE310" s="119" t="s">
        <v>614</v>
      </c>
      <c r="CDF310" s="119" t="s">
        <v>614</v>
      </c>
      <c r="CDG310" s="119" t="s">
        <v>614</v>
      </c>
      <c r="CDH310" s="119" t="s">
        <v>614</v>
      </c>
      <c r="CDI310" s="119" t="s">
        <v>614</v>
      </c>
      <c r="CDJ310" s="119" t="s">
        <v>614</v>
      </c>
      <c r="CDK310" s="119" t="s">
        <v>614</v>
      </c>
      <c r="CDL310" s="119" t="s">
        <v>614</v>
      </c>
      <c r="CDM310" s="119" t="s">
        <v>614</v>
      </c>
      <c r="CDN310" s="119" t="s">
        <v>614</v>
      </c>
      <c r="CDO310" s="119" t="s">
        <v>614</v>
      </c>
      <c r="CDP310" s="119" t="s">
        <v>614</v>
      </c>
      <c r="CDQ310" s="119" t="s">
        <v>614</v>
      </c>
      <c r="CDR310" s="119" t="s">
        <v>614</v>
      </c>
      <c r="CDS310" s="119" t="s">
        <v>614</v>
      </c>
      <c r="CDT310" s="119" t="s">
        <v>614</v>
      </c>
      <c r="CDU310" s="119" t="s">
        <v>614</v>
      </c>
      <c r="CDV310" s="119" t="s">
        <v>614</v>
      </c>
      <c r="CDW310" s="119" t="s">
        <v>614</v>
      </c>
      <c r="CDX310" s="119" t="s">
        <v>614</v>
      </c>
      <c r="CDY310" s="119" t="s">
        <v>614</v>
      </c>
      <c r="CDZ310" s="119" t="s">
        <v>614</v>
      </c>
      <c r="CEA310" s="119" t="s">
        <v>614</v>
      </c>
      <c r="CEB310" s="119" t="s">
        <v>614</v>
      </c>
      <c r="CEC310" s="119" t="s">
        <v>614</v>
      </c>
      <c r="CED310" s="119" t="s">
        <v>614</v>
      </c>
      <c r="CEE310" s="119" t="s">
        <v>614</v>
      </c>
      <c r="CEF310" s="119" t="s">
        <v>614</v>
      </c>
      <c r="CEG310" s="119" t="s">
        <v>614</v>
      </c>
      <c r="CEH310" s="119" t="s">
        <v>614</v>
      </c>
      <c r="CEI310" s="119" t="s">
        <v>614</v>
      </c>
      <c r="CEJ310" s="119" t="s">
        <v>614</v>
      </c>
      <c r="CEK310" s="119" t="s">
        <v>614</v>
      </c>
      <c r="CEL310" s="119" t="s">
        <v>614</v>
      </c>
      <c r="CEM310" s="119" t="s">
        <v>614</v>
      </c>
      <c r="CEN310" s="119" t="s">
        <v>614</v>
      </c>
      <c r="CEO310" s="119" t="s">
        <v>614</v>
      </c>
      <c r="CEP310" s="119" t="s">
        <v>614</v>
      </c>
      <c r="CEQ310" s="119" t="s">
        <v>614</v>
      </c>
      <c r="CER310" s="119" t="s">
        <v>614</v>
      </c>
      <c r="CES310" s="119" t="s">
        <v>614</v>
      </c>
      <c r="CET310" s="119" t="s">
        <v>614</v>
      </c>
      <c r="CEU310" s="119" t="s">
        <v>614</v>
      </c>
      <c r="CEV310" s="119" t="s">
        <v>614</v>
      </c>
      <c r="CEW310" s="119" t="s">
        <v>614</v>
      </c>
      <c r="CEX310" s="119" t="s">
        <v>614</v>
      </c>
      <c r="CEY310" s="119" t="s">
        <v>614</v>
      </c>
      <c r="CEZ310" s="119" t="s">
        <v>614</v>
      </c>
      <c r="CFA310" s="119" t="s">
        <v>614</v>
      </c>
      <c r="CFB310" s="119" t="s">
        <v>614</v>
      </c>
      <c r="CFC310" s="119" t="s">
        <v>614</v>
      </c>
      <c r="CFD310" s="119" t="s">
        <v>614</v>
      </c>
      <c r="CFE310" s="119" t="s">
        <v>614</v>
      </c>
      <c r="CFF310" s="119" t="s">
        <v>614</v>
      </c>
      <c r="CFG310" s="119" t="s">
        <v>614</v>
      </c>
      <c r="CFH310" s="119" t="s">
        <v>614</v>
      </c>
      <c r="CFI310" s="119" t="s">
        <v>614</v>
      </c>
      <c r="CFJ310" s="119" t="s">
        <v>614</v>
      </c>
      <c r="CFK310" s="119" t="s">
        <v>614</v>
      </c>
      <c r="CFL310" s="119" t="s">
        <v>614</v>
      </c>
      <c r="CFM310" s="119" t="s">
        <v>614</v>
      </c>
      <c r="CFN310" s="119" t="s">
        <v>614</v>
      </c>
      <c r="CFO310" s="119" t="s">
        <v>614</v>
      </c>
      <c r="CFP310" s="119" t="s">
        <v>614</v>
      </c>
      <c r="CFQ310" s="119" t="s">
        <v>614</v>
      </c>
      <c r="CFR310" s="119" t="s">
        <v>614</v>
      </c>
      <c r="CFS310" s="119" t="s">
        <v>614</v>
      </c>
      <c r="CFT310" s="119" t="s">
        <v>614</v>
      </c>
      <c r="CFU310" s="119" t="s">
        <v>614</v>
      </c>
      <c r="CFV310" s="119" t="s">
        <v>614</v>
      </c>
      <c r="CFW310" s="119" t="s">
        <v>614</v>
      </c>
      <c r="CFX310" s="119" t="s">
        <v>614</v>
      </c>
      <c r="CFY310" s="119" t="s">
        <v>614</v>
      </c>
      <c r="CFZ310" s="119" t="s">
        <v>614</v>
      </c>
      <c r="CGA310" s="119" t="s">
        <v>614</v>
      </c>
      <c r="CGB310" s="119" t="s">
        <v>614</v>
      </c>
      <c r="CGC310" s="119" t="s">
        <v>614</v>
      </c>
      <c r="CGD310" s="119" t="s">
        <v>614</v>
      </c>
      <c r="CGE310" s="119" t="s">
        <v>614</v>
      </c>
      <c r="CGF310" s="119" t="s">
        <v>614</v>
      </c>
      <c r="CGG310" s="119" t="s">
        <v>614</v>
      </c>
      <c r="CGH310" s="119" t="s">
        <v>614</v>
      </c>
      <c r="CGI310" s="119" t="s">
        <v>614</v>
      </c>
      <c r="CGJ310" s="119" t="s">
        <v>614</v>
      </c>
      <c r="CGK310" s="119" t="s">
        <v>614</v>
      </c>
      <c r="CGL310" s="119" t="s">
        <v>614</v>
      </c>
      <c r="CGM310" s="119" t="s">
        <v>614</v>
      </c>
      <c r="CGN310" s="119" t="s">
        <v>614</v>
      </c>
      <c r="CGO310" s="119" t="s">
        <v>614</v>
      </c>
      <c r="CGP310" s="119" t="s">
        <v>614</v>
      </c>
      <c r="CGQ310" s="119" t="s">
        <v>614</v>
      </c>
      <c r="CGR310" s="119" t="s">
        <v>614</v>
      </c>
      <c r="CGS310" s="119" t="s">
        <v>614</v>
      </c>
      <c r="CGT310" s="119" t="s">
        <v>614</v>
      </c>
      <c r="CGU310" s="119" t="s">
        <v>614</v>
      </c>
      <c r="CGV310" s="119" t="s">
        <v>614</v>
      </c>
      <c r="CGW310" s="119" t="s">
        <v>614</v>
      </c>
      <c r="CGX310" s="119" t="s">
        <v>614</v>
      </c>
      <c r="CGY310" s="119" t="s">
        <v>614</v>
      </c>
      <c r="CGZ310" s="119" t="s">
        <v>614</v>
      </c>
      <c r="CHA310" s="119" t="s">
        <v>614</v>
      </c>
      <c r="CHB310" s="119" t="s">
        <v>614</v>
      </c>
      <c r="CHC310" s="119" t="s">
        <v>614</v>
      </c>
      <c r="CHD310" s="119" t="s">
        <v>614</v>
      </c>
      <c r="CHE310" s="119" t="s">
        <v>614</v>
      </c>
      <c r="CHF310" s="119" t="s">
        <v>614</v>
      </c>
      <c r="CHG310" s="119" t="s">
        <v>614</v>
      </c>
      <c r="CHH310" s="119" t="s">
        <v>614</v>
      </c>
      <c r="CHI310" s="119" t="s">
        <v>614</v>
      </c>
      <c r="CHJ310" s="119" t="s">
        <v>614</v>
      </c>
      <c r="CHK310" s="119" t="s">
        <v>614</v>
      </c>
      <c r="CHL310" s="119" t="s">
        <v>614</v>
      </c>
      <c r="CHM310" s="119" t="s">
        <v>614</v>
      </c>
      <c r="CHN310" s="119" t="s">
        <v>614</v>
      </c>
      <c r="CHO310" s="119" t="s">
        <v>614</v>
      </c>
      <c r="CHP310" s="119" t="s">
        <v>614</v>
      </c>
      <c r="CHQ310" s="119" t="s">
        <v>614</v>
      </c>
      <c r="CHR310" s="119" t="s">
        <v>614</v>
      </c>
      <c r="CHS310" s="119" t="s">
        <v>614</v>
      </c>
      <c r="CHT310" s="119" t="s">
        <v>614</v>
      </c>
      <c r="CHU310" s="119" t="s">
        <v>614</v>
      </c>
      <c r="CHV310" s="119" t="s">
        <v>614</v>
      </c>
      <c r="CHW310" s="119" t="s">
        <v>614</v>
      </c>
      <c r="CHX310" s="119" t="s">
        <v>614</v>
      </c>
      <c r="CHY310" s="119" t="s">
        <v>614</v>
      </c>
      <c r="CHZ310" s="119" t="s">
        <v>614</v>
      </c>
      <c r="CIA310" s="119" t="s">
        <v>614</v>
      </c>
      <c r="CIB310" s="119" t="s">
        <v>614</v>
      </c>
      <c r="CIC310" s="119" t="s">
        <v>614</v>
      </c>
      <c r="CID310" s="119" t="s">
        <v>614</v>
      </c>
      <c r="CIE310" s="119" t="s">
        <v>614</v>
      </c>
      <c r="CIF310" s="119" t="s">
        <v>614</v>
      </c>
      <c r="CIG310" s="119" t="s">
        <v>614</v>
      </c>
      <c r="CIH310" s="119" t="s">
        <v>614</v>
      </c>
      <c r="CII310" s="119" t="s">
        <v>614</v>
      </c>
      <c r="CIJ310" s="119" t="s">
        <v>614</v>
      </c>
      <c r="CIK310" s="119" t="s">
        <v>614</v>
      </c>
      <c r="CIL310" s="119" t="s">
        <v>614</v>
      </c>
      <c r="CIM310" s="119" t="s">
        <v>614</v>
      </c>
      <c r="CIN310" s="119" t="s">
        <v>614</v>
      </c>
      <c r="CIO310" s="119" t="s">
        <v>614</v>
      </c>
      <c r="CIP310" s="119" t="s">
        <v>614</v>
      </c>
      <c r="CIQ310" s="119" t="s">
        <v>614</v>
      </c>
      <c r="CIR310" s="119" t="s">
        <v>614</v>
      </c>
      <c r="CIS310" s="119" t="s">
        <v>614</v>
      </c>
      <c r="CIT310" s="119" t="s">
        <v>614</v>
      </c>
      <c r="CIU310" s="119" t="s">
        <v>614</v>
      </c>
      <c r="CIV310" s="119" t="s">
        <v>614</v>
      </c>
      <c r="CIW310" s="119" t="s">
        <v>614</v>
      </c>
      <c r="CIX310" s="119" t="s">
        <v>614</v>
      </c>
      <c r="CIY310" s="119" t="s">
        <v>614</v>
      </c>
      <c r="CIZ310" s="119" t="s">
        <v>614</v>
      </c>
      <c r="CJA310" s="119" t="s">
        <v>614</v>
      </c>
      <c r="CJB310" s="119" t="s">
        <v>614</v>
      </c>
      <c r="CJC310" s="119" t="s">
        <v>614</v>
      </c>
      <c r="CJD310" s="119" t="s">
        <v>614</v>
      </c>
      <c r="CJE310" s="119" t="s">
        <v>614</v>
      </c>
      <c r="CJF310" s="119" t="s">
        <v>614</v>
      </c>
      <c r="CJG310" s="119" t="s">
        <v>614</v>
      </c>
      <c r="CJH310" s="119" t="s">
        <v>614</v>
      </c>
      <c r="CJI310" s="119" t="s">
        <v>614</v>
      </c>
      <c r="CJJ310" s="119" t="s">
        <v>614</v>
      </c>
      <c r="CJK310" s="119" t="s">
        <v>614</v>
      </c>
      <c r="CJL310" s="119" t="s">
        <v>614</v>
      </c>
      <c r="CJM310" s="119" t="s">
        <v>614</v>
      </c>
      <c r="CJN310" s="119" t="s">
        <v>614</v>
      </c>
      <c r="CJO310" s="119" t="s">
        <v>614</v>
      </c>
      <c r="CJP310" s="119" t="s">
        <v>614</v>
      </c>
      <c r="CJQ310" s="119" t="s">
        <v>614</v>
      </c>
      <c r="CJR310" s="119" t="s">
        <v>614</v>
      </c>
      <c r="CJS310" s="119" t="s">
        <v>614</v>
      </c>
      <c r="CJT310" s="119" t="s">
        <v>614</v>
      </c>
      <c r="CJU310" s="119" t="s">
        <v>614</v>
      </c>
      <c r="CJV310" s="119" t="s">
        <v>614</v>
      </c>
      <c r="CJW310" s="119" t="s">
        <v>614</v>
      </c>
      <c r="CJX310" s="119" t="s">
        <v>614</v>
      </c>
      <c r="CJY310" s="119" t="s">
        <v>614</v>
      </c>
      <c r="CJZ310" s="119" t="s">
        <v>614</v>
      </c>
      <c r="CKA310" s="119" t="s">
        <v>614</v>
      </c>
      <c r="CKB310" s="119" t="s">
        <v>614</v>
      </c>
      <c r="CKC310" s="119" t="s">
        <v>614</v>
      </c>
      <c r="CKD310" s="119" t="s">
        <v>614</v>
      </c>
      <c r="CKE310" s="119" t="s">
        <v>614</v>
      </c>
      <c r="CKF310" s="119" t="s">
        <v>614</v>
      </c>
      <c r="CKG310" s="119" t="s">
        <v>614</v>
      </c>
      <c r="CKH310" s="119" t="s">
        <v>614</v>
      </c>
      <c r="CKI310" s="119" t="s">
        <v>614</v>
      </c>
      <c r="CKJ310" s="119" t="s">
        <v>614</v>
      </c>
      <c r="CKK310" s="119" t="s">
        <v>614</v>
      </c>
      <c r="CKL310" s="119" t="s">
        <v>614</v>
      </c>
      <c r="CKM310" s="119" t="s">
        <v>614</v>
      </c>
      <c r="CKN310" s="119" t="s">
        <v>614</v>
      </c>
      <c r="CKO310" s="119" t="s">
        <v>614</v>
      </c>
      <c r="CKP310" s="119" t="s">
        <v>614</v>
      </c>
      <c r="CKQ310" s="119" t="s">
        <v>614</v>
      </c>
      <c r="CKR310" s="119" t="s">
        <v>614</v>
      </c>
      <c r="CKS310" s="119" t="s">
        <v>614</v>
      </c>
      <c r="CKT310" s="119" t="s">
        <v>614</v>
      </c>
      <c r="CKU310" s="119" t="s">
        <v>614</v>
      </c>
      <c r="CKV310" s="119" t="s">
        <v>614</v>
      </c>
      <c r="CKW310" s="119" t="s">
        <v>614</v>
      </c>
      <c r="CKX310" s="119" t="s">
        <v>614</v>
      </c>
      <c r="CKY310" s="119" t="s">
        <v>614</v>
      </c>
      <c r="CKZ310" s="119" t="s">
        <v>614</v>
      </c>
      <c r="CLA310" s="119" t="s">
        <v>614</v>
      </c>
      <c r="CLB310" s="119" t="s">
        <v>614</v>
      </c>
      <c r="CLC310" s="119" t="s">
        <v>614</v>
      </c>
      <c r="CLD310" s="119" t="s">
        <v>614</v>
      </c>
      <c r="CLE310" s="119" t="s">
        <v>614</v>
      </c>
      <c r="CLF310" s="119" t="s">
        <v>614</v>
      </c>
      <c r="CLG310" s="119" t="s">
        <v>614</v>
      </c>
      <c r="CLH310" s="119" t="s">
        <v>614</v>
      </c>
      <c r="CLI310" s="119" t="s">
        <v>614</v>
      </c>
      <c r="CLJ310" s="119" t="s">
        <v>614</v>
      </c>
      <c r="CLK310" s="119" t="s">
        <v>614</v>
      </c>
      <c r="CLL310" s="119" t="s">
        <v>614</v>
      </c>
      <c r="CLM310" s="119" t="s">
        <v>614</v>
      </c>
      <c r="CLN310" s="119" t="s">
        <v>614</v>
      </c>
      <c r="CLO310" s="119" t="s">
        <v>614</v>
      </c>
      <c r="CLP310" s="119" t="s">
        <v>614</v>
      </c>
      <c r="CLQ310" s="119" t="s">
        <v>614</v>
      </c>
      <c r="CLR310" s="119" t="s">
        <v>614</v>
      </c>
      <c r="CLS310" s="119" t="s">
        <v>614</v>
      </c>
      <c r="CLT310" s="119" t="s">
        <v>614</v>
      </c>
      <c r="CLU310" s="119" t="s">
        <v>614</v>
      </c>
      <c r="CLV310" s="119" t="s">
        <v>614</v>
      </c>
      <c r="CLW310" s="119" t="s">
        <v>614</v>
      </c>
      <c r="CLX310" s="119" t="s">
        <v>614</v>
      </c>
      <c r="CLY310" s="119" t="s">
        <v>614</v>
      </c>
      <c r="CLZ310" s="119" t="s">
        <v>614</v>
      </c>
      <c r="CMA310" s="119" t="s">
        <v>614</v>
      </c>
      <c r="CMB310" s="119" t="s">
        <v>614</v>
      </c>
      <c r="CMC310" s="119" t="s">
        <v>614</v>
      </c>
      <c r="CMD310" s="119" t="s">
        <v>614</v>
      </c>
      <c r="CME310" s="119" t="s">
        <v>614</v>
      </c>
      <c r="CMF310" s="119" t="s">
        <v>614</v>
      </c>
      <c r="CMG310" s="119" t="s">
        <v>614</v>
      </c>
      <c r="CMH310" s="119" t="s">
        <v>614</v>
      </c>
      <c r="CMI310" s="119" t="s">
        <v>614</v>
      </c>
      <c r="CMJ310" s="119" t="s">
        <v>614</v>
      </c>
      <c r="CMK310" s="119" t="s">
        <v>614</v>
      </c>
      <c r="CML310" s="119" t="s">
        <v>614</v>
      </c>
      <c r="CMM310" s="119" t="s">
        <v>614</v>
      </c>
      <c r="CMN310" s="119" t="s">
        <v>614</v>
      </c>
      <c r="CMO310" s="119" t="s">
        <v>614</v>
      </c>
      <c r="CMP310" s="119" t="s">
        <v>614</v>
      </c>
      <c r="CMQ310" s="119" t="s">
        <v>614</v>
      </c>
      <c r="CMR310" s="119" t="s">
        <v>614</v>
      </c>
      <c r="CMS310" s="119" t="s">
        <v>614</v>
      </c>
      <c r="CMT310" s="119" t="s">
        <v>614</v>
      </c>
      <c r="CMU310" s="119" t="s">
        <v>614</v>
      </c>
      <c r="CMV310" s="119" t="s">
        <v>614</v>
      </c>
      <c r="CMW310" s="119" t="s">
        <v>614</v>
      </c>
      <c r="CMX310" s="119" t="s">
        <v>614</v>
      </c>
      <c r="CMY310" s="119" t="s">
        <v>614</v>
      </c>
      <c r="CMZ310" s="119" t="s">
        <v>614</v>
      </c>
      <c r="CNA310" s="119" t="s">
        <v>614</v>
      </c>
      <c r="CNB310" s="119" t="s">
        <v>614</v>
      </c>
      <c r="CNC310" s="119" t="s">
        <v>614</v>
      </c>
      <c r="CND310" s="119" t="s">
        <v>614</v>
      </c>
      <c r="CNE310" s="119" t="s">
        <v>614</v>
      </c>
      <c r="CNF310" s="119" t="s">
        <v>614</v>
      </c>
      <c r="CNG310" s="119" t="s">
        <v>614</v>
      </c>
      <c r="CNH310" s="119" t="s">
        <v>614</v>
      </c>
      <c r="CNI310" s="119" t="s">
        <v>614</v>
      </c>
      <c r="CNJ310" s="119" t="s">
        <v>614</v>
      </c>
      <c r="CNK310" s="119" t="s">
        <v>614</v>
      </c>
      <c r="CNL310" s="119" t="s">
        <v>614</v>
      </c>
      <c r="CNM310" s="119" t="s">
        <v>614</v>
      </c>
      <c r="CNN310" s="119" t="s">
        <v>614</v>
      </c>
      <c r="CNO310" s="119" t="s">
        <v>614</v>
      </c>
      <c r="CNP310" s="119" t="s">
        <v>614</v>
      </c>
      <c r="CNQ310" s="119" t="s">
        <v>614</v>
      </c>
      <c r="CNR310" s="119" t="s">
        <v>614</v>
      </c>
      <c r="CNS310" s="119" t="s">
        <v>614</v>
      </c>
      <c r="CNT310" s="119" t="s">
        <v>614</v>
      </c>
      <c r="CNU310" s="119" t="s">
        <v>614</v>
      </c>
      <c r="CNV310" s="119" t="s">
        <v>614</v>
      </c>
      <c r="CNW310" s="119" t="s">
        <v>614</v>
      </c>
      <c r="CNX310" s="119" t="s">
        <v>614</v>
      </c>
      <c r="CNY310" s="119" t="s">
        <v>614</v>
      </c>
      <c r="CNZ310" s="119" t="s">
        <v>614</v>
      </c>
      <c r="COA310" s="119" t="s">
        <v>614</v>
      </c>
      <c r="COB310" s="119" t="s">
        <v>614</v>
      </c>
      <c r="COC310" s="119" t="s">
        <v>614</v>
      </c>
      <c r="COD310" s="119" t="s">
        <v>614</v>
      </c>
      <c r="COE310" s="119" t="s">
        <v>614</v>
      </c>
      <c r="COF310" s="119" t="s">
        <v>614</v>
      </c>
      <c r="COG310" s="119" t="s">
        <v>614</v>
      </c>
      <c r="COH310" s="119" t="s">
        <v>614</v>
      </c>
      <c r="COI310" s="119" t="s">
        <v>614</v>
      </c>
      <c r="COJ310" s="119" t="s">
        <v>614</v>
      </c>
      <c r="COK310" s="119" t="s">
        <v>614</v>
      </c>
      <c r="COL310" s="119" t="s">
        <v>614</v>
      </c>
      <c r="COM310" s="119" t="s">
        <v>614</v>
      </c>
      <c r="CON310" s="119" t="s">
        <v>614</v>
      </c>
      <c r="COO310" s="119" t="s">
        <v>614</v>
      </c>
      <c r="COP310" s="119" t="s">
        <v>614</v>
      </c>
      <c r="COQ310" s="119" t="s">
        <v>614</v>
      </c>
      <c r="COR310" s="119" t="s">
        <v>614</v>
      </c>
      <c r="COS310" s="119" t="s">
        <v>614</v>
      </c>
      <c r="COT310" s="119" t="s">
        <v>614</v>
      </c>
      <c r="COU310" s="119" t="s">
        <v>614</v>
      </c>
      <c r="COV310" s="119" t="s">
        <v>614</v>
      </c>
      <c r="COW310" s="119" t="s">
        <v>614</v>
      </c>
      <c r="COX310" s="119" t="s">
        <v>614</v>
      </c>
      <c r="COY310" s="119" t="s">
        <v>614</v>
      </c>
      <c r="COZ310" s="119" t="s">
        <v>614</v>
      </c>
      <c r="CPA310" s="119" t="s">
        <v>614</v>
      </c>
      <c r="CPB310" s="119" t="s">
        <v>614</v>
      </c>
      <c r="CPC310" s="119" t="s">
        <v>614</v>
      </c>
      <c r="CPD310" s="119" t="s">
        <v>614</v>
      </c>
      <c r="CPE310" s="119" t="s">
        <v>614</v>
      </c>
      <c r="CPF310" s="119" t="s">
        <v>614</v>
      </c>
      <c r="CPG310" s="119" t="s">
        <v>614</v>
      </c>
      <c r="CPH310" s="119" t="s">
        <v>614</v>
      </c>
      <c r="CPI310" s="119" t="s">
        <v>614</v>
      </c>
      <c r="CPJ310" s="119" t="s">
        <v>614</v>
      </c>
      <c r="CPK310" s="119" t="s">
        <v>614</v>
      </c>
      <c r="CPL310" s="119" t="s">
        <v>614</v>
      </c>
      <c r="CPM310" s="119" t="s">
        <v>614</v>
      </c>
      <c r="CPN310" s="119" t="s">
        <v>614</v>
      </c>
      <c r="CPO310" s="119" t="s">
        <v>614</v>
      </c>
      <c r="CPP310" s="119" t="s">
        <v>614</v>
      </c>
      <c r="CPQ310" s="119" t="s">
        <v>614</v>
      </c>
      <c r="CPR310" s="119" t="s">
        <v>614</v>
      </c>
      <c r="CPS310" s="119" t="s">
        <v>614</v>
      </c>
      <c r="CPT310" s="119" t="s">
        <v>614</v>
      </c>
      <c r="CPU310" s="119" t="s">
        <v>614</v>
      </c>
      <c r="CPV310" s="119" t="s">
        <v>614</v>
      </c>
      <c r="CPW310" s="119" t="s">
        <v>614</v>
      </c>
      <c r="CPX310" s="119" t="s">
        <v>614</v>
      </c>
      <c r="CPY310" s="119" t="s">
        <v>614</v>
      </c>
      <c r="CPZ310" s="119" t="s">
        <v>614</v>
      </c>
      <c r="CQA310" s="119" t="s">
        <v>614</v>
      </c>
      <c r="CQB310" s="119" t="s">
        <v>614</v>
      </c>
      <c r="CQC310" s="119" t="s">
        <v>614</v>
      </c>
      <c r="CQD310" s="119" t="s">
        <v>614</v>
      </c>
      <c r="CQE310" s="119" t="s">
        <v>614</v>
      </c>
      <c r="CQF310" s="119" t="s">
        <v>614</v>
      </c>
      <c r="CQG310" s="119" t="s">
        <v>614</v>
      </c>
      <c r="CQH310" s="119" t="s">
        <v>614</v>
      </c>
      <c r="CQI310" s="119" t="s">
        <v>614</v>
      </c>
      <c r="CQJ310" s="119" t="s">
        <v>614</v>
      </c>
      <c r="CQK310" s="119" t="s">
        <v>614</v>
      </c>
      <c r="CQL310" s="119" t="s">
        <v>614</v>
      </c>
      <c r="CQM310" s="119" t="s">
        <v>614</v>
      </c>
      <c r="CQN310" s="119" t="s">
        <v>614</v>
      </c>
      <c r="CQO310" s="119" t="s">
        <v>614</v>
      </c>
      <c r="CQP310" s="119" t="s">
        <v>614</v>
      </c>
      <c r="CQQ310" s="119" t="s">
        <v>614</v>
      </c>
      <c r="CQR310" s="119" t="s">
        <v>614</v>
      </c>
      <c r="CQS310" s="119" t="s">
        <v>614</v>
      </c>
      <c r="CQT310" s="119" t="s">
        <v>614</v>
      </c>
      <c r="CQU310" s="119" t="s">
        <v>614</v>
      </c>
      <c r="CQV310" s="119" t="s">
        <v>614</v>
      </c>
      <c r="CQW310" s="119" t="s">
        <v>614</v>
      </c>
      <c r="CQX310" s="119" t="s">
        <v>614</v>
      </c>
      <c r="CQY310" s="119" t="s">
        <v>614</v>
      </c>
      <c r="CQZ310" s="119" t="s">
        <v>614</v>
      </c>
      <c r="CRA310" s="119" t="s">
        <v>614</v>
      </c>
      <c r="CRB310" s="119" t="s">
        <v>614</v>
      </c>
      <c r="CRC310" s="119" t="s">
        <v>614</v>
      </c>
      <c r="CRD310" s="119" t="s">
        <v>614</v>
      </c>
      <c r="CRE310" s="119" t="s">
        <v>614</v>
      </c>
      <c r="CRF310" s="119" t="s">
        <v>614</v>
      </c>
      <c r="CRG310" s="119" t="s">
        <v>614</v>
      </c>
      <c r="CRH310" s="119" t="s">
        <v>614</v>
      </c>
      <c r="CRI310" s="119" t="s">
        <v>614</v>
      </c>
      <c r="CRJ310" s="119" t="s">
        <v>614</v>
      </c>
      <c r="CRK310" s="119" t="s">
        <v>614</v>
      </c>
      <c r="CRL310" s="119" t="s">
        <v>614</v>
      </c>
      <c r="CRM310" s="119" t="s">
        <v>614</v>
      </c>
      <c r="CRN310" s="119" t="s">
        <v>614</v>
      </c>
      <c r="CRO310" s="119" t="s">
        <v>614</v>
      </c>
      <c r="CRP310" s="119" t="s">
        <v>614</v>
      </c>
      <c r="CRQ310" s="119" t="s">
        <v>614</v>
      </c>
      <c r="CRR310" s="119" t="s">
        <v>614</v>
      </c>
      <c r="CRS310" s="119" t="s">
        <v>614</v>
      </c>
      <c r="CRT310" s="119" t="s">
        <v>614</v>
      </c>
      <c r="CRU310" s="119" t="s">
        <v>614</v>
      </c>
      <c r="CRV310" s="119" t="s">
        <v>614</v>
      </c>
      <c r="CRW310" s="119" t="s">
        <v>614</v>
      </c>
      <c r="CRX310" s="119" t="s">
        <v>614</v>
      </c>
      <c r="CRY310" s="119" t="s">
        <v>614</v>
      </c>
      <c r="CRZ310" s="119" t="s">
        <v>614</v>
      </c>
      <c r="CSA310" s="119" t="s">
        <v>614</v>
      </c>
      <c r="CSB310" s="119" t="s">
        <v>614</v>
      </c>
      <c r="CSC310" s="119" t="s">
        <v>614</v>
      </c>
      <c r="CSD310" s="119" t="s">
        <v>614</v>
      </c>
      <c r="CSE310" s="119" t="s">
        <v>614</v>
      </c>
      <c r="CSF310" s="119" t="s">
        <v>614</v>
      </c>
      <c r="CSG310" s="119" t="s">
        <v>614</v>
      </c>
      <c r="CSH310" s="119" t="s">
        <v>614</v>
      </c>
      <c r="CSI310" s="119" t="s">
        <v>614</v>
      </c>
      <c r="CSJ310" s="119" t="s">
        <v>614</v>
      </c>
      <c r="CSK310" s="119" t="s">
        <v>614</v>
      </c>
      <c r="CSL310" s="119" t="s">
        <v>614</v>
      </c>
      <c r="CSM310" s="119" t="s">
        <v>614</v>
      </c>
      <c r="CSN310" s="119" t="s">
        <v>614</v>
      </c>
      <c r="CSO310" s="119" t="s">
        <v>614</v>
      </c>
      <c r="CSP310" s="119" t="s">
        <v>614</v>
      </c>
      <c r="CSQ310" s="119" t="s">
        <v>614</v>
      </c>
      <c r="CSR310" s="119" t="s">
        <v>614</v>
      </c>
      <c r="CSS310" s="119" t="s">
        <v>614</v>
      </c>
      <c r="CST310" s="119" t="s">
        <v>614</v>
      </c>
      <c r="CSU310" s="119" t="s">
        <v>614</v>
      </c>
      <c r="CSV310" s="119" t="s">
        <v>614</v>
      </c>
      <c r="CSW310" s="119" t="s">
        <v>614</v>
      </c>
      <c r="CSX310" s="119" t="s">
        <v>614</v>
      </c>
      <c r="CSY310" s="119" t="s">
        <v>614</v>
      </c>
      <c r="CSZ310" s="119" t="s">
        <v>614</v>
      </c>
      <c r="CTA310" s="119" t="s">
        <v>614</v>
      </c>
      <c r="CTB310" s="119" t="s">
        <v>614</v>
      </c>
      <c r="CTC310" s="119" t="s">
        <v>614</v>
      </c>
      <c r="CTD310" s="119" t="s">
        <v>614</v>
      </c>
      <c r="CTE310" s="119" t="s">
        <v>614</v>
      </c>
      <c r="CTF310" s="119" t="s">
        <v>614</v>
      </c>
      <c r="CTG310" s="119" t="s">
        <v>614</v>
      </c>
      <c r="CTH310" s="119" t="s">
        <v>614</v>
      </c>
      <c r="CTI310" s="119" t="s">
        <v>614</v>
      </c>
      <c r="CTJ310" s="119" t="s">
        <v>614</v>
      </c>
      <c r="CTK310" s="119" t="s">
        <v>614</v>
      </c>
      <c r="CTL310" s="119" t="s">
        <v>614</v>
      </c>
      <c r="CTM310" s="119" t="s">
        <v>614</v>
      </c>
      <c r="CTN310" s="119" t="s">
        <v>614</v>
      </c>
      <c r="CTO310" s="119" t="s">
        <v>614</v>
      </c>
      <c r="CTP310" s="119" t="s">
        <v>614</v>
      </c>
      <c r="CTQ310" s="119" t="s">
        <v>614</v>
      </c>
      <c r="CTR310" s="119" t="s">
        <v>614</v>
      </c>
      <c r="CTS310" s="119" t="s">
        <v>614</v>
      </c>
      <c r="CTT310" s="119" t="s">
        <v>614</v>
      </c>
      <c r="CTU310" s="119" t="s">
        <v>614</v>
      </c>
      <c r="CTV310" s="119" t="s">
        <v>614</v>
      </c>
      <c r="CTW310" s="119" t="s">
        <v>614</v>
      </c>
      <c r="CTX310" s="119" t="s">
        <v>614</v>
      </c>
      <c r="CTY310" s="119" t="s">
        <v>614</v>
      </c>
      <c r="CTZ310" s="119" t="s">
        <v>614</v>
      </c>
      <c r="CUA310" s="119" t="s">
        <v>614</v>
      </c>
      <c r="CUB310" s="119" t="s">
        <v>614</v>
      </c>
      <c r="CUC310" s="119" t="s">
        <v>614</v>
      </c>
      <c r="CUD310" s="119" t="s">
        <v>614</v>
      </c>
      <c r="CUE310" s="119" t="s">
        <v>614</v>
      </c>
      <c r="CUF310" s="119" t="s">
        <v>614</v>
      </c>
      <c r="CUG310" s="119" t="s">
        <v>614</v>
      </c>
      <c r="CUH310" s="119" t="s">
        <v>614</v>
      </c>
      <c r="CUI310" s="119" t="s">
        <v>614</v>
      </c>
      <c r="CUJ310" s="119" t="s">
        <v>614</v>
      </c>
      <c r="CUK310" s="119" t="s">
        <v>614</v>
      </c>
      <c r="CUL310" s="119" t="s">
        <v>614</v>
      </c>
      <c r="CUM310" s="119" t="s">
        <v>614</v>
      </c>
      <c r="CUN310" s="119" t="s">
        <v>614</v>
      </c>
      <c r="CUO310" s="119" t="s">
        <v>614</v>
      </c>
      <c r="CUP310" s="119" t="s">
        <v>614</v>
      </c>
      <c r="CUQ310" s="119" t="s">
        <v>614</v>
      </c>
      <c r="CUR310" s="119" t="s">
        <v>614</v>
      </c>
      <c r="CUS310" s="119" t="s">
        <v>614</v>
      </c>
      <c r="CUT310" s="119" t="s">
        <v>614</v>
      </c>
      <c r="CUU310" s="119" t="s">
        <v>614</v>
      </c>
      <c r="CUV310" s="119" t="s">
        <v>614</v>
      </c>
      <c r="CUW310" s="119" t="s">
        <v>614</v>
      </c>
      <c r="CUX310" s="119" t="s">
        <v>614</v>
      </c>
      <c r="CUY310" s="119" t="s">
        <v>614</v>
      </c>
      <c r="CUZ310" s="119" t="s">
        <v>614</v>
      </c>
      <c r="CVA310" s="119" t="s">
        <v>614</v>
      </c>
      <c r="CVB310" s="119" t="s">
        <v>614</v>
      </c>
      <c r="CVC310" s="119" t="s">
        <v>614</v>
      </c>
      <c r="CVD310" s="119" t="s">
        <v>614</v>
      </c>
      <c r="CVE310" s="119" t="s">
        <v>614</v>
      </c>
      <c r="CVF310" s="119" t="s">
        <v>614</v>
      </c>
      <c r="CVG310" s="119" t="s">
        <v>614</v>
      </c>
      <c r="CVH310" s="119" t="s">
        <v>614</v>
      </c>
      <c r="CVI310" s="119" t="s">
        <v>614</v>
      </c>
      <c r="CVJ310" s="119" t="s">
        <v>614</v>
      </c>
      <c r="CVK310" s="119" t="s">
        <v>614</v>
      </c>
      <c r="CVL310" s="119" t="s">
        <v>614</v>
      </c>
      <c r="CVM310" s="119" t="s">
        <v>614</v>
      </c>
      <c r="CVN310" s="119" t="s">
        <v>614</v>
      </c>
      <c r="CVO310" s="119" t="s">
        <v>614</v>
      </c>
      <c r="CVP310" s="119" t="s">
        <v>614</v>
      </c>
      <c r="CVQ310" s="119" t="s">
        <v>614</v>
      </c>
      <c r="CVR310" s="119" t="s">
        <v>614</v>
      </c>
      <c r="CVS310" s="119" t="s">
        <v>614</v>
      </c>
      <c r="CVT310" s="119" t="s">
        <v>614</v>
      </c>
      <c r="CVU310" s="119" t="s">
        <v>614</v>
      </c>
      <c r="CVV310" s="119" t="s">
        <v>614</v>
      </c>
      <c r="CVW310" s="119" t="s">
        <v>614</v>
      </c>
      <c r="CVX310" s="119" t="s">
        <v>614</v>
      </c>
      <c r="CVY310" s="119" t="s">
        <v>614</v>
      </c>
      <c r="CVZ310" s="119" t="s">
        <v>614</v>
      </c>
      <c r="CWA310" s="119" t="s">
        <v>614</v>
      </c>
      <c r="CWB310" s="119" t="s">
        <v>614</v>
      </c>
      <c r="CWC310" s="119" t="s">
        <v>614</v>
      </c>
      <c r="CWD310" s="119" t="s">
        <v>614</v>
      </c>
      <c r="CWE310" s="119" t="s">
        <v>614</v>
      </c>
      <c r="CWF310" s="119" t="s">
        <v>614</v>
      </c>
      <c r="CWG310" s="119" t="s">
        <v>614</v>
      </c>
      <c r="CWH310" s="119" t="s">
        <v>614</v>
      </c>
      <c r="CWI310" s="119" t="s">
        <v>614</v>
      </c>
      <c r="CWJ310" s="119" t="s">
        <v>614</v>
      </c>
      <c r="CWK310" s="119" t="s">
        <v>614</v>
      </c>
      <c r="CWL310" s="119" t="s">
        <v>614</v>
      </c>
      <c r="CWM310" s="119" t="s">
        <v>614</v>
      </c>
      <c r="CWN310" s="119" t="s">
        <v>614</v>
      </c>
      <c r="CWO310" s="119" t="s">
        <v>614</v>
      </c>
      <c r="CWP310" s="119" t="s">
        <v>614</v>
      </c>
      <c r="CWQ310" s="119" t="s">
        <v>614</v>
      </c>
      <c r="CWR310" s="119" t="s">
        <v>614</v>
      </c>
      <c r="CWS310" s="119" t="s">
        <v>614</v>
      </c>
      <c r="CWT310" s="119" t="s">
        <v>614</v>
      </c>
      <c r="CWU310" s="119" t="s">
        <v>614</v>
      </c>
      <c r="CWV310" s="119" t="s">
        <v>614</v>
      </c>
      <c r="CWW310" s="119" t="s">
        <v>614</v>
      </c>
      <c r="CWX310" s="119" t="s">
        <v>614</v>
      </c>
      <c r="CWY310" s="119" t="s">
        <v>614</v>
      </c>
      <c r="CWZ310" s="119" t="s">
        <v>614</v>
      </c>
      <c r="CXA310" s="119" t="s">
        <v>614</v>
      </c>
      <c r="CXB310" s="119" t="s">
        <v>614</v>
      </c>
      <c r="CXC310" s="119" t="s">
        <v>614</v>
      </c>
      <c r="CXD310" s="119" t="s">
        <v>614</v>
      </c>
      <c r="CXE310" s="119" t="s">
        <v>614</v>
      </c>
      <c r="CXF310" s="119" t="s">
        <v>614</v>
      </c>
      <c r="CXG310" s="119" t="s">
        <v>614</v>
      </c>
      <c r="CXH310" s="119" t="s">
        <v>614</v>
      </c>
      <c r="CXI310" s="119" t="s">
        <v>614</v>
      </c>
      <c r="CXJ310" s="119" t="s">
        <v>614</v>
      </c>
      <c r="CXK310" s="119" t="s">
        <v>614</v>
      </c>
      <c r="CXL310" s="119" t="s">
        <v>614</v>
      </c>
      <c r="CXM310" s="119" t="s">
        <v>614</v>
      </c>
      <c r="CXN310" s="119" t="s">
        <v>614</v>
      </c>
      <c r="CXO310" s="119" t="s">
        <v>614</v>
      </c>
      <c r="CXP310" s="119" t="s">
        <v>614</v>
      </c>
      <c r="CXQ310" s="119" t="s">
        <v>614</v>
      </c>
      <c r="CXR310" s="119" t="s">
        <v>614</v>
      </c>
      <c r="CXS310" s="119" t="s">
        <v>614</v>
      </c>
      <c r="CXT310" s="119" t="s">
        <v>614</v>
      </c>
      <c r="CXU310" s="119" t="s">
        <v>614</v>
      </c>
      <c r="CXV310" s="119" t="s">
        <v>614</v>
      </c>
      <c r="CXW310" s="119" t="s">
        <v>614</v>
      </c>
      <c r="CXX310" s="119" t="s">
        <v>614</v>
      </c>
      <c r="CXY310" s="119" t="s">
        <v>614</v>
      </c>
      <c r="CXZ310" s="119" t="s">
        <v>614</v>
      </c>
      <c r="CYA310" s="119" t="s">
        <v>614</v>
      </c>
      <c r="CYB310" s="119" t="s">
        <v>614</v>
      </c>
      <c r="CYC310" s="119" t="s">
        <v>614</v>
      </c>
      <c r="CYD310" s="119" t="s">
        <v>614</v>
      </c>
      <c r="CYE310" s="119" t="s">
        <v>614</v>
      </c>
      <c r="CYF310" s="119" t="s">
        <v>614</v>
      </c>
      <c r="CYG310" s="119" t="s">
        <v>614</v>
      </c>
      <c r="CYH310" s="119" t="s">
        <v>614</v>
      </c>
      <c r="CYI310" s="119" t="s">
        <v>614</v>
      </c>
      <c r="CYJ310" s="119" t="s">
        <v>614</v>
      </c>
      <c r="CYK310" s="119" t="s">
        <v>614</v>
      </c>
      <c r="CYL310" s="119" t="s">
        <v>614</v>
      </c>
      <c r="CYM310" s="119" t="s">
        <v>614</v>
      </c>
      <c r="CYN310" s="119" t="s">
        <v>614</v>
      </c>
      <c r="CYO310" s="119" t="s">
        <v>614</v>
      </c>
      <c r="CYP310" s="119" t="s">
        <v>614</v>
      </c>
      <c r="CYQ310" s="119" t="s">
        <v>614</v>
      </c>
      <c r="CYR310" s="119" t="s">
        <v>614</v>
      </c>
      <c r="CYS310" s="119" t="s">
        <v>614</v>
      </c>
      <c r="CYT310" s="119" t="s">
        <v>614</v>
      </c>
      <c r="CYU310" s="119" t="s">
        <v>614</v>
      </c>
      <c r="CYV310" s="119" t="s">
        <v>614</v>
      </c>
      <c r="CYW310" s="119" t="s">
        <v>614</v>
      </c>
      <c r="CYX310" s="119" t="s">
        <v>614</v>
      </c>
      <c r="CYY310" s="119" t="s">
        <v>614</v>
      </c>
      <c r="CYZ310" s="119" t="s">
        <v>614</v>
      </c>
      <c r="CZA310" s="119" t="s">
        <v>614</v>
      </c>
      <c r="CZB310" s="119" t="s">
        <v>614</v>
      </c>
      <c r="CZC310" s="119" t="s">
        <v>614</v>
      </c>
      <c r="CZD310" s="119" t="s">
        <v>614</v>
      </c>
      <c r="CZE310" s="119" t="s">
        <v>614</v>
      </c>
      <c r="CZF310" s="119" t="s">
        <v>614</v>
      </c>
      <c r="CZG310" s="119" t="s">
        <v>614</v>
      </c>
      <c r="CZH310" s="119" t="s">
        <v>614</v>
      </c>
      <c r="CZI310" s="119" t="s">
        <v>614</v>
      </c>
      <c r="CZJ310" s="119" t="s">
        <v>614</v>
      </c>
      <c r="CZK310" s="119" t="s">
        <v>614</v>
      </c>
      <c r="CZL310" s="119" t="s">
        <v>614</v>
      </c>
      <c r="CZM310" s="119" t="s">
        <v>614</v>
      </c>
      <c r="CZN310" s="119" t="s">
        <v>614</v>
      </c>
      <c r="CZO310" s="119" t="s">
        <v>614</v>
      </c>
      <c r="CZP310" s="119" t="s">
        <v>614</v>
      </c>
      <c r="CZQ310" s="119" t="s">
        <v>614</v>
      </c>
      <c r="CZR310" s="119" t="s">
        <v>614</v>
      </c>
      <c r="CZS310" s="119" t="s">
        <v>614</v>
      </c>
      <c r="CZT310" s="119" t="s">
        <v>614</v>
      </c>
      <c r="CZU310" s="119" t="s">
        <v>614</v>
      </c>
      <c r="CZV310" s="119" t="s">
        <v>614</v>
      </c>
      <c r="CZW310" s="119" t="s">
        <v>614</v>
      </c>
      <c r="CZX310" s="119" t="s">
        <v>614</v>
      </c>
      <c r="CZY310" s="119" t="s">
        <v>614</v>
      </c>
      <c r="CZZ310" s="119" t="s">
        <v>614</v>
      </c>
      <c r="DAA310" s="119" t="s">
        <v>614</v>
      </c>
      <c r="DAB310" s="119" t="s">
        <v>614</v>
      </c>
      <c r="DAC310" s="119" t="s">
        <v>614</v>
      </c>
      <c r="DAD310" s="119" t="s">
        <v>614</v>
      </c>
      <c r="DAE310" s="119" t="s">
        <v>614</v>
      </c>
      <c r="DAF310" s="119" t="s">
        <v>614</v>
      </c>
      <c r="DAG310" s="119" t="s">
        <v>614</v>
      </c>
      <c r="DAH310" s="119" t="s">
        <v>614</v>
      </c>
      <c r="DAI310" s="119" t="s">
        <v>614</v>
      </c>
      <c r="DAJ310" s="119" t="s">
        <v>614</v>
      </c>
      <c r="DAK310" s="119" t="s">
        <v>614</v>
      </c>
      <c r="DAL310" s="119" t="s">
        <v>614</v>
      </c>
      <c r="DAM310" s="119" t="s">
        <v>614</v>
      </c>
      <c r="DAN310" s="119" t="s">
        <v>614</v>
      </c>
      <c r="DAO310" s="119" t="s">
        <v>614</v>
      </c>
      <c r="DAP310" s="119" t="s">
        <v>614</v>
      </c>
      <c r="DAQ310" s="119" t="s">
        <v>614</v>
      </c>
      <c r="DAR310" s="119" t="s">
        <v>614</v>
      </c>
      <c r="DAS310" s="119" t="s">
        <v>614</v>
      </c>
      <c r="DAT310" s="119" t="s">
        <v>614</v>
      </c>
      <c r="DAU310" s="119" t="s">
        <v>614</v>
      </c>
      <c r="DAV310" s="119" t="s">
        <v>614</v>
      </c>
      <c r="DAW310" s="119" t="s">
        <v>614</v>
      </c>
      <c r="DAX310" s="119" t="s">
        <v>614</v>
      </c>
      <c r="DAY310" s="119" t="s">
        <v>614</v>
      </c>
      <c r="DAZ310" s="119" t="s">
        <v>614</v>
      </c>
      <c r="DBA310" s="119" t="s">
        <v>614</v>
      </c>
      <c r="DBB310" s="119" t="s">
        <v>614</v>
      </c>
      <c r="DBC310" s="119" t="s">
        <v>614</v>
      </c>
      <c r="DBD310" s="119" t="s">
        <v>614</v>
      </c>
      <c r="DBE310" s="119" t="s">
        <v>614</v>
      </c>
      <c r="DBF310" s="119" t="s">
        <v>614</v>
      </c>
      <c r="DBG310" s="119" t="s">
        <v>614</v>
      </c>
      <c r="DBH310" s="119" t="s">
        <v>614</v>
      </c>
      <c r="DBI310" s="119" t="s">
        <v>614</v>
      </c>
      <c r="DBJ310" s="119" t="s">
        <v>614</v>
      </c>
      <c r="DBK310" s="119" t="s">
        <v>614</v>
      </c>
      <c r="DBL310" s="119" t="s">
        <v>614</v>
      </c>
      <c r="DBM310" s="119" t="s">
        <v>614</v>
      </c>
      <c r="DBN310" s="119" t="s">
        <v>614</v>
      </c>
      <c r="DBO310" s="119" t="s">
        <v>614</v>
      </c>
      <c r="DBP310" s="119" t="s">
        <v>614</v>
      </c>
      <c r="DBQ310" s="119" t="s">
        <v>614</v>
      </c>
      <c r="DBR310" s="119" t="s">
        <v>614</v>
      </c>
      <c r="DBS310" s="119" t="s">
        <v>614</v>
      </c>
      <c r="DBT310" s="119" t="s">
        <v>614</v>
      </c>
      <c r="DBU310" s="119" t="s">
        <v>614</v>
      </c>
      <c r="DBV310" s="119" t="s">
        <v>614</v>
      </c>
      <c r="DBW310" s="119" t="s">
        <v>614</v>
      </c>
      <c r="DBX310" s="119" t="s">
        <v>614</v>
      </c>
      <c r="DBY310" s="119" t="s">
        <v>614</v>
      </c>
      <c r="DBZ310" s="119" t="s">
        <v>614</v>
      </c>
      <c r="DCA310" s="119" t="s">
        <v>614</v>
      </c>
      <c r="DCB310" s="119" t="s">
        <v>614</v>
      </c>
      <c r="DCC310" s="119" t="s">
        <v>614</v>
      </c>
      <c r="DCD310" s="119" t="s">
        <v>614</v>
      </c>
      <c r="DCE310" s="119" t="s">
        <v>614</v>
      </c>
      <c r="DCF310" s="119" t="s">
        <v>614</v>
      </c>
      <c r="DCG310" s="119" t="s">
        <v>614</v>
      </c>
      <c r="DCH310" s="119" t="s">
        <v>614</v>
      </c>
      <c r="DCI310" s="119" t="s">
        <v>614</v>
      </c>
      <c r="DCJ310" s="119" t="s">
        <v>614</v>
      </c>
      <c r="DCK310" s="119" t="s">
        <v>614</v>
      </c>
      <c r="DCL310" s="119" t="s">
        <v>614</v>
      </c>
      <c r="DCM310" s="119" t="s">
        <v>614</v>
      </c>
      <c r="DCN310" s="119" t="s">
        <v>614</v>
      </c>
      <c r="DCO310" s="119" t="s">
        <v>614</v>
      </c>
      <c r="DCP310" s="119" t="s">
        <v>614</v>
      </c>
      <c r="DCQ310" s="119" t="s">
        <v>614</v>
      </c>
      <c r="DCR310" s="119" t="s">
        <v>614</v>
      </c>
      <c r="DCS310" s="119" t="s">
        <v>614</v>
      </c>
      <c r="DCT310" s="119" t="s">
        <v>614</v>
      </c>
      <c r="DCU310" s="119" t="s">
        <v>614</v>
      </c>
      <c r="DCV310" s="119" t="s">
        <v>614</v>
      </c>
      <c r="DCW310" s="119" t="s">
        <v>614</v>
      </c>
      <c r="DCX310" s="119" t="s">
        <v>614</v>
      </c>
      <c r="DCY310" s="119" t="s">
        <v>614</v>
      </c>
      <c r="DCZ310" s="119" t="s">
        <v>614</v>
      </c>
      <c r="DDA310" s="119" t="s">
        <v>614</v>
      </c>
      <c r="DDB310" s="119" t="s">
        <v>614</v>
      </c>
      <c r="DDC310" s="119" t="s">
        <v>614</v>
      </c>
      <c r="DDD310" s="119" t="s">
        <v>614</v>
      </c>
      <c r="DDE310" s="119" t="s">
        <v>614</v>
      </c>
      <c r="DDF310" s="119" t="s">
        <v>614</v>
      </c>
      <c r="DDG310" s="119" t="s">
        <v>614</v>
      </c>
      <c r="DDH310" s="119" t="s">
        <v>614</v>
      </c>
      <c r="DDI310" s="119" t="s">
        <v>614</v>
      </c>
      <c r="DDJ310" s="119" t="s">
        <v>614</v>
      </c>
      <c r="DDK310" s="119" t="s">
        <v>614</v>
      </c>
      <c r="DDL310" s="119" t="s">
        <v>614</v>
      </c>
      <c r="DDM310" s="119" t="s">
        <v>614</v>
      </c>
      <c r="DDN310" s="119" t="s">
        <v>614</v>
      </c>
      <c r="DDO310" s="119" t="s">
        <v>614</v>
      </c>
      <c r="DDP310" s="119" t="s">
        <v>614</v>
      </c>
      <c r="DDQ310" s="119" t="s">
        <v>614</v>
      </c>
      <c r="DDR310" s="119" t="s">
        <v>614</v>
      </c>
      <c r="DDS310" s="119" t="s">
        <v>614</v>
      </c>
      <c r="DDT310" s="119" t="s">
        <v>614</v>
      </c>
      <c r="DDU310" s="119" t="s">
        <v>614</v>
      </c>
      <c r="DDV310" s="119" t="s">
        <v>614</v>
      </c>
      <c r="DDW310" s="119" t="s">
        <v>614</v>
      </c>
      <c r="DDX310" s="119" t="s">
        <v>614</v>
      </c>
      <c r="DDY310" s="119" t="s">
        <v>614</v>
      </c>
      <c r="DDZ310" s="119" t="s">
        <v>614</v>
      </c>
      <c r="DEA310" s="119" t="s">
        <v>614</v>
      </c>
      <c r="DEB310" s="119" t="s">
        <v>614</v>
      </c>
      <c r="DEC310" s="119" t="s">
        <v>614</v>
      </c>
      <c r="DED310" s="119" t="s">
        <v>614</v>
      </c>
      <c r="DEE310" s="119" t="s">
        <v>614</v>
      </c>
      <c r="DEF310" s="119" t="s">
        <v>614</v>
      </c>
      <c r="DEG310" s="119" t="s">
        <v>614</v>
      </c>
      <c r="DEH310" s="119" t="s">
        <v>614</v>
      </c>
      <c r="DEI310" s="119" t="s">
        <v>614</v>
      </c>
      <c r="DEJ310" s="119" t="s">
        <v>614</v>
      </c>
      <c r="DEK310" s="119" t="s">
        <v>614</v>
      </c>
      <c r="DEL310" s="119" t="s">
        <v>614</v>
      </c>
      <c r="DEM310" s="119" t="s">
        <v>614</v>
      </c>
      <c r="DEN310" s="119" t="s">
        <v>614</v>
      </c>
      <c r="DEO310" s="119" t="s">
        <v>614</v>
      </c>
      <c r="DEP310" s="119" t="s">
        <v>614</v>
      </c>
      <c r="DEQ310" s="119" t="s">
        <v>614</v>
      </c>
      <c r="DER310" s="119" t="s">
        <v>614</v>
      </c>
      <c r="DES310" s="119" t="s">
        <v>614</v>
      </c>
      <c r="DET310" s="119" t="s">
        <v>614</v>
      </c>
      <c r="DEU310" s="119" t="s">
        <v>614</v>
      </c>
      <c r="DEV310" s="119" t="s">
        <v>614</v>
      </c>
      <c r="DEW310" s="119" t="s">
        <v>614</v>
      </c>
      <c r="DEX310" s="119" t="s">
        <v>614</v>
      </c>
      <c r="DEY310" s="119" t="s">
        <v>614</v>
      </c>
      <c r="DEZ310" s="119" t="s">
        <v>614</v>
      </c>
      <c r="DFA310" s="119" t="s">
        <v>614</v>
      </c>
      <c r="DFB310" s="119" t="s">
        <v>614</v>
      </c>
      <c r="DFC310" s="119" t="s">
        <v>614</v>
      </c>
      <c r="DFD310" s="119" t="s">
        <v>614</v>
      </c>
      <c r="DFE310" s="119" t="s">
        <v>614</v>
      </c>
      <c r="DFF310" s="119" t="s">
        <v>614</v>
      </c>
      <c r="DFG310" s="119" t="s">
        <v>614</v>
      </c>
      <c r="DFH310" s="119" t="s">
        <v>614</v>
      </c>
      <c r="DFI310" s="119" t="s">
        <v>614</v>
      </c>
      <c r="DFJ310" s="119" t="s">
        <v>614</v>
      </c>
      <c r="DFK310" s="119" t="s">
        <v>614</v>
      </c>
      <c r="DFL310" s="119" t="s">
        <v>614</v>
      </c>
      <c r="DFM310" s="119" t="s">
        <v>614</v>
      </c>
      <c r="DFN310" s="119" t="s">
        <v>614</v>
      </c>
      <c r="DFO310" s="119" t="s">
        <v>614</v>
      </c>
      <c r="DFP310" s="119" t="s">
        <v>614</v>
      </c>
      <c r="DFQ310" s="119" t="s">
        <v>614</v>
      </c>
      <c r="DFR310" s="119" t="s">
        <v>614</v>
      </c>
      <c r="DFS310" s="119" t="s">
        <v>614</v>
      </c>
      <c r="DFT310" s="119" t="s">
        <v>614</v>
      </c>
      <c r="DFU310" s="119" t="s">
        <v>614</v>
      </c>
      <c r="DFV310" s="119" t="s">
        <v>614</v>
      </c>
      <c r="DFW310" s="119" t="s">
        <v>614</v>
      </c>
      <c r="DFX310" s="119" t="s">
        <v>614</v>
      </c>
      <c r="DFY310" s="119" t="s">
        <v>614</v>
      </c>
      <c r="DFZ310" s="119" t="s">
        <v>614</v>
      </c>
      <c r="DGA310" s="119" t="s">
        <v>614</v>
      </c>
      <c r="DGB310" s="119" t="s">
        <v>614</v>
      </c>
      <c r="DGC310" s="119" t="s">
        <v>614</v>
      </c>
      <c r="DGD310" s="119" t="s">
        <v>614</v>
      </c>
      <c r="DGE310" s="119" t="s">
        <v>614</v>
      </c>
      <c r="DGF310" s="119" t="s">
        <v>614</v>
      </c>
      <c r="DGG310" s="119" t="s">
        <v>614</v>
      </c>
      <c r="DGH310" s="119" t="s">
        <v>614</v>
      </c>
      <c r="DGI310" s="119" t="s">
        <v>614</v>
      </c>
      <c r="DGJ310" s="119" t="s">
        <v>614</v>
      </c>
      <c r="DGK310" s="119" t="s">
        <v>614</v>
      </c>
      <c r="DGL310" s="119" t="s">
        <v>614</v>
      </c>
      <c r="DGM310" s="119" t="s">
        <v>614</v>
      </c>
      <c r="DGN310" s="119" t="s">
        <v>614</v>
      </c>
      <c r="DGO310" s="119" t="s">
        <v>614</v>
      </c>
      <c r="DGP310" s="119" t="s">
        <v>614</v>
      </c>
      <c r="DGQ310" s="119" t="s">
        <v>614</v>
      </c>
      <c r="DGR310" s="119" t="s">
        <v>614</v>
      </c>
      <c r="DGS310" s="119" t="s">
        <v>614</v>
      </c>
      <c r="DGT310" s="119" t="s">
        <v>614</v>
      </c>
      <c r="DGU310" s="119" t="s">
        <v>614</v>
      </c>
      <c r="DGV310" s="119" t="s">
        <v>614</v>
      </c>
      <c r="DGW310" s="119" t="s">
        <v>614</v>
      </c>
      <c r="DGX310" s="119" t="s">
        <v>614</v>
      </c>
      <c r="DGY310" s="119" t="s">
        <v>614</v>
      </c>
      <c r="DGZ310" s="119" t="s">
        <v>614</v>
      </c>
      <c r="DHA310" s="119" t="s">
        <v>614</v>
      </c>
      <c r="DHB310" s="119" t="s">
        <v>614</v>
      </c>
      <c r="DHC310" s="119" t="s">
        <v>614</v>
      </c>
      <c r="DHD310" s="119" t="s">
        <v>614</v>
      </c>
      <c r="DHE310" s="119" t="s">
        <v>614</v>
      </c>
      <c r="DHF310" s="119" t="s">
        <v>614</v>
      </c>
      <c r="DHG310" s="119" t="s">
        <v>614</v>
      </c>
      <c r="DHH310" s="119" t="s">
        <v>614</v>
      </c>
      <c r="DHI310" s="119" t="s">
        <v>614</v>
      </c>
      <c r="DHJ310" s="119" t="s">
        <v>614</v>
      </c>
      <c r="DHK310" s="119" t="s">
        <v>614</v>
      </c>
      <c r="DHL310" s="119" t="s">
        <v>614</v>
      </c>
      <c r="DHM310" s="119" t="s">
        <v>614</v>
      </c>
      <c r="DHN310" s="119" t="s">
        <v>614</v>
      </c>
      <c r="DHO310" s="119" t="s">
        <v>614</v>
      </c>
      <c r="DHP310" s="119" t="s">
        <v>614</v>
      </c>
      <c r="DHQ310" s="119" t="s">
        <v>614</v>
      </c>
      <c r="DHR310" s="119" t="s">
        <v>614</v>
      </c>
      <c r="DHS310" s="119" t="s">
        <v>614</v>
      </c>
      <c r="DHT310" s="119" t="s">
        <v>614</v>
      </c>
      <c r="DHU310" s="119" t="s">
        <v>614</v>
      </c>
      <c r="DHV310" s="119" t="s">
        <v>614</v>
      </c>
      <c r="DHW310" s="119" t="s">
        <v>614</v>
      </c>
      <c r="DHX310" s="119" t="s">
        <v>614</v>
      </c>
      <c r="DHY310" s="119" t="s">
        <v>614</v>
      </c>
      <c r="DHZ310" s="119" t="s">
        <v>614</v>
      </c>
      <c r="DIA310" s="119" t="s">
        <v>614</v>
      </c>
      <c r="DIB310" s="119" t="s">
        <v>614</v>
      </c>
      <c r="DIC310" s="119" t="s">
        <v>614</v>
      </c>
      <c r="DID310" s="119" t="s">
        <v>614</v>
      </c>
      <c r="DIE310" s="119" t="s">
        <v>614</v>
      </c>
      <c r="DIF310" s="119" t="s">
        <v>614</v>
      </c>
      <c r="DIG310" s="119" t="s">
        <v>614</v>
      </c>
      <c r="DIH310" s="119" t="s">
        <v>614</v>
      </c>
      <c r="DII310" s="119" t="s">
        <v>614</v>
      </c>
      <c r="DIJ310" s="119" t="s">
        <v>614</v>
      </c>
      <c r="DIK310" s="119" t="s">
        <v>614</v>
      </c>
      <c r="DIL310" s="119" t="s">
        <v>614</v>
      </c>
      <c r="DIM310" s="119" t="s">
        <v>614</v>
      </c>
      <c r="DIN310" s="119" t="s">
        <v>614</v>
      </c>
      <c r="DIO310" s="119" t="s">
        <v>614</v>
      </c>
      <c r="DIP310" s="119" t="s">
        <v>614</v>
      </c>
      <c r="DIQ310" s="119" t="s">
        <v>614</v>
      </c>
      <c r="DIR310" s="119" t="s">
        <v>614</v>
      </c>
      <c r="DIS310" s="119" t="s">
        <v>614</v>
      </c>
      <c r="DIT310" s="119" t="s">
        <v>614</v>
      </c>
      <c r="DIU310" s="119" t="s">
        <v>614</v>
      </c>
      <c r="DIV310" s="119" t="s">
        <v>614</v>
      </c>
      <c r="DIW310" s="119" t="s">
        <v>614</v>
      </c>
      <c r="DIX310" s="119" t="s">
        <v>614</v>
      </c>
      <c r="DIY310" s="119" t="s">
        <v>614</v>
      </c>
      <c r="DIZ310" s="119" t="s">
        <v>614</v>
      </c>
      <c r="DJA310" s="119" t="s">
        <v>614</v>
      </c>
      <c r="DJB310" s="119" t="s">
        <v>614</v>
      </c>
      <c r="DJC310" s="119" t="s">
        <v>614</v>
      </c>
      <c r="DJD310" s="119" t="s">
        <v>614</v>
      </c>
      <c r="DJE310" s="119" t="s">
        <v>614</v>
      </c>
      <c r="DJF310" s="119" t="s">
        <v>614</v>
      </c>
      <c r="DJG310" s="119" t="s">
        <v>614</v>
      </c>
      <c r="DJH310" s="119" t="s">
        <v>614</v>
      </c>
      <c r="DJI310" s="119" t="s">
        <v>614</v>
      </c>
      <c r="DJJ310" s="119" t="s">
        <v>614</v>
      </c>
      <c r="DJK310" s="119" t="s">
        <v>614</v>
      </c>
      <c r="DJL310" s="119" t="s">
        <v>614</v>
      </c>
      <c r="DJM310" s="119" t="s">
        <v>614</v>
      </c>
      <c r="DJN310" s="119" t="s">
        <v>614</v>
      </c>
      <c r="DJO310" s="119" t="s">
        <v>614</v>
      </c>
      <c r="DJP310" s="119" t="s">
        <v>614</v>
      </c>
      <c r="DJQ310" s="119" t="s">
        <v>614</v>
      </c>
      <c r="DJR310" s="119" t="s">
        <v>614</v>
      </c>
      <c r="DJS310" s="119" t="s">
        <v>614</v>
      </c>
      <c r="DJT310" s="119" t="s">
        <v>614</v>
      </c>
      <c r="DJU310" s="119" t="s">
        <v>614</v>
      </c>
      <c r="DJV310" s="119" t="s">
        <v>614</v>
      </c>
      <c r="DJW310" s="119" t="s">
        <v>614</v>
      </c>
      <c r="DJX310" s="119" t="s">
        <v>614</v>
      </c>
      <c r="DJY310" s="119" t="s">
        <v>614</v>
      </c>
      <c r="DJZ310" s="119" t="s">
        <v>614</v>
      </c>
      <c r="DKA310" s="119" t="s">
        <v>614</v>
      </c>
      <c r="DKB310" s="119" t="s">
        <v>614</v>
      </c>
      <c r="DKC310" s="119" t="s">
        <v>614</v>
      </c>
      <c r="DKD310" s="119" t="s">
        <v>614</v>
      </c>
      <c r="DKE310" s="119" t="s">
        <v>614</v>
      </c>
      <c r="DKF310" s="119" t="s">
        <v>614</v>
      </c>
      <c r="DKG310" s="119" t="s">
        <v>614</v>
      </c>
      <c r="DKH310" s="119" t="s">
        <v>614</v>
      </c>
      <c r="DKI310" s="119" t="s">
        <v>614</v>
      </c>
      <c r="DKJ310" s="119" t="s">
        <v>614</v>
      </c>
      <c r="DKK310" s="119" t="s">
        <v>614</v>
      </c>
      <c r="DKL310" s="119" t="s">
        <v>614</v>
      </c>
      <c r="DKM310" s="119" t="s">
        <v>614</v>
      </c>
      <c r="DKN310" s="119" t="s">
        <v>614</v>
      </c>
      <c r="DKO310" s="119" t="s">
        <v>614</v>
      </c>
      <c r="DKP310" s="119" t="s">
        <v>614</v>
      </c>
      <c r="DKQ310" s="119" t="s">
        <v>614</v>
      </c>
      <c r="DKR310" s="119" t="s">
        <v>614</v>
      </c>
      <c r="DKS310" s="119" t="s">
        <v>614</v>
      </c>
      <c r="DKT310" s="119" t="s">
        <v>614</v>
      </c>
      <c r="DKU310" s="119" t="s">
        <v>614</v>
      </c>
      <c r="DKV310" s="119" t="s">
        <v>614</v>
      </c>
      <c r="DKW310" s="119" t="s">
        <v>614</v>
      </c>
      <c r="DKX310" s="119" t="s">
        <v>614</v>
      </c>
      <c r="DKY310" s="119" t="s">
        <v>614</v>
      </c>
      <c r="DKZ310" s="119" t="s">
        <v>614</v>
      </c>
      <c r="DLA310" s="119" t="s">
        <v>614</v>
      </c>
      <c r="DLB310" s="119" t="s">
        <v>614</v>
      </c>
      <c r="DLC310" s="119" t="s">
        <v>614</v>
      </c>
      <c r="DLD310" s="119" t="s">
        <v>614</v>
      </c>
      <c r="DLE310" s="119" t="s">
        <v>614</v>
      </c>
      <c r="DLF310" s="119" t="s">
        <v>614</v>
      </c>
      <c r="DLG310" s="119" t="s">
        <v>614</v>
      </c>
      <c r="DLH310" s="119" t="s">
        <v>614</v>
      </c>
      <c r="DLI310" s="119" t="s">
        <v>614</v>
      </c>
      <c r="DLJ310" s="119" t="s">
        <v>614</v>
      </c>
      <c r="DLK310" s="119" t="s">
        <v>614</v>
      </c>
      <c r="DLL310" s="119" t="s">
        <v>614</v>
      </c>
      <c r="DLM310" s="119" t="s">
        <v>614</v>
      </c>
      <c r="DLN310" s="119" t="s">
        <v>614</v>
      </c>
      <c r="DLO310" s="119" t="s">
        <v>614</v>
      </c>
      <c r="DLP310" s="119" t="s">
        <v>614</v>
      </c>
      <c r="DLQ310" s="119" t="s">
        <v>614</v>
      </c>
      <c r="DLR310" s="119" t="s">
        <v>614</v>
      </c>
      <c r="DLS310" s="119" t="s">
        <v>614</v>
      </c>
      <c r="DLT310" s="119" t="s">
        <v>614</v>
      </c>
      <c r="DLU310" s="119" t="s">
        <v>614</v>
      </c>
      <c r="DLV310" s="119" t="s">
        <v>614</v>
      </c>
      <c r="DLW310" s="119" t="s">
        <v>614</v>
      </c>
      <c r="DLX310" s="119" t="s">
        <v>614</v>
      </c>
      <c r="DLY310" s="119" t="s">
        <v>614</v>
      </c>
      <c r="DLZ310" s="119" t="s">
        <v>614</v>
      </c>
      <c r="DMA310" s="119" t="s">
        <v>614</v>
      </c>
      <c r="DMB310" s="119" t="s">
        <v>614</v>
      </c>
      <c r="DMC310" s="119" t="s">
        <v>614</v>
      </c>
      <c r="DMD310" s="119" t="s">
        <v>614</v>
      </c>
      <c r="DME310" s="119" t="s">
        <v>614</v>
      </c>
      <c r="DMF310" s="119" t="s">
        <v>614</v>
      </c>
      <c r="DMG310" s="119" t="s">
        <v>614</v>
      </c>
      <c r="DMH310" s="119" t="s">
        <v>614</v>
      </c>
      <c r="DMI310" s="119" t="s">
        <v>614</v>
      </c>
      <c r="DMJ310" s="119" t="s">
        <v>614</v>
      </c>
      <c r="DMK310" s="119" t="s">
        <v>614</v>
      </c>
      <c r="DML310" s="119" t="s">
        <v>614</v>
      </c>
      <c r="DMM310" s="119" t="s">
        <v>614</v>
      </c>
      <c r="DMN310" s="119" t="s">
        <v>614</v>
      </c>
      <c r="DMO310" s="119" t="s">
        <v>614</v>
      </c>
      <c r="DMP310" s="119" t="s">
        <v>614</v>
      </c>
      <c r="DMQ310" s="119" t="s">
        <v>614</v>
      </c>
      <c r="DMR310" s="119" t="s">
        <v>614</v>
      </c>
      <c r="DMS310" s="119" t="s">
        <v>614</v>
      </c>
      <c r="DMT310" s="119" t="s">
        <v>614</v>
      </c>
      <c r="DMU310" s="119" t="s">
        <v>614</v>
      </c>
      <c r="DMV310" s="119" t="s">
        <v>614</v>
      </c>
      <c r="DMW310" s="119" t="s">
        <v>614</v>
      </c>
      <c r="DMX310" s="119" t="s">
        <v>614</v>
      </c>
      <c r="DMY310" s="119" t="s">
        <v>614</v>
      </c>
      <c r="DMZ310" s="119" t="s">
        <v>614</v>
      </c>
      <c r="DNA310" s="119" t="s">
        <v>614</v>
      </c>
      <c r="DNB310" s="119" t="s">
        <v>614</v>
      </c>
      <c r="DNC310" s="119" t="s">
        <v>614</v>
      </c>
      <c r="DND310" s="119" t="s">
        <v>614</v>
      </c>
      <c r="DNE310" s="119" t="s">
        <v>614</v>
      </c>
      <c r="DNF310" s="119" t="s">
        <v>614</v>
      </c>
      <c r="DNG310" s="119" t="s">
        <v>614</v>
      </c>
      <c r="DNH310" s="119" t="s">
        <v>614</v>
      </c>
      <c r="DNI310" s="119" t="s">
        <v>614</v>
      </c>
      <c r="DNJ310" s="119" t="s">
        <v>614</v>
      </c>
      <c r="DNK310" s="119" t="s">
        <v>614</v>
      </c>
      <c r="DNL310" s="119" t="s">
        <v>614</v>
      </c>
      <c r="DNM310" s="119" t="s">
        <v>614</v>
      </c>
      <c r="DNN310" s="119" t="s">
        <v>614</v>
      </c>
      <c r="DNO310" s="119" t="s">
        <v>614</v>
      </c>
      <c r="DNP310" s="119" t="s">
        <v>614</v>
      </c>
      <c r="DNQ310" s="119" t="s">
        <v>614</v>
      </c>
      <c r="DNR310" s="119" t="s">
        <v>614</v>
      </c>
      <c r="DNS310" s="119" t="s">
        <v>614</v>
      </c>
      <c r="DNT310" s="119" t="s">
        <v>614</v>
      </c>
      <c r="DNU310" s="119" t="s">
        <v>614</v>
      </c>
      <c r="DNV310" s="119" t="s">
        <v>614</v>
      </c>
      <c r="DNW310" s="119" t="s">
        <v>614</v>
      </c>
      <c r="DNX310" s="119" t="s">
        <v>614</v>
      </c>
      <c r="DNY310" s="119" t="s">
        <v>614</v>
      </c>
      <c r="DNZ310" s="119" t="s">
        <v>614</v>
      </c>
      <c r="DOA310" s="119" t="s">
        <v>614</v>
      </c>
      <c r="DOB310" s="119" t="s">
        <v>614</v>
      </c>
      <c r="DOC310" s="119" t="s">
        <v>614</v>
      </c>
      <c r="DOD310" s="119" t="s">
        <v>614</v>
      </c>
      <c r="DOE310" s="119" t="s">
        <v>614</v>
      </c>
      <c r="DOF310" s="119" t="s">
        <v>614</v>
      </c>
      <c r="DOG310" s="119" t="s">
        <v>614</v>
      </c>
      <c r="DOH310" s="119" t="s">
        <v>614</v>
      </c>
      <c r="DOI310" s="119" t="s">
        <v>614</v>
      </c>
      <c r="DOJ310" s="119" t="s">
        <v>614</v>
      </c>
      <c r="DOK310" s="119" t="s">
        <v>614</v>
      </c>
      <c r="DOL310" s="119" t="s">
        <v>614</v>
      </c>
      <c r="DOM310" s="119" t="s">
        <v>614</v>
      </c>
      <c r="DON310" s="119" t="s">
        <v>614</v>
      </c>
      <c r="DOO310" s="119" t="s">
        <v>614</v>
      </c>
      <c r="DOP310" s="119" t="s">
        <v>614</v>
      </c>
      <c r="DOQ310" s="119" t="s">
        <v>614</v>
      </c>
      <c r="DOR310" s="119" t="s">
        <v>614</v>
      </c>
      <c r="DOS310" s="119" t="s">
        <v>614</v>
      </c>
      <c r="DOT310" s="119" t="s">
        <v>614</v>
      </c>
      <c r="DOU310" s="119" t="s">
        <v>614</v>
      </c>
      <c r="DOV310" s="119" t="s">
        <v>614</v>
      </c>
      <c r="DOW310" s="119" t="s">
        <v>614</v>
      </c>
      <c r="DOX310" s="119" t="s">
        <v>614</v>
      </c>
      <c r="DOY310" s="119" t="s">
        <v>614</v>
      </c>
      <c r="DOZ310" s="119" t="s">
        <v>614</v>
      </c>
      <c r="DPA310" s="119" t="s">
        <v>614</v>
      </c>
      <c r="DPB310" s="119" t="s">
        <v>614</v>
      </c>
      <c r="DPC310" s="119" t="s">
        <v>614</v>
      </c>
      <c r="DPD310" s="119" t="s">
        <v>614</v>
      </c>
      <c r="DPE310" s="119" t="s">
        <v>614</v>
      </c>
      <c r="DPF310" s="119" t="s">
        <v>614</v>
      </c>
      <c r="DPG310" s="119" t="s">
        <v>614</v>
      </c>
      <c r="DPH310" s="119" t="s">
        <v>614</v>
      </c>
      <c r="DPI310" s="119" t="s">
        <v>614</v>
      </c>
      <c r="DPJ310" s="119" t="s">
        <v>614</v>
      </c>
      <c r="DPK310" s="119" t="s">
        <v>614</v>
      </c>
      <c r="DPL310" s="119" t="s">
        <v>614</v>
      </c>
      <c r="DPM310" s="119" t="s">
        <v>614</v>
      </c>
      <c r="DPN310" s="119" t="s">
        <v>614</v>
      </c>
      <c r="DPO310" s="119" t="s">
        <v>614</v>
      </c>
      <c r="DPP310" s="119" t="s">
        <v>614</v>
      </c>
      <c r="DPQ310" s="119" t="s">
        <v>614</v>
      </c>
      <c r="DPR310" s="119" t="s">
        <v>614</v>
      </c>
      <c r="DPS310" s="119" t="s">
        <v>614</v>
      </c>
      <c r="DPT310" s="119" t="s">
        <v>614</v>
      </c>
      <c r="DPU310" s="119" t="s">
        <v>614</v>
      </c>
      <c r="DPV310" s="119" t="s">
        <v>614</v>
      </c>
      <c r="DPW310" s="119" t="s">
        <v>614</v>
      </c>
      <c r="DPX310" s="119" t="s">
        <v>614</v>
      </c>
      <c r="DPY310" s="119" t="s">
        <v>614</v>
      </c>
      <c r="DPZ310" s="119" t="s">
        <v>614</v>
      </c>
      <c r="DQA310" s="119" t="s">
        <v>614</v>
      </c>
      <c r="DQB310" s="119" t="s">
        <v>614</v>
      </c>
      <c r="DQC310" s="119" t="s">
        <v>614</v>
      </c>
      <c r="DQD310" s="119" t="s">
        <v>614</v>
      </c>
      <c r="DQE310" s="119" t="s">
        <v>614</v>
      </c>
      <c r="DQF310" s="119" t="s">
        <v>614</v>
      </c>
      <c r="DQG310" s="119" t="s">
        <v>614</v>
      </c>
      <c r="DQH310" s="119" t="s">
        <v>614</v>
      </c>
      <c r="DQI310" s="119" t="s">
        <v>614</v>
      </c>
      <c r="DQJ310" s="119" t="s">
        <v>614</v>
      </c>
      <c r="DQK310" s="119" t="s">
        <v>614</v>
      </c>
      <c r="DQL310" s="119" t="s">
        <v>614</v>
      </c>
      <c r="DQM310" s="119" t="s">
        <v>614</v>
      </c>
      <c r="DQN310" s="119" t="s">
        <v>614</v>
      </c>
      <c r="DQO310" s="119" t="s">
        <v>614</v>
      </c>
      <c r="DQP310" s="119" t="s">
        <v>614</v>
      </c>
      <c r="DQQ310" s="119" t="s">
        <v>614</v>
      </c>
      <c r="DQR310" s="119" t="s">
        <v>614</v>
      </c>
      <c r="DQS310" s="119" t="s">
        <v>614</v>
      </c>
      <c r="DQT310" s="119" t="s">
        <v>614</v>
      </c>
      <c r="DQU310" s="119" t="s">
        <v>614</v>
      </c>
      <c r="DQV310" s="119" t="s">
        <v>614</v>
      </c>
      <c r="DQW310" s="119" t="s">
        <v>614</v>
      </c>
      <c r="DQX310" s="119" t="s">
        <v>614</v>
      </c>
      <c r="DQY310" s="119" t="s">
        <v>614</v>
      </c>
      <c r="DQZ310" s="119" t="s">
        <v>614</v>
      </c>
      <c r="DRA310" s="119" t="s">
        <v>614</v>
      </c>
      <c r="DRB310" s="119" t="s">
        <v>614</v>
      </c>
      <c r="DRC310" s="119" t="s">
        <v>614</v>
      </c>
      <c r="DRD310" s="119" t="s">
        <v>614</v>
      </c>
      <c r="DRE310" s="119" t="s">
        <v>614</v>
      </c>
      <c r="DRF310" s="119" t="s">
        <v>614</v>
      </c>
      <c r="DRG310" s="119" t="s">
        <v>614</v>
      </c>
      <c r="DRH310" s="119" t="s">
        <v>614</v>
      </c>
      <c r="DRI310" s="119" t="s">
        <v>614</v>
      </c>
      <c r="DRJ310" s="119" t="s">
        <v>614</v>
      </c>
      <c r="DRK310" s="119" t="s">
        <v>614</v>
      </c>
      <c r="DRL310" s="119" t="s">
        <v>614</v>
      </c>
      <c r="DRM310" s="119" t="s">
        <v>614</v>
      </c>
      <c r="DRN310" s="119" t="s">
        <v>614</v>
      </c>
      <c r="DRO310" s="119" t="s">
        <v>614</v>
      </c>
      <c r="DRP310" s="119" t="s">
        <v>614</v>
      </c>
      <c r="DRQ310" s="119" t="s">
        <v>614</v>
      </c>
      <c r="DRR310" s="119" t="s">
        <v>614</v>
      </c>
      <c r="DRS310" s="119" t="s">
        <v>614</v>
      </c>
      <c r="DRT310" s="119" t="s">
        <v>614</v>
      </c>
      <c r="DRU310" s="119" t="s">
        <v>614</v>
      </c>
      <c r="DRV310" s="119" t="s">
        <v>614</v>
      </c>
      <c r="DRW310" s="119" t="s">
        <v>614</v>
      </c>
      <c r="DRX310" s="119" t="s">
        <v>614</v>
      </c>
      <c r="DRY310" s="119" t="s">
        <v>614</v>
      </c>
      <c r="DRZ310" s="119" t="s">
        <v>614</v>
      </c>
      <c r="DSA310" s="119" t="s">
        <v>614</v>
      </c>
      <c r="DSB310" s="119" t="s">
        <v>614</v>
      </c>
      <c r="DSC310" s="119" t="s">
        <v>614</v>
      </c>
      <c r="DSD310" s="119" t="s">
        <v>614</v>
      </c>
      <c r="DSE310" s="119" t="s">
        <v>614</v>
      </c>
      <c r="DSF310" s="119" t="s">
        <v>614</v>
      </c>
      <c r="DSG310" s="119" t="s">
        <v>614</v>
      </c>
      <c r="DSH310" s="119" t="s">
        <v>614</v>
      </c>
      <c r="DSI310" s="119" t="s">
        <v>614</v>
      </c>
      <c r="DSJ310" s="119" t="s">
        <v>614</v>
      </c>
      <c r="DSK310" s="119" t="s">
        <v>614</v>
      </c>
      <c r="DSL310" s="119" t="s">
        <v>614</v>
      </c>
      <c r="DSM310" s="119" t="s">
        <v>614</v>
      </c>
      <c r="DSN310" s="119" t="s">
        <v>614</v>
      </c>
      <c r="DSO310" s="119" t="s">
        <v>614</v>
      </c>
      <c r="DSP310" s="119" t="s">
        <v>614</v>
      </c>
      <c r="DSQ310" s="119" t="s">
        <v>614</v>
      </c>
      <c r="DSR310" s="119" t="s">
        <v>614</v>
      </c>
      <c r="DSS310" s="119" t="s">
        <v>614</v>
      </c>
      <c r="DST310" s="119" t="s">
        <v>614</v>
      </c>
      <c r="DSU310" s="119" t="s">
        <v>614</v>
      </c>
      <c r="DSV310" s="119" t="s">
        <v>614</v>
      </c>
      <c r="DSW310" s="119" t="s">
        <v>614</v>
      </c>
      <c r="DSX310" s="119" t="s">
        <v>614</v>
      </c>
      <c r="DSY310" s="119" t="s">
        <v>614</v>
      </c>
      <c r="DSZ310" s="119" t="s">
        <v>614</v>
      </c>
      <c r="DTA310" s="119" t="s">
        <v>614</v>
      </c>
      <c r="DTB310" s="119" t="s">
        <v>614</v>
      </c>
      <c r="DTC310" s="119" t="s">
        <v>614</v>
      </c>
      <c r="DTD310" s="119" t="s">
        <v>614</v>
      </c>
      <c r="DTE310" s="119" t="s">
        <v>614</v>
      </c>
      <c r="DTF310" s="119" t="s">
        <v>614</v>
      </c>
      <c r="DTG310" s="119" t="s">
        <v>614</v>
      </c>
      <c r="DTH310" s="119" t="s">
        <v>614</v>
      </c>
      <c r="DTI310" s="119" t="s">
        <v>614</v>
      </c>
      <c r="DTJ310" s="119" t="s">
        <v>614</v>
      </c>
      <c r="DTK310" s="119" t="s">
        <v>614</v>
      </c>
      <c r="DTL310" s="119" t="s">
        <v>614</v>
      </c>
      <c r="DTM310" s="119" t="s">
        <v>614</v>
      </c>
      <c r="DTN310" s="119" t="s">
        <v>614</v>
      </c>
      <c r="DTO310" s="119" t="s">
        <v>614</v>
      </c>
      <c r="DTP310" s="119" t="s">
        <v>614</v>
      </c>
      <c r="DTQ310" s="119" t="s">
        <v>614</v>
      </c>
      <c r="DTR310" s="119" t="s">
        <v>614</v>
      </c>
      <c r="DTS310" s="119" t="s">
        <v>614</v>
      </c>
      <c r="DTT310" s="119" t="s">
        <v>614</v>
      </c>
      <c r="DTU310" s="119" t="s">
        <v>614</v>
      </c>
      <c r="DTV310" s="119" t="s">
        <v>614</v>
      </c>
      <c r="DTW310" s="119" t="s">
        <v>614</v>
      </c>
      <c r="DTX310" s="119" t="s">
        <v>614</v>
      </c>
      <c r="DTY310" s="119" t="s">
        <v>614</v>
      </c>
      <c r="DTZ310" s="119" t="s">
        <v>614</v>
      </c>
      <c r="DUA310" s="119" t="s">
        <v>614</v>
      </c>
      <c r="DUB310" s="119" t="s">
        <v>614</v>
      </c>
      <c r="DUC310" s="119" t="s">
        <v>614</v>
      </c>
      <c r="DUD310" s="119" t="s">
        <v>614</v>
      </c>
      <c r="DUE310" s="119" t="s">
        <v>614</v>
      </c>
      <c r="DUF310" s="119" t="s">
        <v>614</v>
      </c>
      <c r="DUG310" s="119" t="s">
        <v>614</v>
      </c>
      <c r="DUH310" s="119" t="s">
        <v>614</v>
      </c>
      <c r="DUI310" s="119" t="s">
        <v>614</v>
      </c>
      <c r="DUJ310" s="119" t="s">
        <v>614</v>
      </c>
      <c r="DUK310" s="119" t="s">
        <v>614</v>
      </c>
      <c r="DUL310" s="119" t="s">
        <v>614</v>
      </c>
      <c r="DUM310" s="119" t="s">
        <v>614</v>
      </c>
      <c r="DUN310" s="119" t="s">
        <v>614</v>
      </c>
      <c r="DUO310" s="119" t="s">
        <v>614</v>
      </c>
      <c r="DUP310" s="119" t="s">
        <v>614</v>
      </c>
      <c r="DUQ310" s="119" t="s">
        <v>614</v>
      </c>
      <c r="DUR310" s="119" t="s">
        <v>614</v>
      </c>
      <c r="DUS310" s="119" t="s">
        <v>614</v>
      </c>
      <c r="DUT310" s="119" t="s">
        <v>614</v>
      </c>
      <c r="DUU310" s="119" t="s">
        <v>614</v>
      </c>
      <c r="DUV310" s="119" t="s">
        <v>614</v>
      </c>
      <c r="DUW310" s="119" t="s">
        <v>614</v>
      </c>
      <c r="DUX310" s="119" t="s">
        <v>614</v>
      </c>
      <c r="DUY310" s="119" t="s">
        <v>614</v>
      </c>
      <c r="DUZ310" s="119" t="s">
        <v>614</v>
      </c>
      <c r="DVA310" s="119" t="s">
        <v>614</v>
      </c>
      <c r="DVB310" s="119" t="s">
        <v>614</v>
      </c>
      <c r="DVC310" s="119" t="s">
        <v>614</v>
      </c>
      <c r="DVD310" s="119" t="s">
        <v>614</v>
      </c>
      <c r="DVE310" s="119" t="s">
        <v>614</v>
      </c>
      <c r="DVF310" s="119" t="s">
        <v>614</v>
      </c>
      <c r="DVG310" s="119" t="s">
        <v>614</v>
      </c>
      <c r="DVH310" s="119" t="s">
        <v>614</v>
      </c>
      <c r="DVI310" s="119" t="s">
        <v>614</v>
      </c>
      <c r="DVJ310" s="119" t="s">
        <v>614</v>
      </c>
      <c r="DVK310" s="119" t="s">
        <v>614</v>
      </c>
      <c r="DVL310" s="119" t="s">
        <v>614</v>
      </c>
      <c r="DVM310" s="119" t="s">
        <v>614</v>
      </c>
      <c r="DVN310" s="119" t="s">
        <v>614</v>
      </c>
      <c r="DVO310" s="119" t="s">
        <v>614</v>
      </c>
      <c r="DVP310" s="119" t="s">
        <v>614</v>
      </c>
      <c r="DVQ310" s="119" t="s">
        <v>614</v>
      </c>
      <c r="DVR310" s="119" t="s">
        <v>614</v>
      </c>
      <c r="DVS310" s="119" t="s">
        <v>614</v>
      </c>
      <c r="DVT310" s="119" t="s">
        <v>614</v>
      </c>
      <c r="DVU310" s="119" t="s">
        <v>614</v>
      </c>
      <c r="DVV310" s="119" t="s">
        <v>614</v>
      </c>
      <c r="DVW310" s="119" t="s">
        <v>614</v>
      </c>
      <c r="DVX310" s="119" t="s">
        <v>614</v>
      </c>
      <c r="DVY310" s="119" t="s">
        <v>614</v>
      </c>
      <c r="DVZ310" s="119" t="s">
        <v>614</v>
      </c>
      <c r="DWA310" s="119" t="s">
        <v>614</v>
      </c>
      <c r="DWB310" s="119" t="s">
        <v>614</v>
      </c>
      <c r="DWC310" s="119" t="s">
        <v>614</v>
      </c>
      <c r="DWD310" s="119" t="s">
        <v>614</v>
      </c>
      <c r="DWE310" s="119" t="s">
        <v>614</v>
      </c>
      <c r="DWF310" s="119" t="s">
        <v>614</v>
      </c>
      <c r="DWG310" s="119" t="s">
        <v>614</v>
      </c>
      <c r="DWH310" s="119" t="s">
        <v>614</v>
      </c>
      <c r="DWI310" s="119" t="s">
        <v>614</v>
      </c>
      <c r="DWJ310" s="119" t="s">
        <v>614</v>
      </c>
      <c r="DWK310" s="119" t="s">
        <v>614</v>
      </c>
      <c r="DWL310" s="119" t="s">
        <v>614</v>
      </c>
      <c r="DWM310" s="119" t="s">
        <v>614</v>
      </c>
      <c r="DWN310" s="119" t="s">
        <v>614</v>
      </c>
      <c r="DWO310" s="119" t="s">
        <v>614</v>
      </c>
      <c r="DWP310" s="119" t="s">
        <v>614</v>
      </c>
      <c r="DWQ310" s="119" t="s">
        <v>614</v>
      </c>
      <c r="DWR310" s="119" t="s">
        <v>614</v>
      </c>
      <c r="DWS310" s="119" t="s">
        <v>614</v>
      </c>
      <c r="DWT310" s="119" t="s">
        <v>614</v>
      </c>
      <c r="DWU310" s="119" t="s">
        <v>614</v>
      </c>
      <c r="DWV310" s="119" t="s">
        <v>614</v>
      </c>
      <c r="DWW310" s="119" t="s">
        <v>614</v>
      </c>
      <c r="DWX310" s="119" t="s">
        <v>614</v>
      </c>
      <c r="DWY310" s="119" t="s">
        <v>614</v>
      </c>
      <c r="DWZ310" s="119" t="s">
        <v>614</v>
      </c>
      <c r="DXA310" s="119" t="s">
        <v>614</v>
      </c>
      <c r="DXB310" s="119" t="s">
        <v>614</v>
      </c>
      <c r="DXC310" s="119" t="s">
        <v>614</v>
      </c>
      <c r="DXD310" s="119" t="s">
        <v>614</v>
      </c>
      <c r="DXE310" s="119" t="s">
        <v>614</v>
      </c>
      <c r="DXF310" s="119" t="s">
        <v>614</v>
      </c>
      <c r="DXG310" s="119" t="s">
        <v>614</v>
      </c>
      <c r="DXH310" s="119" t="s">
        <v>614</v>
      </c>
      <c r="DXI310" s="119" t="s">
        <v>614</v>
      </c>
      <c r="DXJ310" s="119" t="s">
        <v>614</v>
      </c>
      <c r="DXK310" s="119" t="s">
        <v>614</v>
      </c>
      <c r="DXL310" s="119" t="s">
        <v>614</v>
      </c>
      <c r="DXM310" s="119" t="s">
        <v>614</v>
      </c>
      <c r="DXN310" s="119" t="s">
        <v>614</v>
      </c>
      <c r="DXO310" s="119" t="s">
        <v>614</v>
      </c>
      <c r="DXP310" s="119" t="s">
        <v>614</v>
      </c>
      <c r="DXQ310" s="119" t="s">
        <v>614</v>
      </c>
      <c r="DXR310" s="119" t="s">
        <v>614</v>
      </c>
      <c r="DXS310" s="119" t="s">
        <v>614</v>
      </c>
      <c r="DXT310" s="119" t="s">
        <v>614</v>
      </c>
      <c r="DXU310" s="119" t="s">
        <v>614</v>
      </c>
      <c r="DXV310" s="119" t="s">
        <v>614</v>
      </c>
      <c r="DXW310" s="119" t="s">
        <v>614</v>
      </c>
      <c r="DXX310" s="119" t="s">
        <v>614</v>
      </c>
      <c r="DXY310" s="119" t="s">
        <v>614</v>
      </c>
      <c r="DXZ310" s="119" t="s">
        <v>614</v>
      </c>
      <c r="DYA310" s="119" t="s">
        <v>614</v>
      </c>
      <c r="DYB310" s="119" t="s">
        <v>614</v>
      </c>
      <c r="DYC310" s="119" t="s">
        <v>614</v>
      </c>
      <c r="DYD310" s="119" t="s">
        <v>614</v>
      </c>
      <c r="DYE310" s="119" t="s">
        <v>614</v>
      </c>
      <c r="DYF310" s="119" t="s">
        <v>614</v>
      </c>
      <c r="DYG310" s="119" t="s">
        <v>614</v>
      </c>
      <c r="DYH310" s="119" t="s">
        <v>614</v>
      </c>
      <c r="DYI310" s="119" t="s">
        <v>614</v>
      </c>
      <c r="DYJ310" s="119" t="s">
        <v>614</v>
      </c>
      <c r="DYK310" s="119" t="s">
        <v>614</v>
      </c>
      <c r="DYL310" s="119" t="s">
        <v>614</v>
      </c>
      <c r="DYM310" s="119" t="s">
        <v>614</v>
      </c>
      <c r="DYN310" s="119" t="s">
        <v>614</v>
      </c>
      <c r="DYO310" s="119" t="s">
        <v>614</v>
      </c>
      <c r="DYP310" s="119" t="s">
        <v>614</v>
      </c>
      <c r="DYQ310" s="119" t="s">
        <v>614</v>
      </c>
      <c r="DYR310" s="119" t="s">
        <v>614</v>
      </c>
      <c r="DYS310" s="119" t="s">
        <v>614</v>
      </c>
      <c r="DYT310" s="119" t="s">
        <v>614</v>
      </c>
      <c r="DYU310" s="119" t="s">
        <v>614</v>
      </c>
      <c r="DYV310" s="119" t="s">
        <v>614</v>
      </c>
      <c r="DYW310" s="119" t="s">
        <v>614</v>
      </c>
      <c r="DYX310" s="119" t="s">
        <v>614</v>
      </c>
      <c r="DYY310" s="119" t="s">
        <v>614</v>
      </c>
      <c r="DYZ310" s="119" t="s">
        <v>614</v>
      </c>
      <c r="DZA310" s="119" t="s">
        <v>614</v>
      </c>
      <c r="DZB310" s="119" t="s">
        <v>614</v>
      </c>
      <c r="DZC310" s="119" t="s">
        <v>614</v>
      </c>
      <c r="DZD310" s="119" t="s">
        <v>614</v>
      </c>
      <c r="DZE310" s="119" t="s">
        <v>614</v>
      </c>
      <c r="DZF310" s="119" t="s">
        <v>614</v>
      </c>
      <c r="DZG310" s="119" t="s">
        <v>614</v>
      </c>
      <c r="DZH310" s="119" t="s">
        <v>614</v>
      </c>
      <c r="DZI310" s="119" t="s">
        <v>614</v>
      </c>
      <c r="DZJ310" s="119" t="s">
        <v>614</v>
      </c>
      <c r="DZK310" s="119" t="s">
        <v>614</v>
      </c>
      <c r="DZL310" s="119" t="s">
        <v>614</v>
      </c>
      <c r="DZM310" s="119" t="s">
        <v>614</v>
      </c>
      <c r="DZN310" s="119" t="s">
        <v>614</v>
      </c>
      <c r="DZO310" s="119" t="s">
        <v>614</v>
      </c>
      <c r="DZP310" s="119" t="s">
        <v>614</v>
      </c>
      <c r="DZQ310" s="119" t="s">
        <v>614</v>
      </c>
      <c r="DZR310" s="119" t="s">
        <v>614</v>
      </c>
      <c r="DZS310" s="119" t="s">
        <v>614</v>
      </c>
      <c r="DZT310" s="119" t="s">
        <v>614</v>
      </c>
      <c r="DZU310" s="119" t="s">
        <v>614</v>
      </c>
      <c r="DZV310" s="119" t="s">
        <v>614</v>
      </c>
      <c r="DZW310" s="119" t="s">
        <v>614</v>
      </c>
      <c r="DZX310" s="119" t="s">
        <v>614</v>
      </c>
      <c r="DZY310" s="119" t="s">
        <v>614</v>
      </c>
      <c r="DZZ310" s="119" t="s">
        <v>614</v>
      </c>
      <c r="EAA310" s="119" t="s">
        <v>614</v>
      </c>
      <c r="EAB310" s="119" t="s">
        <v>614</v>
      </c>
      <c r="EAC310" s="119" t="s">
        <v>614</v>
      </c>
      <c r="EAD310" s="119" t="s">
        <v>614</v>
      </c>
      <c r="EAE310" s="119" t="s">
        <v>614</v>
      </c>
      <c r="EAF310" s="119" t="s">
        <v>614</v>
      </c>
      <c r="EAG310" s="119" t="s">
        <v>614</v>
      </c>
      <c r="EAH310" s="119" t="s">
        <v>614</v>
      </c>
      <c r="EAI310" s="119" t="s">
        <v>614</v>
      </c>
      <c r="EAJ310" s="119" t="s">
        <v>614</v>
      </c>
      <c r="EAK310" s="119" t="s">
        <v>614</v>
      </c>
      <c r="EAL310" s="119" t="s">
        <v>614</v>
      </c>
      <c r="EAM310" s="119" t="s">
        <v>614</v>
      </c>
      <c r="EAN310" s="119" t="s">
        <v>614</v>
      </c>
      <c r="EAO310" s="119" t="s">
        <v>614</v>
      </c>
      <c r="EAP310" s="119" t="s">
        <v>614</v>
      </c>
      <c r="EAQ310" s="119" t="s">
        <v>614</v>
      </c>
      <c r="EAR310" s="119" t="s">
        <v>614</v>
      </c>
      <c r="EAS310" s="119" t="s">
        <v>614</v>
      </c>
      <c r="EAT310" s="119" t="s">
        <v>614</v>
      </c>
      <c r="EAU310" s="119" t="s">
        <v>614</v>
      </c>
      <c r="EAV310" s="119" t="s">
        <v>614</v>
      </c>
      <c r="EAW310" s="119" t="s">
        <v>614</v>
      </c>
      <c r="EAX310" s="119" t="s">
        <v>614</v>
      </c>
      <c r="EAY310" s="119" t="s">
        <v>614</v>
      </c>
      <c r="EAZ310" s="119" t="s">
        <v>614</v>
      </c>
      <c r="EBA310" s="119" t="s">
        <v>614</v>
      </c>
      <c r="EBB310" s="119" t="s">
        <v>614</v>
      </c>
      <c r="EBC310" s="119" t="s">
        <v>614</v>
      </c>
      <c r="EBD310" s="119" t="s">
        <v>614</v>
      </c>
      <c r="EBE310" s="119" t="s">
        <v>614</v>
      </c>
      <c r="EBF310" s="119" t="s">
        <v>614</v>
      </c>
      <c r="EBG310" s="119" t="s">
        <v>614</v>
      </c>
      <c r="EBH310" s="119" t="s">
        <v>614</v>
      </c>
      <c r="EBI310" s="119" t="s">
        <v>614</v>
      </c>
      <c r="EBJ310" s="119" t="s">
        <v>614</v>
      </c>
      <c r="EBK310" s="119" t="s">
        <v>614</v>
      </c>
      <c r="EBL310" s="119" t="s">
        <v>614</v>
      </c>
      <c r="EBM310" s="119" t="s">
        <v>614</v>
      </c>
      <c r="EBN310" s="119" t="s">
        <v>614</v>
      </c>
      <c r="EBO310" s="119" t="s">
        <v>614</v>
      </c>
      <c r="EBP310" s="119" t="s">
        <v>614</v>
      </c>
      <c r="EBQ310" s="119" t="s">
        <v>614</v>
      </c>
      <c r="EBR310" s="119" t="s">
        <v>614</v>
      </c>
      <c r="EBS310" s="119" t="s">
        <v>614</v>
      </c>
      <c r="EBT310" s="119" t="s">
        <v>614</v>
      </c>
      <c r="EBU310" s="119" t="s">
        <v>614</v>
      </c>
      <c r="EBV310" s="119" t="s">
        <v>614</v>
      </c>
      <c r="EBW310" s="119" t="s">
        <v>614</v>
      </c>
      <c r="EBX310" s="119" t="s">
        <v>614</v>
      </c>
      <c r="EBY310" s="119" t="s">
        <v>614</v>
      </c>
      <c r="EBZ310" s="119" t="s">
        <v>614</v>
      </c>
      <c r="ECA310" s="119" t="s">
        <v>614</v>
      </c>
      <c r="ECB310" s="119" t="s">
        <v>614</v>
      </c>
      <c r="ECC310" s="119" t="s">
        <v>614</v>
      </c>
      <c r="ECD310" s="119" t="s">
        <v>614</v>
      </c>
      <c r="ECE310" s="119" t="s">
        <v>614</v>
      </c>
      <c r="ECF310" s="119" t="s">
        <v>614</v>
      </c>
      <c r="ECG310" s="119" t="s">
        <v>614</v>
      </c>
      <c r="ECH310" s="119" t="s">
        <v>614</v>
      </c>
      <c r="ECI310" s="119" t="s">
        <v>614</v>
      </c>
      <c r="ECJ310" s="119" t="s">
        <v>614</v>
      </c>
      <c r="ECK310" s="119" t="s">
        <v>614</v>
      </c>
      <c r="ECL310" s="119" t="s">
        <v>614</v>
      </c>
      <c r="ECM310" s="119" t="s">
        <v>614</v>
      </c>
      <c r="ECN310" s="119" t="s">
        <v>614</v>
      </c>
      <c r="ECO310" s="119" t="s">
        <v>614</v>
      </c>
      <c r="ECP310" s="119" t="s">
        <v>614</v>
      </c>
      <c r="ECQ310" s="119" t="s">
        <v>614</v>
      </c>
      <c r="ECR310" s="119" t="s">
        <v>614</v>
      </c>
      <c r="ECS310" s="119" t="s">
        <v>614</v>
      </c>
      <c r="ECT310" s="119" t="s">
        <v>614</v>
      </c>
      <c r="ECU310" s="119" t="s">
        <v>614</v>
      </c>
      <c r="ECV310" s="119" t="s">
        <v>614</v>
      </c>
      <c r="ECW310" s="119" t="s">
        <v>614</v>
      </c>
      <c r="ECX310" s="119" t="s">
        <v>614</v>
      </c>
      <c r="ECY310" s="119" t="s">
        <v>614</v>
      </c>
      <c r="ECZ310" s="119" t="s">
        <v>614</v>
      </c>
      <c r="EDA310" s="119" t="s">
        <v>614</v>
      </c>
      <c r="EDB310" s="119" t="s">
        <v>614</v>
      </c>
      <c r="EDC310" s="119" t="s">
        <v>614</v>
      </c>
      <c r="EDD310" s="119" t="s">
        <v>614</v>
      </c>
      <c r="EDE310" s="119" t="s">
        <v>614</v>
      </c>
      <c r="EDF310" s="119" t="s">
        <v>614</v>
      </c>
      <c r="EDG310" s="119" t="s">
        <v>614</v>
      </c>
      <c r="EDH310" s="119" t="s">
        <v>614</v>
      </c>
      <c r="EDI310" s="119" t="s">
        <v>614</v>
      </c>
      <c r="EDJ310" s="119" t="s">
        <v>614</v>
      </c>
      <c r="EDK310" s="119" t="s">
        <v>614</v>
      </c>
      <c r="EDL310" s="119" t="s">
        <v>614</v>
      </c>
      <c r="EDM310" s="119" t="s">
        <v>614</v>
      </c>
      <c r="EDN310" s="119" t="s">
        <v>614</v>
      </c>
      <c r="EDO310" s="119" t="s">
        <v>614</v>
      </c>
      <c r="EDP310" s="119" t="s">
        <v>614</v>
      </c>
      <c r="EDQ310" s="119" t="s">
        <v>614</v>
      </c>
      <c r="EDR310" s="119" t="s">
        <v>614</v>
      </c>
      <c r="EDS310" s="119" t="s">
        <v>614</v>
      </c>
      <c r="EDT310" s="119" t="s">
        <v>614</v>
      </c>
      <c r="EDU310" s="119" t="s">
        <v>614</v>
      </c>
      <c r="EDV310" s="119" t="s">
        <v>614</v>
      </c>
      <c r="EDW310" s="119" t="s">
        <v>614</v>
      </c>
      <c r="EDX310" s="119" t="s">
        <v>614</v>
      </c>
      <c r="EDY310" s="119" t="s">
        <v>614</v>
      </c>
      <c r="EDZ310" s="119" t="s">
        <v>614</v>
      </c>
      <c r="EEA310" s="119" t="s">
        <v>614</v>
      </c>
      <c r="EEB310" s="119" t="s">
        <v>614</v>
      </c>
      <c r="EEC310" s="119" t="s">
        <v>614</v>
      </c>
      <c r="EED310" s="119" t="s">
        <v>614</v>
      </c>
      <c r="EEE310" s="119" t="s">
        <v>614</v>
      </c>
      <c r="EEF310" s="119" t="s">
        <v>614</v>
      </c>
      <c r="EEG310" s="119" t="s">
        <v>614</v>
      </c>
      <c r="EEH310" s="119" t="s">
        <v>614</v>
      </c>
      <c r="EEI310" s="119" t="s">
        <v>614</v>
      </c>
      <c r="EEJ310" s="119" t="s">
        <v>614</v>
      </c>
      <c r="EEK310" s="119" t="s">
        <v>614</v>
      </c>
      <c r="EEL310" s="119" t="s">
        <v>614</v>
      </c>
      <c r="EEM310" s="119" t="s">
        <v>614</v>
      </c>
      <c r="EEN310" s="119" t="s">
        <v>614</v>
      </c>
      <c r="EEO310" s="119" t="s">
        <v>614</v>
      </c>
      <c r="EEP310" s="119" t="s">
        <v>614</v>
      </c>
      <c r="EEQ310" s="119" t="s">
        <v>614</v>
      </c>
      <c r="EER310" s="119" t="s">
        <v>614</v>
      </c>
      <c r="EES310" s="119" t="s">
        <v>614</v>
      </c>
      <c r="EET310" s="119" t="s">
        <v>614</v>
      </c>
      <c r="EEU310" s="119" t="s">
        <v>614</v>
      </c>
      <c r="EEV310" s="119" t="s">
        <v>614</v>
      </c>
      <c r="EEW310" s="119" t="s">
        <v>614</v>
      </c>
      <c r="EEX310" s="119" t="s">
        <v>614</v>
      </c>
      <c r="EEY310" s="119" t="s">
        <v>614</v>
      </c>
      <c r="EEZ310" s="119" t="s">
        <v>614</v>
      </c>
      <c r="EFA310" s="119" t="s">
        <v>614</v>
      </c>
      <c r="EFB310" s="119" t="s">
        <v>614</v>
      </c>
      <c r="EFC310" s="119" t="s">
        <v>614</v>
      </c>
      <c r="EFD310" s="119" t="s">
        <v>614</v>
      </c>
      <c r="EFE310" s="119" t="s">
        <v>614</v>
      </c>
      <c r="EFF310" s="119" t="s">
        <v>614</v>
      </c>
      <c r="EFG310" s="119" t="s">
        <v>614</v>
      </c>
      <c r="EFH310" s="119" t="s">
        <v>614</v>
      </c>
      <c r="EFI310" s="119" t="s">
        <v>614</v>
      </c>
      <c r="EFJ310" s="119" t="s">
        <v>614</v>
      </c>
      <c r="EFK310" s="119" t="s">
        <v>614</v>
      </c>
      <c r="EFL310" s="119" t="s">
        <v>614</v>
      </c>
      <c r="EFM310" s="119" t="s">
        <v>614</v>
      </c>
      <c r="EFN310" s="119" t="s">
        <v>614</v>
      </c>
      <c r="EFO310" s="119" t="s">
        <v>614</v>
      </c>
      <c r="EFP310" s="119" t="s">
        <v>614</v>
      </c>
      <c r="EFQ310" s="119" t="s">
        <v>614</v>
      </c>
      <c r="EFR310" s="119" t="s">
        <v>614</v>
      </c>
      <c r="EFS310" s="119" t="s">
        <v>614</v>
      </c>
      <c r="EFT310" s="119" t="s">
        <v>614</v>
      </c>
      <c r="EFU310" s="119" t="s">
        <v>614</v>
      </c>
      <c r="EFV310" s="119" t="s">
        <v>614</v>
      </c>
      <c r="EFW310" s="119" t="s">
        <v>614</v>
      </c>
      <c r="EFX310" s="119" t="s">
        <v>614</v>
      </c>
      <c r="EFY310" s="119" t="s">
        <v>614</v>
      </c>
      <c r="EFZ310" s="119" t="s">
        <v>614</v>
      </c>
      <c r="EGA310" s="119" t="s">
        <v>614</v>
      </c>
      <c r="EGB310" s="119" t="s">
        <v>614</v>
      </c>
      <c r="EGC310" s="119" t="s">
        <v>614</v>
      </c>
      <c r="EGD310" s="119" t="s">
        <v>614</v>
      </c>
      <c r="EGE310" s="119" t="s">
        <v>614</v>
      </c>
      <c r="EGF310" s="119" t="s">
        <v>614</v>
      </c>
      <c r="EGG310" s="119" t="s">
        <v>614</v>
      </c>
      <c r="EGH310" s="119" t="s">
        <v>614</v>
      </c>
      <c r="EGI310" s="119" t="s">
        <v>614</v>
      </c>
      <c r="EGJ310" s="119" t="s">
        <v>614</v>
      </c>
      <c r="EGK310" s="119" t="s">
        <v>614</v>
      </c>
      <c r="EGL310" s="119" t="s">
        <v>614</v>
      </c>
      <c r="EGM310" s="119" t="s">
        <v>614</v>
      </c>
      <c r="EGN310" s="119" t="s">
        <v>614</v>
      </c>
      <c r="EGO310" s="119" t="s">
        <v>614</v>
      </c>
      <c r="EGP310" s="119" t="s">
        <v>614</v>
      </c>
      <c r="EGQ310" s="119" t="s">
        <v>614</v>
      </c>
      <c r="EGR310" s="119" t="s">
        <v>614</v>
      </c>
      <c r="EGS310" s="119" t="s">
        <v>614</v>
      </c>
      <c r="EGT310" s="119" t="s">
        <v>614</v>
      </c>
      <c r="EGU310" s="119" t="s">
        <v>614</v>
      </c>
      <c r="EGV310" s="119" t="s">
        <v>614</v>
      </c>
      <c r="EGW310" s="119" t="s">
        <v>614</v>
      </c>
      <c r="EGX310" s="119" t="s">
        <v>614</v>
      </c>
      <c r="EGY310" s="119" t="s">
        <v>614</v>
      </c>
      <c r="EGZ310" s="119" t="s">
        <v>614</v>
      </c>
      <c r="EHA310" s="119" t="s">
        <v>614</v>
      </c>
      <c r="EHB310" s="119" t="s">
        <v>614</v>
      </c>
      <c r="EHC310" s="119" t="s">
        <v>614</v>
      </c>
      <c r="EHD310" s="119" t="s">
        <v>614</v>
      </c>
      <c r="EHE310" s="119" t="s">
        <v>614</v>
      </c>
      <c r="EHF310" s="119" t="s">
        <v>614</v>
      </c>
      <c r="EHG310" s="119" t="s">
        <v>614</v>
      </c>
      <c r="EHH310" s="119" t="s">
        <v>614</v>
      </c>
      <c r="EHI310" s="119" t="s">
        <v>614</v>
      </c>
      <c r="EHJ310" s="119" t="s">
        <v>614</v>
      </c>
      <c r="EHK310" s="119" t="s">
        <v>614</v>
      </c>
      <c r="EHL310" s="119" t="s">
        <v>614</v>
      </c>
      <c r="EHM310" s="119" t="s">
        <v>614</v>
      </c>
      <c r="EHN310" s="119" t="s">
        <v>614</v>
      </c>
      <c r="EHO310" s="119" t="s">
        <v>614</v>
      </c>
      <c r="EHP310" s="119" t="s">
        <v>614</v>
      </c>
      <c r="EHQ310" s="119" t="s">
        <v>614</v>
      </c>
      <c r="EHR310" s="119" t="s">
        <v>614</v>
      </c>
      <c r="EHS310" s="119" t="s">
        <v>614</v>
      </c>
      <c r="EHT310" s="119" t="s">
        <v>614</v>
      </c>
      <c r="EHU310" s="119" t="s">
        <v>614</v>
      </c>
      <c r="EHV310" s="119" t="s">
        <v>614</v>
      </c>
      <c r="EHW310" s="119" t="s">
        <v>614</v>
      </c>
      <c r="EHX310" s="119" t="s">
        <v>614</v>
      </c>
      <c r="EHY310" s="119" t="s">
        <v>614</v>
      </c>
      <c r="EHZ310" s="119" t="s">
        <v>614</v>
      </c>
      <c r="EIA310" s="119" t="s">
        <v>614</v>
      </c>
      <c r="EIB310" s="119" t="s">
        <v>614</v>
      </c>
      <c r="EIC310" s="119" t="s">
        <v>614</v>
      </c>
      <c r="EID310" s="119" t="s">
        <v>614</v>
      </c>
      <c r="EIE310" s="119" t="s">
        <v>614</v>
      </c>
      <c r="EIF310" s="119" t="s">
        <v>614</v>
      </c>
      <c r="EIG310" s="119" t="s">
        <v>614</v>
      </c>
      <c r="EIH310" s="119" t="s">
        <v>614</v>
      </c>
      <c r="EII310" s="119" t="s">
        <v>614</v>
      </c>
      <c r="EIJ310" s="119" t="s">
        <v>614</v>
      </c>
      <c r="EIK310" s="119" t="s">
        <v>614</v>
      </c>
      <c r="EIL310" s="119" t="s">
        <v>614</v>
      </c>
      <c r="EIM310" s="119" t="s">
        <v>614</v>
      </c>
      <c r="EIN310" s="119" t="s">
        <v>614</v>
      </c>
      <c r="EIO310" s="119" t="s">
        <v>614</v>
      </c>
      <c r="EIP310" s="119" t="s">
        <v>614</v>
      </c>
      <c r="EIQ310" s="119" t="s">
        <v>614</v>
      </c>
      <c r="EIR310" s="119" t="s">
        <v>614</v>
      </c>
      <c r="EIS310" s="119" t="s">
        <v>614</v>
      </c>
      <c r="EIT310" s="119" t="s">
        <v>614</v>
      </c>
      <c r="EIU310" s="119" t="s">
        <v>614</v>
      </c>
      <c r="EIV310" s="119" t="s">
        <v>614</v>
      </c>
      <c r="EIW310" s="119" t="s">
        <v>614</v>
      </c>
      <c r="EIX310" s="119" t="s">
        <v>614</v>
      </c>
      <c r="EIY310" s="119" t="s">
        <v>614</v>
      </c>
      <c r="EIZ310" s="119" t="s">
        <v>614</v>
      </c>
      <c r="EJA310" s="119" t="s">
        <v>614</v>
      </c>
      <c r="EJB310" s="119" t="s">
        <v>614</v>
      </c>
      <c r="EJC310" s="119" t="s">
        <v>614</v>
      </c>
      <c r="EJD310" s="119" t="s">
        <v>614</v>
      </c>
      <c r="EJE310" s="119" t="s">
        <v>614</v>
      </c>
      <c r="EJF310" s="119" t="s">
        <v>614</v>
      </c>
      <c r="EJG310" s="119" t="s">
        <v>614</v>
      </c>
      <c r="EJH310" s="119" t="s">
        <v>614</v>
      </c>
      <c r="EJI310" s="119" t="s">
        <v>614</v>
      </c>
      <c r="EJJ310" s="119" t="s">
        <v>614</v>
      </c>
      <c r="EJK310" s="119" t="s">
        <v>614</v>
      </c>
      <c r="EJL310" s="119" t="s">
        <v>614</v>
      </c>
      <c r="EJM310" s="119" t="s">
        <v>614</v>
      </c>
      <c r="EJN310" s="119" t="s">
        <v>614</v>
      </c>
      <c r="EJO310" s="119" t="s">
        <v>614</v>
      </c>
      <c r="EJP310" s="119" t="s">
        <v>614</v>
      </c>
      <c r="EJQ310" s="119" t="s">
        <v>614</v>
      </c>
      <c r="EJR310" s="119" t="s">
        <v>614</v>
      </c>
      <c r="EJS310" s="119" t="s">
        <v>614</v>
      </c>
      <c r="EJT310" s="119" t="s">
        <v>614</v>
      </c>
      <c r="EJU310" s="119" t="s">
        <v>614</v>
      </c>
      <c r="EJV310" s="119" t="s">
        <v>614</v>
      </c>
      <c r="EJW310" s="119" t="s">
        <v>614</v>
      </c>
      <c r="EJX310" s="119" t="s">
        <v>614</v>
      </c>
      <c r="EJY310" s="119" t="s">
        <v>614</v>
      </c>
      <c r="EJZ310" s="119" t="s">
        <v>614</v>
      </c>
      <c r="EKA310" s="119" t="s">
        <v>614</v>
      </c>
      <c r="EKB310" s="119" t="s">
        <v>614</v>
      </c>
      <c r="EKC310" s="119" t="s">
        <v>614</v>
      </c>
      <c r="EKD310" s="119" t="s">
        <v>614</v>
      </c>
      <c r="EKE310" s="119" t="s">
        <v>614</v>
      </c>
      <c r="EKF310" s="119" t="s">
        <v>614</v>
      </c>
      <c r="EKG310" s="119" t="s">
        <v>614</v>
      </c>
      <c r="EKH310" s="119" t="s">
        <v>614</v>
      </c>
      <c r="EKI310" s="119" t="s">
        <v>614</v>
      </c>
      <c r="EKJ310" s="119" t="s">
        <v>614</v>
      </c>
      <c r="EKK310" s="119" t="s">
        <v>614</v>
      </c>
      <c r="EKL310" s="119" t="s">
        <v>614</v>
      </c>
      <c r="EKM310" s="119" t="s">
        <v>614</v>
      </c>
      <c r="EKN310" s="119" t="s">
        <v>614</v>
      </c>
      <c r="EKO310" s="119" t="s">
        <v>614</v>
      </c>
      <c r="EKP310" s="119" t="s">
        <v>614</v>
      </c>
      <c r="EKQ310" s="119" t="s">
        <v>614</v>
      </c>
      <c r="EKR310" s="119" t="s">
        <v>614</v>
      </c>
      <c r="EKS310" s="119" t="s">
        <v>614</v>
      </c>
      <c r="EKT310" s="119" t="s">
        <v>614</v>
      </c>
      <c r="EKU310" s="119" t="s">
        <v>614</v>
      </c>
      <c r="EKV310" s="119" t="s">
        <v>614</v>
      </c>
      <c r="EKW310" s="119" t="s">
        <v>614</v>
      </c>
      <c r="EKX310" s="119" t="s">
        <v>614</v>
      </c>
      <c r="EKY310" s="119" t="s">
        <v>614</v>
      </c>
      <c r="EKZ310" s="119" t="s">
        <v>614</v>
      </c>
      <c r="ELA310" s="119" t="s">
        <v>614</v>
      </c>
      <c r="ELB310" s="119" t="s">
        <v>614</v>
      </c>
      <c r="ELC310" s="119" t="s">
        <v>614</v>
      </c>
      <c r="ELD310" s="119" t="s">
        <v>614</v>
      </c>
      <c r="ELE310" s="119" t="s">
        <v>614</v>
      </c>
      <c r="ELF310" s="119" t="s">
        <v>614</v>
      </c>
      <c r="ELG310" s="119" t="s">
        <v>614</v>
      </c>
      <c r="ELH310" s="119" t="s">
        <v>614</v>
      </c>
      <c r="ELI310" s="119" t="s">
        <v>614</v>
      </c>
      <c r="ELJ310" s="119" t="s">
        <v>614</v>
      </c>
      <c r="ELK310" s="119" t="s">
        <v>614</v>
      </c>
      <c r="ELL310" s="119" t="s">
        <v>614</v>
      </c>
      <c r="ELM310" s="119" t="s">
        <v>614</v>
      </c>
      <c r="ELN310" s="119" t="s">
        <v>614</v>
      </c>
      <c r="ELO310" s="119" t="s">
        <v>614</v>
      </c>
      <c r="ELP310" s="119" t="s">
        <v>614</v>
      </c>
      <c r="ELQ310" s="119" t="s">
        <v>614</v>
      </c>
      <c r="ELR310" s="119" t="s">
        <v>614</v>
      </c>
      <c r="ELS310" s="119" t="s">
        <v>614</v>
      </c>
      <c r="ELT310" s="119" t="s">
        <v>614</v>
      </c>
      <c r="ELU310" s="119" t="s">
        <v>614</v>
      </c>
      <c r="ELV310" s="119" t="s">
        <v>614</v>
      </c>
      <c r="ELW310" s="119" t="s">
        <v>614</v>
      </c>
      <c r="ELX310" s="119" t="s">
        <v>614</v>
      </c>
      <c r="ELY310" s="119" t="s">
        <v>614</v>
      </c>
      <c r="ELZ310" s="119" t="s">
        <v>614</v>
      </c>
      <c r="EMA310" s="119" t="s">
        <v>614</v>
      </c>
      <c r="EMB310" s="119" t="s">
        <v>614</v>
      </c>
      <c r="EMC310" s="119" t="s">
        <v>614</v>
      </c>
      <c r="EMD310" s="119" t="s">
        <v>614</v>
      </c>
      <c r="EME310" s="119" t="s">
        <v>614</v>
      </c>
      <c r="EMF310" s="119" t="s">
        <v>614</v>
      </c>
      <c r="EMG310" s="119" t="s">
        <v>614</v>
      </c>
      <c r="EMH310" s="119" t="s">
        <v>614</v>
      </c>
      <c r="EMI310" s="119" t="s">
        <v>614</v>
      </c>
      <c r="EMJ310" s="119" t="s">
        <v>614</v>
      </c>
      <c r="EMK310" s="119" t="s">
        <v>614</v>
      </c>
      <c r="EML310" s="119" t="s">
        <v>614</v>
      </c>
      <c r="EMM310" s="119" t="s">
        <v>614</v>
      </c>
      <c r="EMN310" s="119" t="s">
        <v>614</v>
      </c>
      <c r="EMO310" s="119" t="s">
        <v>614</v>
      </c>
      <c r="EMP310" s="119" t="s">
        <v>614</v>
      </c>
      <c r="EMQ310" s="119" t="s">
        <v>614</v>
      </c>
      <c r="EMR310" s="119" t="s">
        <v>614</v>
      </c>
      <c r="EMS310" s="119" t="s">
        <v>614</v>
      </c>
      <c r="EMT310" s="119" t="s">
        <v>614</v>
      </c>
      <c r="EMU310" s="119" t="s">
        <v>614</v>
      </c>
      <c r="EMV310" s="119" t="s">
        <v>614</v>
      </c>
      <c r="EMW310" s="119" t="s">
        <v>614</v>
      </c>
      <c r="EMX310" s="119" t="s">
        <v>614</v>
      </c>
      <c r="EMY310" s="119" t="s">
        <v>614</v>
      </c>
      <c r="EMZ310" s="119" t="s">
        <v>614</v>
      </c>
      <c r="ENA310" s="119" t="s">
        <v>614</v>
      </c>
      <c r="ENB310" s="119" t="s">
        <v>614</v>
      </c>
      <c r="ENC310" s="119" t="s">
        <v>614</v>
      </c>
      <c r="END310" s="119" t="s">
        <v>614</v>
      </c>
      <c r="ENE310" s="119" t="s">
        <v>614</v>
      </c>
      <c r="ENF310" s="119" t="s">
        <v>614</v>
      </c>
      <c r="ENG310" s="119" t="s">
        <v>614</v>
      </c>
      <c r="ENH310" s="119" t="s">
        <v>614</v>
      </c>
      <c r="ENI310" s="119" t="s">
        <v>614</v>
      </c>
      <c r="ENJ310" s="119" t="s">
        <v>614</v>
      </c>
      <c r="ENK310" s="119" t="s">
        <v>614</v>
      </c>
      <c r="ENL310" s="119" t="s">
        <v>614</v>
      </c>
      <c r="ENM310" s="119" t="s">
        <v>614</v>
      </c>
      <c r="ENN310" s="119" t="s">
        <v>614</v>
      </c>
      <c r="ENO310" s="119" t="s">
        <v>614</v>
      </c>
      <c r="ENP310" s="119" t="s">
        <v>614</v>
      </c>
      <c r="ENQ310" s="119" t="s">
        <v>614</v>
      </c>
      <c r="ENR310" s="119" t="s">
        <v>614</v>
      </c>
      <c r="ENS310" s="119" t="s">
        <v>614</v>
      </c>
      <c r="ENT310" s="119" t="s">
        <v>614</v>
      </c>
      <c r="ENU310" s="119" t="s">
        <v>614</v>
      </c>
      <c r="ENV310" s="119" t="s">
        <v>614</v>
      </c>
      <c r="ENW310" s="119" t="s">
        <v>614</v>
      </c>
      <c r="ENX310" s="119" t="s">
        <v>614</v>
      </c>
      <c r="ENY310" s="119" t="s">
        <v>614</v>
      </c>
      <c r="ENZ310" s="119" t="s">
        <v>614</v>
      </c>
      <c r="EOA310" s="119" t="s">
        <v>614</v>
      </c>
      <c r="EOB310" s="119" t="s">
        <v>614</v>
      </c>
      <c r="EOC310" s="119" t="s">
        <v>614</v>
      </c>
      <c r="EOD310" s="119" t="s">
        <v>614</v>
      </c>
      <c r="EOE310" s="119" t="s">
        <v>614</v>
      </c>
      <c r="EOF310" s="119" t="s">
        <v>614</v>
      </c>
      <c r="EOG310" s="119" t="s">
        <v>614</v>
      </c>
      <c r="EOH310" s="119" t="s">
        <v>614</v>
      </c>
      <c r="EOI310" s="119" t="s">
        <v>614</v>
      </c>
      <c r="EOJ310" s="119" t="s">
        <v>614</v>
      </c>
      <c r="EOK310" s="119" t="s">
        <v>614</v>
      </c>
      <c r="EOL310" s="119" t="s">
        <v>614</v>
      </c>
      <c r="EOM310" s="119" t="s">
        <v>614</v>
      </c>
      <c r="EON310" s="119" t="s">
        <v>614</v>
      </c>
      <c r="EOO310" s="119" t="s">
        <v>614</v>
      </c>
      <c r="EOP310" s="119" t="s">
        <v>614</v>
      </c>
      <c r="EOQ310" s="119" t="s">
        <v>614</v>
      </c>
      <c r="EOR310" s="119" t="s">
        <v>614</v>
      </c>
      <c r="EOS310" s="119" t="s">
        <v>614</v>
      </c>
      <c r="EOT310" s="119" t="s">
        <v>614</v>
      </c>
      <c r="EOU310" s="119" t="s">
        <v>614</v>
      </c>
      <c r="EOV310" s="119" t="s">
        <v>614</v>
      </c>
      <c r="EOW310" s="119" t="s">
        <v>614</v>
      </c>
      <c r="EOX310" s="119" t="s">
        <v>614</v>
      </c>
      <c r="EOY310" s="119" t="s">
        <v>614</v>
      </c>
      <c r="EOZ310" s="119" t="s">
        <v>614</v>
      </c>
      <c r="EPA310" s="119" t="s">
        <v>614</v>
      </c>
      <c r="EPB310" s="119" t="s">
        <v>614</v>
      </c>
      <c r="EPC310" s="119" t="s">
        <v>614</v>
      </c>
      <c r="EPD310" s="119" t="s">
        <v>614</v>
      </c>
      <c r="EPE310" s="119" t="s">
        <v>614</v>
      </c>
      <c r="EPF310" s="119" t="s">
        <v>614</v>
      </c>
      <c r="EPG310" s="119" t="s">
        <v>614</v>
      </c>
      <c r="EPH310" s="119" t="s">
        <v>614</v>
      </c>
      <c r="EPI310" s="119" t="s">
        <v>614</v>
      </c>
      <c r="EPJ310" s="119" t="s">
        <v>614</v>
      </c>
      <c r="EPK310" s="119" t="s">
        <v>614</v>
      </c>
      <c r="EPL310" s="119" t="s">
        <v>614</v>
      </c>
      <c r="EPM310" s="119" t="s">
        <v>614</v>
      </c>
      <c r="EPN310" s="119" t="s">
        <v>614</v>
      </c>
      <c r="EPO310" s="119" t="s">
        <v>614</v>
      </c>
      <c r="EPP310" s="119" t="s">
        <v>614</v>
      </c>
      <c r="EPQ310" s="119" t="s">
        <v>614</v>
      </c>
      <c r="EPR310" s="119" t="s">
        <v>614</v>
      </c>
      <c r="EPS310" s="119" t="s">
        <v>614</v>
      </c>
      <c r="EPT310" s="119" t="s">
        <v>614</v>
      </c>
      <c r="EPU310" s="119" t="s">
        <v>614</v>
      </c>
      <c r="EPV310" s="119" t="s">
        <v>614</v>
      </c>
      <c r="EPW310" s="119" t="s">
        <v>614</v>
      </c>
      <c r="EPX310" s="119" t="s">
        <v>614</v>
      </c>
      <c r="EPY310" s="119" t="s">
        <v>614</v>
      </c>
      <c r="EPZ310" s="119" t="s">
        <v>614</v>
      </c>
      <c r="EQA310" s="119" t="s">
        <v>614</v>
      </c>
      <c r="EQB310" s="119" t="s">
        <v>614</v>
      </c>
      <c r="EQC310" s="119" t="s">
        <v>614</v>
      </c>
      <c r="EQD310" s="119" t="s">
        <v>614</v>
      </c>
      <c r="EQE310" s="119" t="s">
        <v>614</v>
      </c>
      <c r="EQF310" s="119" t="s">
        <v>614</v>
      </c>
      <c r="EQG310" s="119" t="s">
        <v>614</v>
      </c>
      <c r="EQH310" s="119" t="s">
        <v>614</v>
      </c>
      <c r="EQI310" s="119" t="s">
        <v>614</v>
      </c>
      <c r="EQJ310" s="119" t="s">
        <v>614</v>
      </c>
      <c r="EQK310" s="119" t="s">
        <v>614</v>
      </c>
      <c r="EQL310" s="119" t="s">
        <v>614</v>
      </c>
      <c r="EQM310" s="119" t="s">
        <v>614</v>
      </c>
      <c r="EQN310" s="119" t="s">
        <v>614</v>
      </c>
      <c r="EQO310" s="119" t="s">
        <v>614</v>
      </c>
      <c r="EQP310" s="119" t="s">
        <v>614</v>
      </c>
      <c r="EQQ310" s="119" t="s">
        <v>614</v>
      </c>
      <c r="EQR310" s="119" t="s">
        <v>614</v>
      </c>
      <c r="EQS310" s="119" t="s">
        <v>614</v>
      </c>
      <c r="EQT310" s="119" t="s">
        <v>614</v>
      </c>
      <c r="EQU310" s="119" t="s">
        <v>614</v>
      </c>
      <c r="EQV310" s="119" t="s">
        <v>614</v>
      </c>
      <c r="EQW310" s="119" t="s">
        <v>614</v>
      </c>
      <c r="EQX310" s="119" t="s">
        <v>614</v>
      </c>
      <c r="EQY310" s="119" t="s">
        <v>614</v>
      </c>
      <c r="EQZ310" s="119" t="s">
        <v>614</v>
      </c>
      <c r="ERA310" s="119" t="s">
        <v>614</v>
      </c>
      <c r="ERB310" s="119" t="s">
        <v>614</v>
      </c>
      <c r="ERC310" s="119" t="s">
        <v>614</v>
      </c>
      <c r="ERD310" s="119" t="s">
        <v>614</v>
      </c>
      <c r="ERE310" s="119" t="s">
        <v>614</v>
      </c>
      <c r="ERF310" s="119" t="s">
        <v>614</v>
      </c>
      <c r="ERG310" s="119" t="s">
        <v>614</v>
      </c>
      <c r="ERH310" s="119" t="s">
        <v>614</v>
      </c>
      <c r="ERI310" s="119" t="s">
        <v>614</v>
      </c>
      <c r="ERJ310" s="119" t="s">
        <v>614</v>
      </c>
      <c r="ERK310" s="119" t="s">
        <v>614</v>
      </c>
      <c r="ERL310" s="119" t="s">
        <v>614</v>
      </c>
      <c r="ERM310" s="119" t="s">
        <v>614</v>
      </c>
      <c r="ERN310" s="119" t="s">
        <v>614</v>
      </c>
      <c r="ERO310" s="119" t="s">
        <v>614</v>
      </c>
      <c r="ERP310" s="119" t="s">
        <v>614</v>
      </c>
      <c r="ERQ310" s="119" t="s">
        <v>614</v>
      </c>
      <c r="ERR310" s="119" t="s">
        <v>614</v>
      </c>
      <c r="ERS310" s="119" t="s">
        <v>614</v>
      </c>
      <c r="ERT310" s="119" t="s">
        <v>614</v>
      </c>
      <c r="ERU310" s="119" t="s">
        <v>614</v>
      </c>
      <c r="ERV310" s="119" t="s">
        <v>614</v>
      </c>
      <c r="ERW310" s="119" t="s">
        <v>614</v>
      </c>
      <c r="ERX310" s="119" t="s">
        <v>614</v>
      </c>
      <c r="ERY310" s="119" t="s">
        <v>614</v>
      </c>
      <c r="ERZ310" s="119" t="s">
        <v>614</v>
      </c>
      <c r="ESA310" s="119" t="s">
        <v>614</v>
      </c>
      <c r="ESB310" s="119" t="s">
        <v>614</v>
      </c>
      <c r="ESC310" s="119" t="s">
        <v>614</v>
      </c>
      <c r="ESD310" s="119" t="s">
        <v>614</v>
      </c>
      <c r="ESE310" s="119" t="s">
        <v>614</v>
      </c>
      <c r="ESF310" s="119" t="s">
        <v>614</v>
      </c>
      <c r="ESG310" s="119" t="s">
        <v>614</v>
      </c>
      <c r="ESH310" s="119" t="s">
        <v>614</v>
      </c>
      <c r="ESI310" s="119" t="s">
        <v>614</v>
      </c>
      <c r="ESJ310" s="119" t="s">
        <v>614</v>
      </c>
      <c r="ESK310" s="119" t="s">
        <v>614</v>
      </c>
      <c r="ESL310" s="119" t="s">
        <v>614</v>
      </c>
      <c r="ESM310" s="119" t="s">
        <v>614</v>
      </c>
      <c r="ESN310" s="119" t="s">
        <v>614</v>
      </c>
      <c r="ESO310" s="119" t="s">
        <v>614</v>
      </c>
      <c r="ESP310" s="119" t="s">
        <v>614</v>
      </c>
      <c r="ESQ310" s="119" t="s">
        <v>614</v>
      </c>
      <c r="ESR310" s="119" t="s">
        <v>614</v>
      </c>
      <c r="ESS310" s="119" t="s">
        <v>614</v>
      </c>
      <c r="EST310" s="119" t="s">
        <v>614</v>
      </c>
      <c r="ESU310" s="119" t="s">
        <v>614</v>
      </c>
      <c r="ESV310" s="119" t="s">
        <v>614</v>
      </c>
      <c r="ESW310" s="119" t="s">
        <v>614</v>
      </c>
      <c r="ESX310" s="119" t="s">
        <v>614</v>
      </c>
      <c r="ESY310" s="119" t="s">
        <v>614</v>
      </c>
      <c r="ESZ310" s="119" t="s">
        <v>614</v>
      </c>
      <c r="ETA310" s="119" t="s">
        <v>614</v>
      </c>
      <c r="ETB310" s="119" t="s">
        <v>614</v>
      </c>
      <c r="ETC310" s="119" t="s">
        <v>614</v>
      </c>
      <c r="ETD310" s="119" t="s">
        <v>614</v>
      </c>
      <c r="ETE310" s="119" t="s">
        <v>614</v>
      </c>
      <c r="ETF310" s="119" t="s">
        <v>614</v>
      </c>
      <c r="ETG310" s="119" t="s">
        <v>614</v>
      </c>
      <c r="ETH310" s="119" t="s">
        <v>614</v>
      </c>
      <c r="ETI310" s="119" t="s">
        <v>614</v>
      </c>
      <c r="ETJ310" s="119" t="s">
        <v>614</v>
      </c>
      <c r="ETK310" s="119" t="s">
        <v>614</v>
      </c>
      <c r="ETL310" s="119" t="s">
        <v>614</v>
      </c>
      <c r="ETM310" s="119" t="s">
        <v>614</v>
      </c>
      <c r="ETN310" s="119" t="s">
        <v>614</v>
      </c>
      <c r="ETO310" s="119" t="s">
        <v>614</v>
      </c>
      <c r="ETP310" s="119" t="s">
        <v>614</v>
      </c>
      <c r="ETQ310" s="119" t="s">
        <v>614</v>
      </c>
      <c r="ETR310" s="119" t="s">
        <v>614</v>
      </c>
      <c r="ETS310" s="119" t="s">
        <v>614</v>
      </c>
      <c r="ETT310" s="119" t="s">
        <v>614</v>
      </c>
      <c r="ETU310" s="119" t="s">
        <v>614</v>
      </c>
      <c r="ETV310" s="119" t="s">
        <v>614</v>
      </c>
      <c r="ETW310" s="119" t="s">
        <v>614</v>
      </c>
      <c r="ETX310" s="119" t="s">
        <v>614</v>
      </c>
      <c r="ETY310" s="119" t="s">
        <v>614</v>
      </c>
      <c r="ETZ310" s="119" t="s">
        <v>614</v>
      </c>
      <c r="EUA310" s="119" t="s">
        <v>614</v>
      </c>
      <c r="EUB310" s="119" t="s">
        <v>614</v>
      </c>
      <c r="EUC310" s="119" t="s">
        <v>614</v>
      </c>
      <c r="EUD310" s="119" t="s">
        <v>614</v>
      </c>
      <c r="EUE310" s="119" t="s">
        <v>614</v>
      </c>
      <c r="EUF310" s="119" t="s">
        <v>614</v>
      </c>
      <c r="EUG310" s="119" t="s">
        <v>614</v>
      </c>
      <c r="EUH310" s="119" t="s">
        <v>614</v>
      </c>
      <c r="EUI310" s="119" t="s">
        <v>614</v>
      </c>
      <c r="EUJ310" s="119" t="s">
        <v>614</v>
      </c>
      <c r="EUK310" s="119" t="s">
        <v>614</v>
      </c>
      <c r="EUL310" s="119" t="s">
        <v>614</v>
      </c>
      <c r="EUM310" s="119" t="s">
        <v>614</v>
      </c>
      <c r="EUN310" s="119" t="s">
        <v>614</v>
      </c>
      <c r="EUO310" s="119" t="s">
        <v>614</v>
      </c>
      <c r="EUP310" s="119" t="s">
        <v>614</v>
      </c>
      <c r="EUQ310" s="119" t="s">
        <v>614</v>
      </c>
      <c r="EUR310" s="119" t="s">
        <v>614</v>
      </c>
      <c r="EUS310" s="119" t="s">
        <v>614</v>
      </c>
      <c r="EUT310" s="119" t="s">
        <v>614</v>
      </c>
      <c r="EUU310" s="119" t="s">
        <v>614</v>
      </c>
      <c r="EUV310" s="119" t="s">
        <v>614</v>
      </c>
      <c r="EUW310" s="119" t="s">
        <v>614</v>
      </c>
      <c r="EUX310" s="119" t="s">
        <v>614</v>
      </c>
      <c r="EUY310" s="119" t="s">
        <v>614</v>
      </c>
      <c r="EUZ310" s="119" t="s">
        <v>614</v>
      </c>
      <c r="EVA310" s="119" t="s">
        <v>614</v>
      </c>
      <c r="EVB310" s="119" t="s">
        <v>614</v>
      </c>
      <c r="EVC310" s="119" t="s">
        <v>614</v>
      </c>
      <c r="EVD310" s="119" t="s">
        <v>614</v>
      </c>
      <c r="EVE310" s="119" t="s">
        <v>614</v>
      </c>
      <c r="EVF310" s="119" t="s">
        <v>614</v>
      </c>
      <c r="EVG310" s="119" t="s">
        <v>614</v>
      </c>
      <c r="EVH310" s="119" t="s">
        <v>614</v>
      </c>
      <c r="EVI310" s="119" t="s">
        <v>614</v>
      </c>
      <c r="EVJ310" s="119" t="s">
        <v>614</v>
      </c>
      <c r="EVK310" s="119" t="s">
        <v>614</v>
      </c>
      <c r="EVL310" s="119" t="s">
        <v>614</v>
      </c>
      <c r="EVM310" s="119" t="s">
        <v>614</v>
      </c>
      <c r="EVN310" s="119" t="s">
        <v>614</v>
      </c>
      <c r="EVO310" s="119" t="s">
        <v>614</v>
      </c>
      <c r="EVP310" s="119" t="s">
        <v>614</v>
      </c>
      <c r="EVQ310" s="119" t="s">
        <v>614</v>
      </c>
      <c r="EVR310" s="119" t="s">
        <v>614</v>
      </c>
      <c r="EVS310" s="119" t="s">
        <v>614</v>
      </c>
      <c r="EVT310" s="119" t="s">
        <v>614</v>
      </c>
      <c r="EVU310" s="119" t="s">
        <v>614</v>
      </c>
      <c r="EVV310" s="119" t="s">
        <v>614</v>
      </c>
      <c r="EVW310" s="119" t="s">
        <v>614</v>
      </c>
      <c r="EVX310" s="119" t="s">
        <v>614</v>
      </c>
      <c r="EVY310" s="119" t="s">
        <v>614</v>
      </c>
      <c r="EVZ310" s="119" t="s">
        <v>614</v>
      </c>
      <c r="EWA310" s="119" t="s">
        <v>614</v>
      </c>
      <c r="EWB310" s="119" t="s">
        <v>614</v>
      </c>
      <c r="EWC310" s="119" t="s">
        <v>614</v>
      </c>
      <c r="EWD310" s="119" t="s">
        <v>614</v>
      </c>
      <c r="EWE310" s="119" t="s">
        <v>614</v>
      </c>
      <c r="EWF310" s="119" t="s">
        <v>614</v>
      </c>
      <c r="EWG310" s="119" t="s">
        <v>614</v>
      </c>
      <c r="EWH310" s="119" t="s">
        <v>614</v>
      </c>
      <c r="EWI310" s="119" t="s">
        <v>614</v>
      </c>
      <c r="EWJ310" s="119" t="s">
        <v>614</v>
      </c>
      <c r="EWK310" s="119" t="s">
        <v>614</v>
      </c>
      <c r="EWL310" s="119" t="s">
        <v>614</v>
      </c>
      <c r="EWM310" s="119" t="s">
        <v>614</v>
      </c>
      <c r="EWN310" s="119" t="s">
        <v>614</v>
      </c>
      <c r="EWO310" s="119" t="s">
        <v>614</v>
      </c>
      <c r="EWP310" s="119" t="s">
        <v>614</v>
      </c>
      <c r="EWQ310" s="119" t="s">
        <v>614</v>
      </c>
      <c r="EWR310" s="119" t="s">
        <v>614</v>
      </c>
      <c r="EWS310" s="119" t="s">
        <v>614</v>
      </c>
      <c r="EWT310" s="119" t="s">
        <v>614</v>
      </c>
      <c r="EWU310" s="119" t="s">
        <v>614</v>
      </c>
      <c r="EWV310" s="119" t="s">
        <v>614</v>
      </c>
      <c r="EWW310" s="119" t="s">
        <v>614</v>
      </c>
      <c r="EWX310" s="119" t="s">
        <v>614</v>
      </c>
      <c r="EWY310" s="119" t="s">
        <v>614</v>
      </c>
      <c r="EWZ310" s="119" t="s">
        <v>614</v>
      </c>
      <c r="EXA310" s="119" t="s">
        <v>614</v>
      </c>
      <c r="EXB310" s="119" t="s">
        <v>614</v>
      </c>
      <c r="EXC310" s="119" t="s">
        <v>614</v>
      </c>
      <c r="EXD310" s="119" t="s">
        <v>614</v>
      </c>
      <c r="EXE310" s="119" t="s">
        <v>614</v>
      </c>
      <c r="EXF310" s="119" t="s">
        <v>614</v>
      </c>
      <c r="EXG310" s="119" t="s">
        <v>614</v>
      </c>
      <c r="EXH310" s="119" t="s">
        <v>614</v>
      </c>
      <c r="EXI310" s="119" t="s">
        <v>614</v>
      </c>
      <c r="EXJ310" s="119" t="s">
        <v>614</v>
      </c>
      <c r="EXK310" s="119" t="s">
        <v>614</v>
      </c>
      <c r="EXL310" s="119" t="s">
        <v>614</v>
      </c>
      <c r="EXM310" s="119" t="s">
        <v>614</v>
      </c>
      <c r="EXN310" s="119" t="s">
        <v>614</v>
      </c>
      <c r="EXO310" s="119" t="s">
        <v>614</v>
      </c>
      <c r="EXP310" s="119" t="s">
        <v>614</v>
      </c>
      <c r="EXQ310" s="119" t="s">
        <v>614</v>
      </c>
      <c r="EXR310" s="119" t="s">
        <v>614</v>
      </c>
      <c r="EXS310" s="119" t="s">
        <v>614</v>
      </c>
      <c r="EXT310" s="119" t="s">
        <v>614</v>
      </c>
      <c r="EXU310" s="119" t="s">
        <v>614</v>
      </c>
      <c r="EXV310" s="119" t="s">
        <v>614</v>
      </c>
      <c r="EXW310" s="119" t="s">
        <v>614</v>
      </c>
      <c r="EXX310" s="119" t="s">
        <v>614</v>
      </c>
      <c r="EXY310" s="119" t="s">
        <v>614</v>
      </c>
      <c r="EXZ310" s="119" t="s">
        <v>614</v>
      </c>
      <c r="EYA310" s="119" t="s">
        <v>614</v>
      </c>
      <c r="EYB310" s="119" t="s">
        <v>614</v>
      </c>
      <c r="EYC310" s="119" t="s">
        <v>614</v>
      </c>
      <c r="EYD310" s="119" t="s">
        <v>614</v>
      </c>
      <c r="EYE310" s="119" t="s">
        <v>614</v>
      </c>
      <c r="EYF310" s="119" t="s">
        <v>614</v>
      </c>
      <c r="EYG310" s="119" t="s">
        <v>614</v>
      </c>
      <c r="EYH310" s="119" t="s">
        <v>614</v>
      </c>
      <c r="EYI310" s="119" t="s">
        <v>614</v>
      </c>
      <c r="EYJ310" s="119" t="s">
        <v>614</v>
      </c>
      <c r="EYK310" s="119" t="s">
        <v>614</v>
      </c>
      <c r="EYL310" s="119" t="s">
        <v>614</v>
      </c>
      <c r="EYM310" s="119" t="s">
        <v>614</v>
      </c>
      <c r="EYN310" s="119" t="s">
        <v>614</v>
      </c>
      <c r="EYO310" s="119" t="s">
        <v>614</v>
      </c>
      <c r="EYP310" s="119" t="s">
        <v>614</v>
      </c>
      <c r="EYQ310" s="119" t="s">
        <v>614</v>
      </c>
      <c r="EYR310" s="119" t="s">
        <v>614</v>
      </c>
      <c r="EYS310" s="119" t="s">
        <v>614</v>
      </c>
      <c r="EYT310" s="119" t="s">
        <v>614</v>
      </c>
      <c r="EYU310" s="119" t="s">
        <v>614</v>
      </c>
      <c r="EYV310" s="119" t="s">
        <v>614</v>
      </c>
      <c r="EYW310" s="119" t="s">
        <v>614</v>
      </c>
      <c r="EYX310" s="119" t="s">
        <v>614</v>
      </c>
      <c r="EYY310" s="119" t="s">
        <v>614</v>
      </c>
      <c r="EYZ310" s="119" t="s">
        <v>614</v>
      </c>
      <c r="EZA310" s="119" t="s">
        <v>614</v>
      </c>
      <c r="EZB310" s="119" t="s">
        <v>614</v>
      </c>
      <c r="EZC310" s="119" t="s">
        <v>614</v>
      </c>
      <c r="EZD310" s="119" t="s">
        <v>614</v>
      </c>
      <c r="EZE310" s="119" t="s">
        <v>614</v>
      </c>
      <c r="EZF310" s="119" t="s">
        <v>614</v>
      </c>
      <c r="EZG310" s="119" t="s">
        <v>614</v>
      </c>
      <c r="EZH310" s="119" t="s">
        <v>614</v>
      </c>
      <c r="EZI310" s="119" t="s">
        <v>614</v>
      </c>
      <c r="EZJ310" s="119" t="s">
        <v>614</v>
      </c>
      <c r="EZK310" s="119" t="s">
        <v>614</v>
      </c>
      <c r="EZL310" s="119" t="s">
        <v>614</v>
      </c>
      <c r="EZM310" s="119" t="s">
        <v>614</v>
      </c>
      <c r="EZN310" s="119" t="s">
        <v>614</v>
      </c>
      <c r="EZO310" s="119" t="s">
        <v>614</v>
      </c>
      <c r="EZP310" s="119" t="s">
        <v>614</v>
      </c>
      <c r="EZQ310" s="119" t="s">
        <v>614</v>
      </c>
      <c r="EZR310" s="119" t="s">
        <v>614</v>
      </c>
      <c r="EZS310" s="119" t="s">
        <v>614</v>
      </c>
      <c r="EZT310" s="119" t="s">
        <v>614</v>
      </c>
      <c r="EZU310" s="119" t="s">
        <v>614</v>
      </c>
      <c r="EZV310" s="119" t="s">
        <v>614</v>
      </c>
      <c r="EZW310" s="119" t="s">
        <v>614</v>
      </c>
      <c r="EZX310" s="119" t="s">
        <v>614</v>
      </c>
      <c r="EZY310" s="119" t="s">
        <v>614</v>
      </c>
      <c r="EZZ310" s="119" t="s">
        <v>614</v>
      </c>
      <c r="FAA310" s="119" t="s">
        <v>614</v>
      </c>
      <c r="FAB310" s="119" t="s">
        <v>614</v>
      </c>
      <c r="FAC310" s="119" t="s">
        <v>614</v>
      </c>
      <c r="FAD310" s="119" t="s">
        <v>614</v>
      </c>
      <c r="FAE310" s="119" t="s">
        <v>614</v>
      </c>
      <c r="FAF310" s="119" t="s">
        <v>614</v>
      </c>
      <c r="FAG310" s="119" t="s">
        <v>614</v>
      </c>
      <c r="FAH310" s="119" t="s">
        <v>614</v>
      </c>
      <c r="FAI310" s="119" t="s">
        <v>614</v>
      </c>
      <c r="FAJ310" s="119" t="s">
        <v>614</v>
      </c>
      <c r="FAK310" s="119" t="s">
        <v>614</v>
      </c>
      <c r="FAL310" s="119" t="s">
        <v>614</v>
      </c>
      <c r="FAM310" s="119" t="s">
        <v>614</v>
      </c>
      <c r="FAN310" s="119" t="s">
        <v>614</v>
      </c>
      <c r="FAO310" s="119" t="s">
        <v>614</v>
      </c>
      <c r="FAP310" s="119" t="s">
        <v>614</v>
      </c>
      <c r="FAQ310" s="119" t="s">
        <v>614</v>
      </c>
      <c r="FAR310" s="119" t="s">
        <v>614</v>
      </c>
      <c r="FAS310" s="119" t="s">
        <v>614</v>
      </c>
      <c r="FAT310" s="119" t="s">
        <v>614</v>
      </c>
      <c r="FAU310" s="119" t="s">
        <v>614</v>
      </c>
      <c r="FAV310" s="119" t="s">
        <v>614</v>
      </c>
      <c r="FAW310" s="119" t="s">
        <v>614</v>
      </c>
      <c r="FAX310" s="119" t="s">
        <v>614</v>
      </c>
      <c r="FAY310" s="119" t="s">
        <v>614</v>
      </c>
      <c r="FAZ310" s="119" t="s">
        <v>614</v>
      </c>
      <c r="FBA310" s="119" t="s">
        <v>614</v>
      </c>
      <c r="FBB310" s="119" t="s">
        <v>614</v>
      </c>
      <c r="FBC310" s="119" t="s">
        <v>614</v>
      </c>
      <c r="FBD310" s="119" t="s">
        <v>614</v>
      </c>
      <c r="FBE310" s="119" t="s">
        <v>614</v>
      </c>
      <c r="FBF310" s="119" t="s">
        <v>614</v>
      </c>
      <c r="FBG310" s="119" t="s">
        <v>614</v>
      </c>
      <c r="FBH310" s="119" t="s">
        <v>614</v>
      </c>
      <c r="FBI310" s="119" t="s">
        <v>614</v>
      </c>
      <c r="FBJ310" s="119" t="s">
        <v>614</v>
      </c>
      <c r="FBK310" s="119" t="s">
        <v>614</v>
      </c>
      <c r="FBL310" s="119" t="s">
        <v>614</v>
      </c>
      <c r="FBM310" s="119" t="s">
        <v>614</v>
      </c>
      <c r="FBN310" s="119" t="s">
        <v>614</v>
      </c>
      <c r="FBO310" s="119" t="s">
        <v>614</v>
      </c>
      <c r="FBP310" s="119" t="s">
        <v>614</v>
      </c>
      <c r="FBQ310" s="119" t="s">
        <v>614</v>
      </c>
      <c r="FBR310" s="119" t="s">
        <v>614</v>
      </c>
      <c r="FBS310" s="119" t="s">
        <v>614</v>
      </c>
      <c r="FBT310" s="119" t="s">
        <v>614</v>
      </c>
      <c r="FBU310" s="119" t="s">
        <v>614</v>
      </c>
      <c r="FBV310" s="119" t="s">
        <v>614</v>
      </c>
      <c r="FBW310" s="119" t="s">
        <v>614</v>
      </c>
      <c r="FBX310" s="119" t="s">
        <v>614</v>
      </c>
      <c r="FBY310" s="119" t="s">
        <v>614</v>
      </c>
      <c r="FBZ310" s="119" t="s">
        <v>614</v>
      </c>
      <c r="FCA310" s="119" t="s">
        <v>614</v>
      </c>
      <c r="FCB310" s="119" t="s">
        <v>614</v>
      </c>
      <c r="FCC310" s="119" t="s">
        <v>614</v>
      </c>
      <c r="FCD310" s="119" t="s">
        <v>614</v>
      </c>
      <c r="FCE310" s="119" t="s">
        <v>614</v>
      </c>
      <c r="FCF310" s="119" t="s">
        <v>614</v>
      </c>
      <c r="FCG310" s="119" t="s">
        <v>614</v>
      </c>
      <c r="FCH310" s="119" t="s">
        <v>614</v>
      </c>
      <c r="FCI310" s="119" t="s">
        <v>614</v>
      </c>
      <c r="FCJ310" s="119" t="s">
        <v>614</v>
      </c>
      <c r="FCK310" s="119" t="s">
        <v>614</v>
      </c>
      <c r="FCL310" s="119" t="s">
        <v>614</v>
      </c>
      <c r="FCM310" s="119" t="s">
        <v>614</v>
      </c>
      <c r="FCN310" s="119" t="s">
        <v>614</v>
      </c>
      <c r="FCO310" s="119" t="s">
        <v>614</v>
      </c>
      <c r="FCP310" s="119" t="s">
        <v>614</v>
      </c>
      <c r="FCQ310" s="119" t="s">
        <v>614</v>
      </c>
      <c r="FCR310" s="119" t="s">
        <v>614</v>
      </c>
      <c r="FCS310" s="119" t="s">
        <v>614</v>
      </c>
      <c r="FCT310" s="119" t="s">
        <v>614</v>
      </c>
      <c r="FCU310" s="119" t="s">
        <v>614</v>
      </c>
      <c r="FCV310" s="119" t="s">
        <v>614</v>
      </c>
      <c r="FCW310" s="119" t="s">
        <v>614</v>
      </c>
      <c r="FCX310" s="119" t="s">
        <v>614</v>
      </c>
      <c r="FCY310" s="119" t="s">
        <v>614</v>
      </c>
      <c r="FCZ310" s="119" t="s">
        <v>614</v>
      </c>
      <c r="FDA310" s="119" t="s">
        <v>614</v>
      </c>
      <c r="FDB310" s="119" t="s">
        <v>614</v>
      </c>
      <c r="FDC310" s="119" t="s">
        <v>614</v>
      </c>
      <c r="FDD310" s="119" t="s">
        <v>614</v>
      </c>
      <c r="FDE310" s="119" t="s">
        <v>614</v>
      </c>
      <c r="FDF310" s="119" t="s">
        <v>614</v>
      </c>
      <c r="FDG310" s="119" t="s">
        <v>614</v>
      </c>
      <c r="FDH310" s="119" t="s">
        <v>614</v>
      </c>
      <c r="FDI310" s="119" t="s">
        <v>614</v>
      </c>
      <c r="FDJ310" s="119" t="s">
        <v>614</v>
      </c>
      <c r="FDK310" s="119" t="s">
        <v>614</v>
      </c>
      <c r="FDL310" s="119" t="s">
        <v>614</v>
      </c>
      <c r="FDM310" s="119" t="s">
        <v>614</v>
      </c>
      <c r="FDN310" s="119" t="s">
        <v>614</v>
      </c>
      <c r="FDO310" s="119" t="s">
        <v>614</v>
      </c>
      <c r="FDP310" s="119" t="s">
        <v>614</v>
      </c>
      <c r="FDQ310" s="119" t="s">
        <v>614</v>
      </c>
      <c r="FDR310" s="119" t="s">
        <v>614</v>
      </c>
      <c r="FDS310" s="119" t="s">
        <v>614</v>
      </c>
      <c r="FDT310" s="119" t="s">
        <v>614</v>
      </c>
      <c r="FDU310" s="119" t="s">
        <v>614</v>
      </c>
      <c r="FDV310" s="119" t="s">
        <v>614</v>
      </c>
      <c r="FDW310" s="119" t="s">
        <v>614</v>
      </c>
      <c r="FDX310" s="119" t="s">
        <v>614</v>
      </c>
      <c r="FDY310" s="119" t="s">
        <v>614</v>
      </c>
      <c r="FDZ310" s="119" t="s">
        <v>614</v>
      </c>
      <c r="FEA310" s="119" t="s">
        <v>614</v>
      </c>
      <c r="FEB310" s="119" t="s">
        <v>614</v>
      </c>
      <c r="FEC310" s="119" t="s">
        <v>614</v>
      </c>
      <c r="FED310" s="119" t="s">
        <v>614</v>
      </c>
      <c r="FEE310" s="119" t="s">
        <v>614</v>
      </c>
      <c r="FEF310" s="119" t="s">
        <v>614</v>
      </c>
      <c r="FEG310" s="119" t="s">
        <v>614</v>
      </c>
      <c r="FEH310" s="119" t="s">
        <v>614</v>
      </c>
      <c r="FEI310" s="119" t="s">
        <v>614</v>
      </c>
      <c r="FEJ310" s="119" t="s">
        <v>614</v>
      </c>
      <c r="FEK310" s="119" t="s">
        <v>614</v>
      </c>
      <c r="FEL310" s="119" t="s">
        <v>614</v>
      </c>
      <c r="FEM310" s="119" t="s">
        <v>614</v>
      </c>
      <c r="FEN310" s="119" t="s">
        <v>614</v>
      </c>
      <c r="FEO310" s="119" t="s">
        <v>614</v>
      </c>
      <c r="FEP310" s="119" t="s">
        <v>614</v>
      </c>
      <c r="FEQ310" s="119" t="s">
        <v>614</v>
      </c>
      <c r="FER310" s="119" t="s">
        <v>614</v>
      </c>
      <c r="FES310" s="119" t="s">
        <v>614</v>
      </c>
      <c r="FET310" s="119" t="s">
        <v>614</v>
      </c>
      <c r="FEU310" s="119" t="s">
        <v>614</v>
      </c>
      <c r="FEV310" s="119" t="s">
        <v>614</v>
      </c>
      <c r="FEW310" s="119" t="s">
        <v>614</v>
      </c>
      <c r="FEX310" s="119" t="s">
        <v>614</v>
      </c>
      <c r="FEY310" s="119" t="s">
        <v>614</v>
      </c>
      <c r="FEZ310" s="119" t="s">
        <v>614</v>
      </c>
      <c r="FFA310" s="119" t="s">
        <v>614</v>
      </c>
      <c r="FFB310" s="119" t="s">
        <v>614</v>
      </c>
      <c r="FFC310" s="119" t="s">
        <v>614</v>
      </c>
      <c r="FFD310" s="119" t="s">
        <v>614</v>
      </c>
      <c r="FFE310" s="119" t="s">
        <v>614</v>
      </c>
      <c r="FFF310" s="119" t="s">
        <v>614</v>
      </c>
      <c r="FFG310" s="119" t="s">
        <v>614</v>
      </c>
      <c r="FFH310" s="119" t="s">
        <v>614</v>
      </c>
      <c r="FFI310" s="119" t="s">
        <v>614</v>
      </c>
      <c r="FFJ310" s="119" t="s">
        <v>614</v>
      </c>
      <c r="FFK310" s="119" t="s">
        <v>614</v>
      </c>
      <c r="FFL310" s="119" t="s">
        <v>614</v>
      </c>
      <c r="FFM310" s="119" t="s">
        <v>614</v>
      </c>
      <c r="FFN310" s="119" t="s">
        <v>614</v>
      </c>
      <c r="FFO310" s="119" t="s">
        <v>614</v>
      </c>
      <c r="FFP310" s="119" t="s">
        <v>614</v>
      </c>
      <c r="FFQ310" s="119" t="s">
        <v>614</v>
      </c>
      <c r="FFR310" s="119" t="s">
        <v>614</v>
      </c>
      <c r="FFS310" s="119" t="s">
        <v>614</v>
      </c>
      <c r="FFT310" s="119" t="s">
        <v>614</v>
      </c>
      <c r="FFU310" s="119" t="s">
        <v>614</v>
      </c>
      <c r="FFV310" s="119" t="s">
        <v>614</v>
      </c>
      <c r="FFW310" s="119" t="s">
        <v>614</v>
      </c>
      <c r="FFX310" s="119" t="s">
        <v>614</v>
      </c>
      <c r="FFY310" s="119" t="s">
        <v>614</v>
      </c>
      <c r="FFZ310" s="119" t="s">
        <v>614</v>
      </c>
      <c r="FGA310" s="119" t="s">
        <v>614</v>
      </c>
      <c r="FGB310" s="119" t="s">
        <v>614</v>
      </c>
      <c r="FGC310" s="119" t="s">
        <v>614</v>
      </c>
      <c r="FGD310" s="119" t="s">
        <v>614</v>
      </c>
      <c r="FGE310" s="119" t="s">
        <v>614</v>
      </c>
      <c r="FGF310" s="119" t="s">
        <v>614</v>
      </c>
      <c r="FGG310" s="119" t="s">
        <v>614</v>
      </c>
      <c r="FGH310" s="119" t="s">
        <v>614</v>
      </c>
      <c r="FGI310" s="119" t="s">
        <v>614</v>
      </c>
      <c r="FGJ310" s="119" t="s">
        <v>614</v>
      </c>
      <c r="FGK310" s="119" t="s">
        <v>614</v>
      </c>
      <c r="FGL310" s="119" t="s">
        <v>614</v>
      </c>
      <c r="FGM310" s="119" t="s">
        <v>614</v>
      </c>
      <c r="FGN310" s="119" t="s">
        <v>614</v>
      </c>
      <c r="FGO310" s="119" t="s">
        <v>614</v>
      </c>
      <c r="FGP310" s="119" t="s">
        <v>614</v>
      </c>
      <c r="FGQ310" s="119" t="s">
        <v>614</v>
      </c>
      <c r="FGR310" s="119" t="s">
        <v>614</v>
      </c>
      <c r="FGS310" s="119" t="s">
        <v>614</v>
      </c>
      <c r="FGT310" s="119" t="s">
        <v>614</v>
      </c>
      <c r="FGU310" s="119" t="s">
        <v>614</v>
      </c>
      <c r="FGV310" s="119" t="s">
        <v>614</v>
      </c>
      <c r="FGW310" s="119" t="s">
        <v>614</v>
      </c>
      <c r="FGX310" s="119" t="s">
        <v>614</v>
      </c>
      <c r="FGY310" s="119" t="s">
        <v>614</v>
      </c>
      <c r="FGZ310" s="119" t="s">
        <v>614</v>
      </c>
      <c r="FHA310" s="119" t="s">
        <v>614</v>
      </c>
      <c r="FHB310" s="119" t="s">
        <v>614</v>
      </c>
      <c r="FHC310" s="119" t="s">
        <v>614</v>
      </c>
      <c r="FHD310" s="119" t="s">
        <v>614</v>
      </c>
      <c r="FHE310" s="119" t="s">
        <v>614</v>
      </c>
      <c r="FHF310" s="119" t="s">
        <v>614</v>
      </c>
      <c r="FHG310" s="119" t="s">
        <v>614</v>
      </c>
      <c r="FHH310" s="119" t="s">
        <v>614</v>
      </c>
      <c r="FHI310" s="119" t="s">
        <v>614</v>
      </c>
      <c r="FHJ310" s="119" t="s">
        <v>614</v>
      </c>
      <c r="FHK310" s="119" t="s">
        <v>614</v>
      </c>
      <c r="FHL310" s="119" t="s">
        <v>614</v>
      </c>
      <c r="FHM310" s="119" t="s">
        <v>614</v>
      </c>
      <c r="FHN310" s="119" t="s">
        <v>614</v>
      </c>
      <c r="FHO310" s="119" t="s">
        <v>614</v>
      </c>
      <c r="FHP310" s="119" t="s">
        <v>614</v>
      </c>
      <c r="FHQ310" s="119" t="s">
        <v>614</v>
      </c>
      <c r="FHR310" s="119" t="s">
        <v>614</v>
      </c>
      <c r="FHS310" s="119" t="s">
        <v>614</v>
      </c>
      <c r="FHT310" s="119" t="s">
        <v>614</v>
      </c>
      <c r="FHU310" s="119" t="s">
        <v>614</v>
      </c>
      <c r="FHV310" s="119" t="s">
        <v>614</v>
      </c>
      <c r="FHW310" s="119" t="s">
        <v>614</v>
      </c>
      <c r="FHX310" s="119" t="s">
        <v>614</v>
      </c>
      <c r="FHY310" s="119" t="s">
        <v>614</v>
      </c>
      <c r="FHZ310" s="119" t="s">
        <v>614</v>
      </c>
      <c r="FIA310" s="119" t="s">
        <v>614</v>
      </c>
      <c r="FIB310" s="119" t="s">
        <v>614</v>
      </c>
      <c r="FIC310" s="119" t="s">
        <v>614</v>
      </c>
      <c r="FID310" s="119" t="s">
        <v>614</v>
      </c>
      <c r="FIE310" s="119" t="s">
        <v>614</v>
      </c>
      <c r="FIF310" s="119" t="s">
        <v>614</v>
      </c>
      <c r="FIG310" s="119" t="s">
        <v>614</v>
      </c>
      <c r="FIH310" s="119" t="s">
        <v>614</v>
      </c>
      <c r="FII310" s="119" t="s">
        <v>614</v>
      </c>
      <c r="FIJ310" s="119" t="s">
        <v>614</v>
      </c>
      <c r="FIK310" s="119" t="s">
        <v>614</v>
      </c>
      <c r="FIL310" s="119" t="s">
        <v>614</v>
      </c>
      <c r="FIM310" s="119" t="s">
        <v>614</v>
      </c>
      <c r="FIN310" s="119" t="s">
        <v>614</v>
      </c>
      <c r="FIO310" s="119" t="s">
        <v>614</v>
      </c>
      <c r="FIP310" s="119" t="s">
        <v>614</v>
      </c>
      <c r="FIQ310" s="119" t="s">
        <v>614</v>
      </c>
      <c r="FIR310" s="119" t="s">
        <v>614</v>
      </c>
      <c r="FIS310" s="119" t="s">
        <v>614</v>
      </c>
      <c r="FIT310" s="119" t="s">
        <v>614</v>
      </c>
      <c r="FIU310" s="119" t="s">
        <v>614</v>
      </c>
      <c r="FIV310" s="119" t="s">
        <v>614</v>
      </c>
      <c r="FIW310" s="119" t="s">
        <v>614</v>
      </c>
      <c r="FIX310" s="119" t="s">
        <v>614</v>
      </c>
      <c r="FIY310" s="119" t="s">
        <v>614</v>
      </c>
      <c r="FIZ310" s="119" t="s">
        <v>614</v>
      </c>
      <c r="FJA310" s="119" t="s">
        <v>614</v>
      </c>
      <c r="FJB310" s="119" t="s">
        <v>614</v>
      </c>
      <c r="FJC310" s="119" t="s">
        <v>614</v>
      </c>
      <c r="FJD310" s="119" t="s">
        <v>614</v>
      </c>
      <c r="FJE310" s="119" t="s">
        <v>614</v>
      </c>
      <c r="FJF310" s="119" t="s">
        <v>614</v>
      </c>
      <c r="FJG310" s="119" t="s">
        <v>614</v>
      </c>
      <c r="FJH310" s="119" t="s">
        <v>614</v>
      </c>
      <c r="FJI310" s="119" t="s">
        <v>614</v>
      </c>
      <c r="FJJ310" s="119" t="s">
        <v>614</v>
      </c>
      <c r="FJK310" s="119" t="s">
        <v>614</v>
      </c>
      <c r="FJL310" s="119" t="s">
        <v>614</v>
      </c>
      <c r="FJM310" s="119" t="s">
        <v>614</v>
      </c>
      <c r="FJN310" s="119" t="s">
        <v>614</v>
      </c>
      <c r="FJO310" s="119" t="s">
        <v>614</v>
      </c>
      <c r="FJP310" s="119" t="s">
        <v>614</v>
      </c>
      <c r="FJQ310" s="119" t="s">
        <v>614</v>
      </c>
      <c r="FJR310" s="119" t="s">
        <v>614</v>
      </c>
      <c r="FJS310" s="119" t="s">
        <v>614</v>
      </c>
      <c r="FJT310" s="119" t="s">
        <v>614</v>
      </c>
      <c r="FJU310" s="119" t="s">
        <v>614</v>
      </c>
      <c r="FJV310" s="119" t="s">
        <v>614</v>
      </c>
      <c r="FJW310" s="119" t="s">
        <v>614</v>
      </c>
      <c r="FJX310" s="119" t="s">
        <v>614</v>
      </c>
      <c r="FJY310" s="119" t="s">
        <v>614</v>
      </c>
      <c r="FJZ310" s="119" t="s">
        <v>614</v>
      </c>
      <c r="FKA310" s="119" t="s">
        <v>614</v>
      </c>
      <c r="FKB310" s="119" t="s">
        <v>614</v>
      </c>
      <c r="FKC310" s="119" t="s">
        <v>614</v>
      </c>
      <c r="FKD310" s="119" t="s">
        <v>614</v>
      </c>
      <c r="FKE310" s="119" t="s">
        <v>614</v>
      </c>
      <c r="FKF310" s="119" t="s">
        <v>614</v>
      </c>
      <c r="FKG310" s="119" t="s">
        <v>614</v>
      </c>
      <c r="FKH310" s="119" t="s">
        <v>614</v>
      </c>
      <c r="FKI310" s="119" t="s">
        <v>614</v>
      </c>
      <c r="FKJ310" s="119" t="s">
        <v>614</v>
      </c>
      <c r="FKK310" s="119" t="s">
        <v>614</v>
      </c>
      <c r="FKL310" s="119" t="s">
        <v>614</v>
      </c>
      <c r="FKM310" s="119" t="s">
        <v>614</v>
      </c>
      <c r="FKN310" s="119" t="s">
        <v>614</v>
      </c>
      <c r="FKO310" s="119" t="s">
        <v>614</v>
      </c>
      <c r="FKP310" s="119" t="s">
        <v>614</v>
      </c>
      <c r="FKQ310" s="119" t="s">
        <v>614</v>
      </c>
      <c r="FKR310" s="119" t="s">
        <v>614</v>
      </c>
      <c r="FKS310" s="119" t="s">
        <v>614</v>
      </c>
      <c r="FKT310" s="119" t="s">
        <v>614</v>
      </c>
      <c r="FKU310" s="119" t="s">
        <v>614</v>
      </c>
      <c r="FKV310" s="119" t="s">
        <v>614</v>
      </c>
      <c r="FKW310" s="119" t="s">
        <v>614</v>
      </c>
      <c r="FKX310" s="119" t="s">
        <v>614</v>
      </c>
      <c r="FKY310" s="119" t="s">
        <v>614</v>
      </c>
      <c r="FKZ310" s="119" t="s">
        <v>614</v>
      </c>
      <c r="FLA310" s="119" t="s">
        <v>614</v>
      </c>
      <c r="FLB310" s="119" t="s">
        <v>614</v>
      </c>
      <c r="FLC310" s="119" t="s">
        <v>614</v>
      </c>
      <c r="FLD310" s="119" t="s">
        <v>614</v>
      </c>
      <c r="FLE310" s="119" t="s">
        <v>614</v>
      </c>
      <c r="FLF310" s="119" t="s">
        <v>614</v>
      </c>
      <c r="FLG310" s="119" t="s">
        <v>614</v>
      </c>
      <c r="FLH310" s="119" t="s">
        <v>614</v>
      </c>
      <c r="FLI310" s="119" t="s">
        <v>614</v>
      </c>
      <c r="FLJ310" s="119" t="s">
        <v>614</v>
      </c>
      <c r="FLK310" s="119" t="s">
        <v>614</v>
      </c>
      <c r="FLL310" s="119" t="s">
        <v>614</v>
      </c>
      <c r="FLM310" s="119" t="s">
        <v>614</v>
      </c>
      <c r="FLN310" s="119" t="s">
        <v>614</v>
      </c>
      <c r="FLO310" s="119" t="s">
        <v>614</v>
      </c>
      <c r="FLP310" s="119" t="s">
        <v>614</v>
      </c>
      <c r="FLQ310" s="119" t="s">
        <v>614</v>
      </c>
      <c r="FLR310" s="119" t="s">
        <v>614</v>
      </c>
      <c r="FLS310" s="119" t="s">
        <v>614</v>
      </c>
      <c r="FLT310" s="119" t="s">
        <v>614</v>
      </c>
      <c r="FLU310" s="119" t="s">
        <v>614</v>
      </c>
      <c r="FLV310" s="119" t="s">
        <v>614</v>
      </c>
      <c r="FLW310" s="119" t="s">
        <v>614</v>
      </c>
      <c r="FLX310" s="119" t="s">
        <v>614</v>
      </c>
      <c r="FLY310" s="119" t="s">
        <v>614</v>
      </c>
      <c r="FLZ310" s="119" t="s">
        <v>614</v>
      </c>
      <c r="FMA310" s="119" t="s">
        <v>614</v>
      </c>
      <c r="FMB310" s="119" t="s">
        <v>614</v>
      </c>
      <c r="FMC310" s="119" t="s">
        <v>614</v>
      </c>
      <c r="FMD310" s="119" t="s">
        <v>614</v>
      </c>
      <c r="FME310" s="119" t="s">
        <v>614</v>
      </c>
      <c r="FMF310" s="119" t="s">
        <v>614</v>
      </c>
      <c r="FMG310" s="119" t="s">
        <v>614</v>
      </c>
      <c r="FMH310" s="119" t="s">
        <v>614</v>
      </c>
      <c r="FMI310" s="119" t="s">
        <v>614</v>
      </c>
      <c r="FMJ310" s="119" t="s">
        <v>614</v>
      </c>
      <c r="FMK310" s="119" t="s">
        <v>614</v>
      </c>
      <c r="FML310" s="119" t="s">
        <v>614</v>
      </c>
      <c r="FMM310" s="119" t="s">
        <v>614</v>
      </c>
      <c r="FMN310" s="119" t="s">
        <v>614</v>
      </c>
      <c r="FMO310" s="119" t="s">
        <v>614</v>
      </c>
      <c r="FMP310" s="119" t="s">
        <v>614</v>
      </c>
      <c r="FMQ310" s="119" t="s">
        <v>614</v>
      </c>
      <c r="FMR310" s="119" t="s">
        <v>614</v>
      </c>
      <c r="FMS310" s="119" t="s">
        <v>614</v>
      </c>
      <c r="FMT310" s="119" t="s">
        <v>614</v>
      </c>
      <c r="FMU310" s="119" t="s">
        <v>614</v>
      </c>
      <c r="FMV310" s="119" t="s">
        <v>614</v>
      </c>
      <c r="FMW310" s="119" t="s">
        <v>614</v>
      </c>
      <c r="FMX310" s="119" t="s">
        <v>614</v>
      </c>
      <c r="FMY310" s="119" t="s">
        <v>614</v>
      </c>
      <c r="FMZ310" s="119" t="s">
        <v>614</v>
      </c>
      <c r="FNA310" s="119" t="s">
        <v>614</v>
      </c>
      <c r="FNB310" s="119" t="s">
        <v>614</v>
      </c>
      <c r="FNC310" s="119" t="s">
        <v>614</v>
      </c>
      <c r="FND310" s="119" t="s">
        <v>614</v>
      </c>
      <c r="FNE310" s="119" t="s">
        <v>614</v>
      </c>
      <c r="FNF310" s="119" t="s">
        <v>614</v>
      </c>
      <c r="FNG310" s="119" t="s">
        <v>614</v>
      </c>
      <c r="FNH310" s="119" t="s">
        <v>614</v>
      </c>
      <c r="FNI310" s="119" t="s">
        <v>614</v>
      </c>
      <c r="FNJ310" s="119" t="s">
        <v>614</v>
      </c>
      <c r="FNK310" s="119" t="s">
        <v>614</v>
      </c>
      <c r="FNL310" s="119" t="s">
        <v>614</v>
      </c>
      <c r="FNM310" s="119" t="s">
        <v>614</v>
      </c>
      <c r="FNN310" s="119" t="s">
        <v>614</v>
      </c>
      <c r="FNO310" s="119" t="s">
        <v>614</v>
      </c>
      <c r="FNP310" s="119" t="s">
        <v>614</v>
      </c>
      <c r="FNQ310" s="119" t="s">
        <v>614</v>
      </c>
      <c r="FNR310" s="119" t="s">
        <v>614</v>
      </c>
      <c r="FNS310" s="119" t="s">
        <v>614</v>
      </c>
      <c r="FNT310" s="119" t="s">
        <v>614</v>
      </c>
      <c r="FNU310" s="119" t="s">
        <v>614</v>
      </c>
      <c r="FNV310" s="119" t="s">
        <v>614</v>
      </c>
      <c r="FNW310" s="119" t="s">
        <v>614</v>
      </c>
      <c r="FNX310" s="119" t="s">
        <v>614</v>
      </c>
      <c r="FNY310" s="119" t="s">
        <v>614</v>
      </c>
      <c r="FNZ310" s="119" t="s">
        <v>614</v>
      </c>
      <c r="FOA310" s="119" t="s">
        <v>614</v>
      </c>
      <c r="FOB310" s="119" t="s">
        <v>614</v>
      </c>
      <c r="FOC310" s="119" t="s">
        <v>614</v>
      </c>
      <c r="FOD310" s="119" t="s">
        <v>614</v>
      </c>
      <c r="FOE310" s="119" t="s">
        <v>614</v>
      </c>
      <c r="FOF310" s="119" t="s">
        <v>614</v>
      </c>
      <c r="FOG310" s="119" t="s">
        <v>614</v>
      </c>
      <c r="FOH310" s="119" t="s">
        <v>614</v>
      </c>
      <c r="FOI310" s="119" t="s">
        <v>614</v>
      </c>
      <c r="FOJ310" s="119" t="s">
        <v>614</v>
      </c>
      <c r="FOK310" s="119" t="s">
        <v>614</v>
      </c>
      <c r="FOL310" s="119" t="s">
        <v>614</v>
      </c>
      <c r="FOM310" s="119" t="s">
        <v>614</v>
      </c>
      <c r="FON310" s="119" t="s">
        <v>614</v>
      </c>
      <c r="FOO310" s="119" t="s">
        <v>614</v>
      </c>
      <c r="FOP310" s="119" t="s">
        <v>614</v>
      </c>
      <c r="FOQ310" s="119" t="s">
        <v>614</v>
      </c>
      <c r="FOR310" s="119" t="s">
        <v>614</v>
      </c>
      <c r="FOS310" s="119" t="s">
        <v>614</v>
      </c>
      <c r="FOT310" s="119" t="s">
        <v>614</v>
      </c>
      <c r="FOU310" s="119" t="s">
        <v>614</v>
      </c>
      <c r="FOV310" s="119" t="s">
        <v>614</v>
      </c>
      <c r="FOW310" s="119" t="s">
        <v>614</v>
      </c>
      <c r="FOX310" s="119" t="s">
        <v>614</v>
      </c>
      <c r="FOY310" s="119" t="s">
        <v>614</v>
      </c>
      <c r="FOZ310" s="119" t="s">
        <v>614</v>
      </c>
      <c r="FPA310" s="119" t="s">
        <v>614</v>
      </c>
      <c r="FPB310" s="119" t="s">
        <v>614</v>
      </c>
      <c r="FPC310" s="119" t="s">
        <v>614</v>
      </c>
      <c r="FPD310" s="119" t="s">
        <v>614</v>
      </c>
      <c r="FPE310" s="119" t="s">
        <v>614</v>
      </c>
      <c r="FPF310" s="119" t="s">
        <v>614</v>
      </c>
      <c r="FPG310" s="119" t="s">
        <v>614</v>
      </c>
      <c r="FPH310" s="119" t="s">
        <v>614</v>
      </c>
      <c r="FPI310" s="119" t="s">
        <v>614</v>
      </c>
      <c r="FPJ310" s="119" t="s">
        <v>614</v>
      </c>
      <c r="FPK310" s="119" t="s">
        <v>614</v>
      </c>
      <c r="FPL310" s="119" t="s">
        <v>614</v>
      </c>
      <c r="FPM310" s="119" t="s">
        <v>614</v>
      </c>
      <c r="FPN310" s="119" t="s">
        <v>614</v>
      </c>
      <c r="FPO310" s="119" t="s">
        <v>614</v>
      </c>
      <c r="FPP310" s="119" t="s">
        <v>614</v>
      </c>
      <c r="FPQ310" s="119" t="s">
        <v>614</v>
      </c>
      <c r="FPR310" s="119" t="s">
        <v>614</v>
      </c>
      <c r="FPS310" s="119" t="s">
        <v>614</v>
      </c>
      <c r="FPT310" s="119" t="s">
        <v>614</v>
      </c>
      <c r="FPU310" s="119" t="s">
        <v>614</v>
      </c>
      <c r="FPV310" s="119" t="s">
        <v>614</v>
      </c>
      <c r="FPW310" s="119" t="s">
        <v>614</v>
      </c>
      <c r="FPX310" s="119" t="s">
        <v>614</v>
      </c>
      <c r="FPY310" s="119" t="s">
        <v>614</v>
      </c>
      <c r="FPZ310" s="119" t="s">
        <v>614</v>
      </c>
      <c r="FQA310" s="119" t="s">
        <v>614</v>
      </c>
      <c r="FQB310" s="119" t="s">
        <v>614</v>
      </c>
      <c r="FQC310" s="119" t="s">
        <v>614</v>
      </c>
      <c r="FQD310" s="119" t="s">
        <v>614</v>
      </c>
      <c r="FQE310" s="119" t="s">
        <v>614</v>
      </c>
      <c r="FQF310" s="119" t="s">
        <v>614</v>
      </c>
      <c r="FQG310" s="119" t="s">
        <v>614</v>
      </c>
      <c r="FQH310" s="119" t="s">
        <v>614</v>
      </c>
      <c r="FQI310" s="119" t="s">
        <v>614</v>
      </c>
      <c r="FQJ310" s="119" t="s">
        <v>614</v>
      </c>
      <c r="FQK310" s="119" t="s">
        <v>614</v>
      </c>
      <c r="FQL310" s="119" t="s">
        <v>614</v>
      </c>
      <c r="FQM310" s="119" t="s">
        <v>614</v>
      </c>
      <c r="FQN310" s="119" t="s">
        <v>614</v>
      </c>
      <c r="FQO310" s="119" t="s">
        <v>614</v>
      </c>
      <c r="FQP310" s="119" t="s">
        <v>614</v>
      </c>
      <c r="FQQ310" s="119" t="s">
        <v>614</v>
      </c>
      <c r="FQR310" s="119" t="s">
        <v>614</v>
      </c>
      <c r="FQS310" s="119" t="s">
        <v>614</v>
      </c>
      <c r="FQT310" s="119" t="s">
        <v>614</v>
      </c>
      <c r="FQU310" s="119" t="s">
        <v>614</v>
      </c>
      <c r="FQV310" s="119" t="s">
        <v>614</v>
      </c>
      <c r="FQW310" s="119" t="s">
        <v>614</v>
      </c>
      <c r="FQX310" s="119" t="s">
        <v>614</v>
      </c>
      <c r="FQY310" s="119" t="s">
        <v>614</v>
      </c>
      <c r="FQZ310" s="119" t="s">
        <v>614</v>
      </c>
      <c r="FRA310" s="119" t="s">
        <v>614</v>
      </c>
      <c r="FRB310" s="119" t="s">
        <v>614</v>
      </c>
      <c r="FRC310" s="119" t="s">
        <v>614</v>
      </c>
      <c r="FRD310" s="119" t="s">
        <v>614</v>
      </c>
      <c r="FRE310" s="119" t="s">
        <v>614</v>
      </c>
      <c r="FRF310" s="119" t="s">
        <v>614</v>
      </c>
      <c r="FRG310" s="119" t="s">
        <v>614</v>
      </c>
      <c r="FRH310" s="119" t="s">
        <v>614</v>
      </c>
      <c r="FRI310" s="119" t="s">
        <v>614</v>
      </c>
      <c r="FRJ310" s="119" t="s">
        <v>614</v>
      </c>
      <c r="FRK310" s="119" t="s">
        <v>614</v>
      </c>
      <c r="FRL310" s="119" t="s">
        <v>614</v>
      </c>
      <c r="FRM310" s="119" t="s">
        <v>614</v>
      </c>
      <c r="FRN310" s="119" t="s">
        <v>614</v>
      </c>
      <c r="FRO310" s="119" t="s">
        <v>614</v>
      </c>
      <c r="FRP310" s="119" t="s">
        <v>614</v>
      </c>
      <c r="FRQ310" s="119" t="s">
        <v>614</v>
      </c>
      <c r="FRR310" s="119" t="s">
        <v>614</v>
      </c>
      <c r="FRS310" s="119" t="s">
        <v>614</v>
      </c>
      <c r="FRT310" s="119" t="s">
        <v>614</v>
      </c>
      <c r="FRU310" s="119" t="s">
        <v>614</v>
      </c>
      <c r="FRV310" s="119" t="s">
        <v>614</v>
      </c>
      <c r="FRW310" s="119" t="s">
        <v>614</v>
      </c>
      <c r="FRX310" s="119" t="s">
        <v>614</v>
      </c>
      <c r="FRY310" s="119" t="s">
        <v>614</v>
      </c>
      <c r="FRZ310" s="119" t="s">
        <v>614</v>
      </c>
      <c r="FSA310" s="119" t="s">
        <v>614</v>
      </c>
      <c r="FSB310" s="119" t="s">
        <v>614</v>
      </c>
      <c r="FSC310" s="119" t="s">
        <v>614</v>
      </c>
      <c r="FSD310" s="119" t="s">
        <v>614</v>
      </c>
      <c r="FSE310" s="119" t="s">
        <v>614</v>
      </c>
      <c r="FSF310" s="119" t="s">
        <v>614</v>
      </c>
      <c r="FSG310" s="119" t="s">
        <v>614</v>
      </c>
      <c r="FSH310" s="119" t="s">
        <v>614</v>
      </c>
      <c r="FSI310" s="119" t="s">
        <v>614</v>
      </c>
      <c r="FSJ310" s="119" t="s">
        <v>614</v>
      </c>
      <c r="FSK310" s="119" t="s">
        <v>614</v>
      </c>
      <c r="FSL310" s="119" t="s">
        <v>614</v>
      </c>
      <c r="FSM310" s="119" t="s">
        <v>614</v>
      </c>
      <c r="FSN310" s="119" t="s">
        <v>614</v>
      </c>
      <c r="FSO310" s="119" t="s">
        <v>614</v>
      </c>
      <c r="FSP310" s="119" t="s">
        <v>614</v>
      </c>
      <c r="FSQ310" s="119" t="s">
        <v>614</v>
      </c>
      <c r="FSR310" s="119" t="s">
        <v>614</v>
      </c>
      <c r="FSS310" s="119" t="s">
        <v>614</v>
      </c>
      <c r="FST310" s="119" t="s">
        <v>614</v>
      </c>
      <c r="FSU310" s="119" t="s">
        <v>614</v>
      </c>
      <c r="FSV310" s="119" t="s">
        <v>614</v>
      </c>
      <c r="FSW310" s="119" t="s">
        <v>614</v>
      </c>
      <c r="FSX310" s="119" t="s">
        <v>614</v>
      </c>
      <c r="FSY310" s="119" t="s">
        <v>614</v>
      </c>
      <c r="FSZ310" s="119" t="s">
        <v>614</v>
      </c>
      <c r="FTA310" s="119" t="s">
        <v>614</v>
      </c>
      <c r="FTB310" s="119" t="s">
        <v>614</v>
      </c>
      <c r="FTC310" s="119" t="s">
        <v>614</v>
      </c>
      <c r="FTD310" s="119" t="s">
        <v>614</v>
      </c>
      <c r="FTE310" s="119" t="s">
        <v>614</v>
      </c>
      <c r="FTF310" s="119" t="s">
        <v>614</v>
      </c>
      <c r="FTG310" s="119" t="s">
        <v>614</v>
      </c>
      <c r="FTH310" s="119" t="s">
        <v>614</v>
      </c>
      <c r="FTI310" s="119" t="s">
        <v>614</v>
      </c>
      <c r="FTJ310" s="119" t="s">
        <v>614</v>
      </c>
      <c r="FTK310" s="119" t="s">
        <v>614</v>
      </c>
      <c r="FTL310" s="119" t="s">
        <v>614</v>
      </c>
      <c r="FTM310" s="119" t="s">
        <v>614</v>
      </c>
      <c r="FTN310" s="119" t="s">
        <v>614</v>
      </c>
      <c r="FTO310" s="119" t="s">
        <v>614</v>
      </c>
      <c r="FTP310" s="119" t="s">
        <v>614</v>
      </c>
      <c r="FTQ310" s="119" t="s">
        <v>614</v>
      </c>
      <c r="FTR310" s="119" t="s">
        <v>614</v>
      </c>
      <c r="FTS310" s="119" t="s">
        <v>614</v>
      </c>
      <c r="FTT310" s="119" t="s">
        <v>614</v>
      </c>
      <c r="FTU310" s="119" t="s">
        <v>614</v>
      </c>
      <c r="FTV310" s="119" t="s">
        <v>614</v>
      </c>
      <c r="FTW310" s="119" t="s">
        <v>614</v>
      </c>
      <c r="FTX310" s="119" t="s">
        <v>614</v>
      </c>
      <c r="FTY310" s="119" t="s">
        <v>614</v>
      </c>
      <c r="FTZ310" s="119" t="s">
        <v>614</v>
      </c>
      <c r="FUA310" s="119" t="s">
        <v>614</v>
      </c>
      <c r="FUB310" s="119" t="s">
        <v>614</v>
      </c>
      <c r="FUC310" s="119" t="s">
        <v>614</v>
      </c>
      <c r="FUD310" s="119" t="s">
        <v>614</v>
      </c>
      <c r="FUE310" s="119" t="s">
        <v>614</v>
      </c>
      <c r="FUF310" s="119" t="s">
        <v>614</v>
      </c>
      <c r="FUG310" s="119" t="s">
        <v>614</v>
      </c>
      <c r="FUH310" s="119" t="s">
        <v>614</v>
      </c>
      <c r="FUI310" s="119" t="s">
        <v>614</v>
      </c>
      <c r="FUJ310" s="119" t="s">
        <v>614</v>
      </c>
      <c r="FUK310" s="119" t="s">
        <v>614</v>
      </c>
      <c r="FUL310" s="119" t="s">
        <v>614</v>
      </c>
      <c r="FUM310" s="119" t="s">
        <v>614</v>
      </c>
      <c r="FUN310" s="119" t="s">
        <v>614</v>
      </c>
      <c r="FUO310" s="119" t="s">
        <v>614</v>
      </c>
      <c r="FUP310" s="119" t="s">
        <v>614</v>
      </c>
      <c r="FUQ310" s="119" t="s">
        <v>614</v>
      </c>
      <c r="FUR310" s="119" t="s">
        <v>614</v>
      </c>
      <c r="FUS310" s="119" t="s">
        <v>614</v>
      </c>
      <c r="FUT310" s="119" t="s">
        <v>614</v>
      </c>
      <c r="FUU310" s="119" t="s">
        <v>614</v>
      </c>
      <c r="FUV310" s="119" t="s">
        <v>614</v>
      </c>
      <c r="FUW310" s="119" t="s">
        <v>614</v>
      </c>
      <c r="FUX310" s="119" t="s">
        <v>614</v>
      </c>
      <c r="FUY310" s="119" t="s">
        <v>614</v>
      </c>
      <c r="FUZ310" s="119" t="s">
        <v>614</v>
      </c>
      <c r="FVA310" s="119" t="s">
        <v>614</v>
      </c>
      <c r="FVB310" s="119" t="s">
        <v>614</v>
      </c>
      <c r="FVC310" s="119" t="s">
        <v>614</v>
      </c>
      <c r="FVD310" s="119" t="s">
        <v>614</v>
      </c>
      <c r="FVE310" s="119" t="s">
        <v>614</v>
      </c>
      <c r="FVF310" s="119" t="s">
        <v>614</v>
      </c>
      <c r="FVG310" s="119" t="s">
        <v>614</v>
      </c>
      <c r="FVH310" s="119" t="s">
        <v>614</v>
      </c>
      <c r="FVI310" s="119" t="s">
        <v>614</v>
      </c>
      <c r="FVJ310" s="119" t="s">
        <v>614</v>
      </c>
      <c r="FVK310" s="119" t="s">
        <v>614</v>
      </c>
      <c r="FVL310" s="119" t="s">
        <v>614</v>
      </c>
      <c r="FVM310" s="119" t="s">
        <v>614</v>
      </c>
      <c r="FVN310" s="119" t="s">
        <v>614</v>
      </c>
      <c r="FVO310" s="119" t="s">
        <v>614</v>
      </c>
      <c r="FVP310" s="119" t="s">
        <v>614</v>
      </c>
      <c r="FVQ310" s="119" t="s">
        <v>614</v>
      </c>
      <c r="FVR310" s="119" t="s">
        <v>614</v>
      </c>
      <c r="FVS310" s="119" t="s">
        <v>614</v>
      </c>
      <c r="FVT310" s="119" t="s">
        <v>614</v>
      </c>
      <c r="FVU310" s="119" t="s">
        <v>614</v>
      </c>
      <c r="FVV310" s="119" t="s">
        <v>614</v>
      </c>
      <c r="FVW310" s="119" t="s">
        <v>614</v>
      </c>
      <c r="FVX310" s="119" t="s">
        <v>614</v>
      </c>
      <c r="FVY310" s="119" t="s">
        <v>614</v>
      </c>
      <c r="FVZ310" s="119" t="s">
        <v>614</v>
      </c>
      <c r="FWA310" s="119" t="s">
        <v>614</v>
      </c>
      <c r="FWB310" s="119" t="s">
        <v>614</v>
      </c>
      <c r="FWC310" s="119" t="s">
        <v>614</v>
      </c>
      <c r="FWD310" s="119" t="s">
        <v>614</v>
      </c>
      <c r="FWE310" s="119" t="s">
        <v>614</v>
      </c>
      <c r="FWF310" s="119" t="s">
        <v>614</v>
      </c>
      <c r="FWG310" s="119" t="s">
        <v>614</v>
      </c>
      <c r="FWH310" s="119" t="s">
        <v>614</v>
      </c>
      <c r="FWI310" s="119" t="s">
        <v>614</v>
      </c>
      <c r="FWJ310" s="119" t="s">
        <v>614</v>
      </c>
      <c r="FWK310" s="119" t="s">
        <v>614</v>
      </c>
      <c r="FWL310" s="119" t="s">
        <v>614</v>
      </c>
      <c r="FWM310" s="119" t="s">
        <v>614</v>
      </c>
      <c r="FWN310" s="119" t="s">
        <v>614</v>
      </c>
      <c r="FWO310" s="119" t="s">
        <v>614</v>
      </c>
      <c r="FWP310" s="119" t="s">
        <v>614</v>
      </c>
      <c r="FWQ310" s="119" t="s">
        <v>614</v>
      </c>
      <c r="FWR310" s="119" t="s">
        <v>614</v>
      </c>
      <c r="FWS310" s="119" t="s">
        <v>614</v>
      </c>
      <c r="FWT310" s="119" t="s">
        <v>614</v>
      </c>
      <c r="FWU310" s="119" t="s">
        <v>614</v>
      </c>
      <c r="FWV310" s="119" t="s">
        <v>614</v>
      </c>
      <c r="FWW310" s="119" t="s">
        <v>614</v>
      </c>
      <c r="FWX310" s="119" t="s">
        <v>614</v>
      </c>
      <c r="FWY310" s="119" t="s">
        <v>614</v>
      </c>
      <c r="FWZ310" s="119" t="s">
        <v>614</v>
      </c>
      <c r="FXA310" s="119" t="s">
        <v>614</v>
      </c>
      <c r="FXB310" s="119" t="s">
        <v>614</v>
      </c>
      <c r="FXC310" s="119" t="s">
        <v>614</v>
      </c>
      <c r="FXD310" s="119" t="s">
        <v>614</v>
      </c>
      <c r="FXE310" s="119" t="s">
        <v>614</v>
      </c>
      <c r="FXF310" s="119" t="s">
        <v>614</v>
      </c>
      <c r="FXG310" s="119" t="s">
        <v>614</v>
      </c>
      <c r="FXH310" s="119" t="s">
        <v>614</v>
      </c>
      <c r="FXI310" s="119" t="s">
        <v>614</v>
      </c>
      <c r="FXJ310" s="119" t="s">
        <v>614</v>
      </c>
      <c r="FXK310" s="119" t="s">
        <v>614</v>
      </c>
      <c r="FXL310" s="119" t="s">
        <v>614</v>
      </c>
      <c r="FXM310" s="119" t="s">
        <v>614</v>
      </c>
      <c r="FXN310" s="119" t="s">
        <v>614</v>
      </c>
      <c r="FXO310" s="119" t="s">
        <v>614</v>
      </c>
      <c r="FXP310" s="119" t="s">
        <v>614</v>
      </c>
      <c r="FXQ310" s="119" t="s">
        <v>614</v>
      </c>
      <c r="FXR310" s="119" t="s">
        <v>614</v>
      </c>
      <c r="FXS310" s="119" t="s">
        <v>614</v>
      </c>
      <c r="FXT310" s="119" t="s">
        <v>614</v>
      </c>
      <c r="FXU310" s="119" t="s">
        <v>614</v>
      </c>
      <c r="FXV310" s="119" t="s">
        <v>614</v>
      </c>
      <c r="FXW310" s="119" t="s">
        <v>614</v>
      </c>
      <c r="FXX310" s="119" t="s">
        <v>614</v>
      </c>
      <c r="FXY310" s="119" t="s">
        <v>614</v>
      </c>
      <c r="FXZ310" s="119" t="s">
        <v>614</v>
      </c>
      <c r="FYA310" s="119" t="s">
        <v>614</v>
      </c>
      <c r="FYB310" s="119" t="s">
        <v>614</v>
      </c>
      <c r="FYC310" s="119" t="s">
        <v>614</v>
      </c>
      <c r="FYD310" s="119" t="s">
        <v>614</v>
      </c>
      <c r="FYE310" s="119" t="s">
        <v>614</v>
      </c>
      <c r="FYF310" s="119" t="s">
        <v>614</v>
      </c>
      <c r="FYG310" s="119" t="s">
        <v>614</v>
      </c>
      <c r="FYH310" s="119" t="s">
        <v>614</v>
      </c>
      <c r="FYI310" s="119" t="s">
        <v>614</v>
      </c>
      <c r="FYJ310" s="119" t="s">
        <v>614</v>
      </c>
      <c r="FYK310" s="119" t="s">
        <v>614</v>
      </c>
      <c r="FYL310" s="119" t="s">
        <v>614</v>
      </c>
      <c r="FYM310" s="119" t="s">
        <v>614</v>
      </c>
      <c r="FYN310" s="119" t="s">
        <v>614</v>
      </c>
      <c r="FYO310" s="119" t="s">
        <v>614</v>
      </c>
      <c r="FYP310" s="119" t="s">
        <v>614</v>
      </c>
      <c r="FYQ310" s="119" t="s">
        <v>614</v>
      </c>
      <c r="FYR310" s="119" t="s">
        <v>614</v>
      </c>
      <c r="FYS310" s="119" t="s">
        <v>614</v>
      </c>
      <c r="FYT310" s="119" t="s">
        <v>614</v>
      </c>
      <c r="FYU310" s="119" t="s">
        <v>614</v>
      </c>
      <c r="FYV310" s="119" t="s">
        <v>614</v>
      </c>
      <c r="FYW310" s="119" t="s">
        <v>614</v>
      </c>
      <c r="FYX310" s="119" t="s">
        <v>614</v>
      </c>
      <c r="FYY310" s="119" t="s">
        <v>614</v>
      </c>
      <c r="FYZ310" s="119" t="s">
        <v>614</v>
      </c>
      <c r="FZA310" s="119" t="s">
        <v>614</v>
      </c>
      <c r="FZB310" s="119" t="s">
        <v>614</v>
      </c>
      <c r="FZC310" s="119" t="s">
        <v>614</v>
      </c>
      <c r="FZD310" s="119" t="s">
        <v>614</v>
      </c>
      <c r="FZE310" s="119" t="s">
        <v>614</v>
      </c>
      <c r="FZF310" s="119" t="s">
        <v>614</v>
      </c>
      <c r="FZG310" s="119" t="s">
        <v>614</v>
      </c>
      <c r="FZH310" s="119" t="s">
        <v>614</v>
      </c>
      <c r="FZI310" s="119" t="s">
        <v>614</v>
      </c>
      <c r="FZJ310" s="119" t="s">
        <v>614</v>
      </c>
      <c r="FZK310" s="119" t="s">
        <v>614</v>
      </c>
      <c r="FZL310" s="119" t="s">
        <v>614</v>
      </c>
      <c r="FZM310" s="119" t="s">
        <v>614</v>
      </c>
      <c r="FZN310" s="119" t="s">
        <v>614</v>
      </c>
      <c r="FZO310" s="119" t="s">
        <v>614</v>
      </c>
      <c r="FZP310" s="119" t="s">
        <v>614</v>
      </c>
      <c r="FZQ310" s="119" t="s">
        <v>614</v>
      </c>
      <c r="FZR310" s="119" t="s">
        <v>614</v>
      </c>
      <c r="FZS310" s="119" t="s">
        <v>614</v>
      </c>
      <c r="FZT310" s="119" t="s">
        <v>614</v>
      </c>
      <c r="FZU310" s="119" t="s">
        <v>614</v>
      </c>
      <c r="FZV310" s="119" t="s">
        <v>614</v>
      </c>
      <c r="FZW310" s="119" t="s">
        <v>614</v>
      </c>
      <c r="FZX310" s="119" t="s">
        <v>614</v>
      </c>
      <c r="FZY310" s="119" t="s">
        <v>614</v>
      </c>
      <c r="FZZ310" s="119" t="s">
        <v>614</v>
      </c>
      <c r="GAA310" s="119" t="s">
        <v>614</v>
      </c>
      <c r="GAB310" s="119" t="s">
        <v>614</v>
      </c>
      <c r="GAC310" s="119" t="s">
        <v>614</v>
      </c>
      <c r="GAD310" s="119" t="s">
        <v>614</v>
      </c>
      <c r="GAE310" s="119" t="s">
        <v>614</v>
      </c>
      <c r="GAF310" s="119" t="s">
        <v>614</v>
      </c>
      <c r="GAG310" s="119" t="s">
        <v>614</v>
      </c>
      <c r="GAH310" s="119" t="s">
        <v>614</v>
      </c>
      <c r="GAI310" s="119" t="s">
        <v>614</v>
      </c>
      <c r="GAJ310" s="119" t="s">
        <v>614</v>
      </c>
      <c r="GAK310" s="119" t="s">
        <v>614</v>
      </c>
      <c r="GAL310" s="119" t="s">
        <v>614</v>
      </c>
      <c r="GAM310" s="119" t="s">
        <v>614</v>
      </c>
      <c r="GAN310" s="119" t="s">
        <v>614</v>
      </c>
      <c r="GAO310" s="119" t="s">
        <v>614</v>
      </c>
      <c r="GAP310" s="119" t="s">
        <v>614</v>
      </c>
      <c r="GAQ310" s="119" t="s">
        <v>614</v>
      </c>
      <c r="GAR310" s="119" t="s">
        <v>614</v>
      </c>
      <c r="GAS310" s="119" t="s">
        <v>614</v>
      </c>
      <c r="GAT310" s="119" t="s">
        <v>614</v>
      </c>
      <c r="GAU310" s="119" t="s">
        <v>614</v>
      </c>
      <c r="GAV310" s="119" t="s">
        <v>614</v>
      </c>
      <c r="GAW310" s="119" t="s">
        <v>614</v>
      </c>
      <c r="GAX310" s="119" t="s">
        <v>614</v>
      </c>
      <c r="GAY310" s="119" t="s">
        <v>614</v>
      </c>
      <c r="GAZ310" s="119" t="s">
        <v>614</v>
      </c>
      <c r="GBA310" s="119" t="s">
        <v>614</v>
      </c>
      <c r="GBB310" s="119" t="s">
        <v>614</v>
      </c>
      <c r="GBC310" s="119" t="s">
        <v>614</v>
      </c>
      <c r="GBD310" s="119" t="s">
        <v>614</v>
      </c>
      <c r="GBE310" s="119" t="s">
        <v>614</v>
      </c>
      <c r="GBF310" s="119" t="s">
        <v>614</v>
      </c>
      <c r="GBG310" s="119" t="s">
        <v>614</v>
      </c>
      <c r="GBH310" s="119" t="s">
        <v>614</v>
      </c>
      <c r="GBI310" s="119" t="s">
        <v>614</v>
      </c>
      <c r="GBJ310" s="119" t="s">
        <v>614</v>
      </c>
      <c r="GBK310" s="119" t="s">
        <v>614</v>
      </c>
      <c r="GBL310" s="119" t="s">
        <v>614</v>
      </c>
      <c r="GBM310" s="119" t="s">
        <v>614</v>
      </c>
      <c r="GBN310" s="119" t="s">
        <v>614</v>
      </c>
      <c r="GBO310" s="119" t="s">
        <v>614</v>
      </c>
      <c r="GBP310" s="119" t="s">
        <v>614</v>
      </c>
      <c r="GBQ310" s="119" t="s">
        <v>614</v>
      </c>
      <c r="GBR310" s="119" t="s">
        <v>614</v>
      </c>
      <c r="GBS310" s="119" t="s">
        <v>614</v>
      </c>
      <c r="GBT310" s="119" t="s">
        <v>614</v>
      </c>
      <c r="GBU310" s="119" t="s">
        <v>614</v>
      </c>
      <c r="GBV310" s="119" t="s">
        <v>614</v>
      </c>
      <c r="GBW310" s="119" t="s">
        <v>614</v>
      </c>
      <c r="GBX310" s="119" t="s">
        <v>614</v>
      </c>
      <c r="GBY310" s="119" t="s">
        <v>614</v>
      </c>
      <c r="GBZ310" s="119" t="s">
        <v>614</v>
      </c>
      <c r="GCA310" s="119" t="s">
        <v>614</v>
      </c>
      <c r="GCB310" s="119" t="s">
        <v>614</v>
      </c>
      <c r="GCC310" s="119" t="s">
        <v>614</v>
      </c>
      <c r="GCD310" s="119" t="s">
        <v>614</v>
      </c>
      <c r="GCE310" s="119" t="s">
        <v>614</v>
      </c>
      <c r="GCF310" s="119" t="s">
        <v>614</v>
      </c>
      <c r="GCG310" s="119" t="s">
        <v>614</v>
      </c>
      <c r="GCH310" s="119" t="s">
        <v>614</v>
      </c>
      <c r="GCI310" s="119" t="s">
        <v>614</v>
      </c>
      <c r="GCJ310" s="119" t="s">
        <v>614</v>
      </c>
      <c r="GCK310" s="119" t="s">
        <v>614</v>
      </c>
      <c r="GCL310" s="119" t="s">
        <v>614</v>
      </c>
      <c r="GCM310" s="119" t="s">
        <v>614</v>
      </c>
      <c r="GCN310" s="119" t="s">
        <v>614</v>
      </c>
      <c r="GCO310" s="119" t="s">
        <v>614</v>
      </c>
      <c r="GCP310" s="119" t="s">
        <v>614</v>
      </c>
      <c r="GCQ310" s="119" t="s">
        <v>614</v>
      </c>
      <c r="GCR310" s="119" t="s">
        <v>614</v>
      </c>
      <c r="GCS310" s="119" t="s">
        <v>614</v>
      </c>
      <c r="GCT310" s="119" t="s">
        <v>614</v>
      </c>
      <c r="GCU310" s="119" t="s">
        <v>614</v>
      </c>
      <c r="GCV310" s="119" t="s">
        <v>614</v>
      </c>
      <c r="GCW310" s="119" t="s">
        <v>614</v>
      </c>
      <c r="GCX310" s="119" t="s">
        <v>614</v>
      </c>
      <c r="GCY310" s="119" t="s">
        <v>614</v>
      </c>
      <c r="GCZ310" s="119" t="s">
        <v>614</v>
      </c>
      <c r="GDA310" s="119" t="s">
        <v>614</v>
      </c>
      <c r="GDB310" s="119" t="s">
        <v>614</v>
      </c>
      <c r="GDC310" s="119" t="s">
        <v>614</v>
      </c>
      <c r="GDD310" s="119" t="s">
        <v>614</v>
      </c>
      <c r="GDE310" s="119" t="s">
        <v>614</v>
      </c>
      <c r="GDF310" s="119" t="s">
        <v>614</v>
      </c>
      <c r="GDG310" s="119" t="s">
        <v>614</v>
      </c>
      <c r="GDH310" s="119" t="s">
        <v>614</v>
      </c>
      <c r="GDI310" s="119" t="s">
        <v>614</v>
      </c>
      <c r="GDJ310" s="119" t="s">
        <v>614</v>
      </c>
      <c r="GDK310" s="119" t="s">
        <v>614</v>
      </c>
      <c r="GDL310" s="119" t="s">
        <v>614</v>
      </c>
      <c r="GDM310" s="119" t="s">
        <v>614</v>
      </c>
      <c r="GDN310" s="119" t="s">
        <v>614</v>
      </c>
      <c r="GDO310" s="119" t="s">
        <v>614</v>
      </c>
      <c r="GDP310" s="119" t="s">
        <v>614</v>
      </c>
      <c r="GDQ310" s="119" t="s">
        <v>614</v>
      </c>
      <c r="GDR310" s="119" t="s">
        <v>614</v>
      </c>
      <c r="GDS310" s="119" t="s">
        <v>614</v>
      </c>
      <c r="GDT310" s="119" t="s">
        <v>614</v>
      </c>
      <c r="GDU310" s="119" t="s">
        <v>614</v>
      </c>
      <c r="GDV310" s="119" t="s">
        <v>614</v>
      </c>
      <c r="GDW310" s="119" t="s">
        <v>614</v>
      </c>
      <c r="GDX310" s="119" t="s">
        <v>614</v>
      </c>
      <c r="GDY310" s="119" t="s">
        <v>614</v>
      </c>
      <c r="GDZ310" s="119" t="s">
        <v>614</v>
      </c>
      <c r="GEA310" s="119" t="s">
        <v>614</v>
      </c>
      <c r="GEB310" s="119" t="s">
        <v>614</v>
      </c>
      <c r="GEC310" s="119" t="s">
        <v>614</v>
      </c>
      <c r="GED310" s="119" t="s">
        <v>614</v>
      </c>
      <c r="GEE310" s="119" t="s">
        <v>614</v>
      </c>
      <c r="GEF310" s="119" t="s">
        <v>614</v>
      </c>
      <c r="GEG310" s="119" t="s">
        <v>614</v>
      </c>
      <c r="GEH310" s="119" t="s">
        <v>614</v>
      </c>
      <c r="GEI310" s="119" t="s">
        <v>614</v>
      </c>
      <c r="GEJ310" s="119" t="s">
        <v>614</v>
      </c>
      <c r="GEK310" s="119" t="s">
        <v>614</v>
      </c>
      <c r="GEL310" s="119" t="s">
        <v>614</v>
      </c>
      <c r="GEM310" s="119" t="s">
        <v>614</v>
      </c>
      <c r="GEN310" s="119" t="s">
        <v>614</v>
      </c>
      <c r="GEO310" s="119" t="s">
        <v>614</v>
      </c>
      <c r="GEP310" s="119" t="s">
        <v>614</v>
      </c>
      <c r="GEQ310" s="119" t="s">
        <v>614</v>
      </c>
      <c r="GER310" s="119" t="s">
        <v>614</v>
      </c>
      <c r="GES310" s="119" t="s">
        <v>614</v>
      </c>
      <c r="GET310" s="119" t="s">
        <v>614</v>
      </c>
      <c r="GEU310" s="119" t="s">
        <v>614</v>
      </c>
      <c r="GEV310" s="119" t="s">
        <v>614</v>
      </c>
      <c r="GEW310" s="119" t="s">
        <v>614</v>
      </c>
      <c r="GEX310" s="119" t="s">
        <v>614</v>
      </c>
      <c r="GEY310" s="119" t="s">
        <v>614</v>
      </c>
      <c r="GEZ310" s="119" t="s">
        <v>614</v>
      </c>
      <c r="GFA310" s="119" t="s">
        <v>614</v>
      </c>
      <c r="GFB310" s="119" t="s">
        <v>614</v>
      </c>
      <c r="GFC310" s="119" t="s">
        <v>614</v>
      </c>
      <c r="GFD310" s="119" t="s">
        <v>614</v>
      </c>
      <c r="GFE310" s="119" t="s">
        <v>614</v>
      </c>
      <c r="GFF310" s="119" t="s">
        <v>614</v>
      </c>
      <c r="GFG310" s="119" t="s">
        <v>614</v>
      </c>
      <c r="GFH310" s="119" t="s">
        <v>614</v>
      </c>
      <c r="GFI310" s="119" t="s">
        <v>614</v>
      </c>
      <c r="GFJ310" s="119" t="s">
        <v>614</v>
      </c>
      <c r="GFK310" s="119" t="s">
        <v>614</v>
      </c>
      <c r="GFL310" s="119" t="s">
        <v>614</v>
      </c>
      <c r="GFM310" s="119" t="s">
        <v>614</v>
      </c>
      <c r="GFN310" s="119" t="s">
        <v>614</v>
      </c>
      <c r="GFO310" s="119" t="s">
        <v>614</v>
      </c>
      <c r="GFP310" s="119" t="s">
        <v>614</v>
      </c>
      <c r="GFQ310" s="119" t="s">
        <v>614</v>
      </c>
      <c r="GFR310" s="119" t="s">
        <v>614</v>
      </c>
      <c r="GFS310" s="119" t="s">
        <v>614</v>
      </c>
      <c r="GFT310" s="119" t="s">
        <v>614</v>
      </c>
      <c r="GFU310" s="119" t="s">
        <v>614</v>
      </c>
      <c r="GFV310" s="119" t="s">
        <v>614</v>
      </c>
      <c r="GFW310" s="119" t="s">
        <v>614</v>
      </c>
      <c r="GFX310" s="119" t="s">
        <v>614</v>
      </c>
      <c r="GFY310" s="119" t="s">
        <v>614</v>
      </c>
      <c r="GFZ310" s="119" t="s">
        <v>614</v>
      </c>
      <c r="GGA310" s="119" t="s">
        <v>614</v>
      </c>
      <c r="GGB310" s="119" t="s">
        <v>614</v>
      </c>
      <c r="GGC310" s="119" t="s">
        <v>614</v>
      </c>
      <c r="GGD310" s="119" t="s">
        <v>614</v>
      </c>
      <c r="GGE310" s="119" t="s">
        <v>614</v>
      </c>
      <c r="GGF310" s="119" t="s">
        <v>614</v>
      </c>
      <c r="GGG310" s="119" t="s">
        <v>614</v>
      </c>
      <c r="GGH310" s="119" t="s">
        <v>614</v>
      </c>
      <c r="GGI310" s="119" t="s">
        <v>614</v>
      </c>
      <c r="GGJ310" s="119" t="s">
        <v>614</v>
      </c>
      <c r="GGK310" s="119" t="s">
        <v>614</v>
      </c>
      <c r="GGL310" s="119" t="s">
        <v>614</v>
      </c>
      <c r="GGM310" s="119" t="s">
        <v>614</v>
      </c>
      <c r="GGN310" s="119" t="s">
        <v>614</v>
      </c>
      <c r="GGO310" s="119" t="s">
        <v>614</v>
      </c>
      <c r="GGP310" s="119" t="s">
        <v>614</v>
      </c>
      <c r="GGQ310" s="119" t="s">
        <v>614</v>
      </c>
      <c r="GGR310" s="119" t="s">
        <v>614</v>
      </c>
      <c r="GGS310" s="119" t="s">
        <v>614</v>
      </c>
      <c r="GGT310" s="119" t="s">
        <v>614</v>
      </c>
      <c r="GGU310" s="119" t="s">
        <v>614</v>
      </c>
      <c r="GGV310" s="119" t="s">
        <v>614</v>
      </c>
      <c r="GGW310" s="119" t="s">
        <v>614</v>
      </c>
      <c r="GGX310" s="119" t="s">
        <v>614</v>
      </c>
      <c r="GGY310" s="119" t="s">
        <v>614</v>
      </c>
      <c r="GGZ310" s="119" t="s">
        <v>614</v>
      </c>
      <c r="GHA310" s="119" t="s">
        <v>614</v>
      </c>
      <c r="GHB310" s="119" t="s">
        <v>614</v>
      </c>
      <c r="GHC310" s="119" t="s">
        <v>614</v>
      </c>
      <c r="GHD310" s="119" t="s">
        <v>614</v>
      </c>
      <c r="GHE310" s="119" t="s">
        <v>614</v>
      </c>
      <c r="GHF310" s="119" t="s">
        <v>614</v>
      </c>
      <c r="GHG310" s="119" t="s">
        <v>614</v>
      </c>
      <c r="GHH310" s="119" t="s">
        <v>614</v>
      </c>
      <c r="GHI310" s="119" t="s">
        <v>614</v>
      </c>
      <c r="GHJ310" s="119" t="s">
        <v>614</v>
      </c>
      <c r="GHK310" s="119" t="s">
        <v>614</v>
      </c>
      <c r="GHL310" s="119" t="s">
        <v>614</v>
      </c>
      <c r="GHM310" s="119" t="s">
        <v>614</v>
      </c>
      <c r="GHN310" s="119" t="s">
        <v>614</v>
      </c>
      <c r="GHO310" s="119" t="s">
        <v>614</v>
      </c>
      <c r="GHP310" s="119" t="s">
        <v>614</v>
      </c>
      <c r="GHQ310" s="119" t="s">
        <v>614</v>
      </c>
      <c r="GHR310" s="119" t="s">
        <v>614</v>
      </c>
      <c r="GHS310" s="119" t="s">
        <v>614</v>
      </c>
      <c r="GHT310" s="119" t="s">
        <v>614</v>
      </c>
      <c r="GHU310" s="119" t="s">
        <v>614</v>
      </c>
      <c r="GHV310" s="119" t="s">
        <v>614</v>
      </c>
      <c r="GHW310" s="119" t="s">
        <v>614</v>
      </c>
      <c r="GHX310" s="119" t="s">
        <v>614</v>
      </c>
      <c r="GHY310" s="119" t="s">
        <v>614</v>
      </c>
      <c r="GHZ310" s="119" t="s">
        <v>614</v>
      </c>
      <c r="GIA310" s="119" t="s">
        <v>614</v>
      </c>
      <c r="GIB310" s="119" t="s">
        <v>614</v>
      </c>
      <c r="GIC310" s="119" t="s">
        <v>614</v>
      </c>
      <c r="GID310" s="119" t="s">
        <v>614</v>
      </c>
      <c r="GIE310" s="119" t="s">
        <v>614</v>
      </c>
      <c r="GIF310" s="119" t="s">
        <v>614</v>
      </c>
      <c r="GIG310" s="119" t="s">
        <v>614</v>
      </c>
      <c r="GIH310" s="119" t="s">
        <v>614</v>
      </c>
      <c r="GII310" s="119" t="s">
        <v>614</v>
      </c>
      <c r="GIJ310" s="119" t="s">
        <v>614</v>
      </c>
      <c r="GIK310" s="119" t="s">
        <v>614</v>
      </c>
      <c r="GIL310" s="119" t="s">
        <v>614</v>
      </c>
      <c r="GIM310" s="119" t="s">
        <v>614</v>
      </c>
      <c r="GIN310" s="119" t="s">
        <v>614</v>
      </c>
      <c r="GIO310" s="119" t="s">
        <v>614</v>
      </c>
      <c r="GIP310" s="119" t="s">
        <v>614</v>
      </c>
      <c r="GIQ310" s="119" t="s">
        <v>614</v>
      </c>
      <c r="GIR310" s="119" t="s">
        <v>614</v>
      </c>
      <c r="GIS310" s="119" t="s">
        <v>614</v>
      </c>
      <c r="GIT310" s="119" t="s">
        <v>614</v>
      </c>
      <c r="GIU310" s="119" t="s">
        <v>614</v>
      </c>
      <c r="GIV310" s="119" t="s">
        <v>614</v>
      </c>
      <c r="GIW310" s="119" t="s">
        <v>614</v>
      </c>
      <c r="GIX310" s="119" t="s">
        <v>614</v>
      </c>
      <c r="GIY310" s="119" t="s">
        <v>614</v>
      </c>
      <c r="GIZ310" s="119" t="s">
        <v>614</v>
      </c>
      <c r="GJA310" s="119" t="s">
        <v>614</v>
      </c>
      <c r="GJB310" s="119" t="s">
        <v>614</v>
      </c>
      <c r="GJC310" s="119" t="s">
        <v>614</v>
      </c>
      <c r="GJD310" s="119" t="s">
        <v>614</v>
      </c>
      <c r="GJE310" s="119" t="s">
        <v>614</v>
      </c>
      <c r="GJF310" s="119" t="s">
        <v>614</v>
      </c>
      <c r="GJG310" s="119" t="s">
        <v>614</v>
      </c>
      <c r="GJH310" s="119" t="s">
        <v>614</v>
      </c>
      <c r="GJI310" s="119" t="s">
        <v>614</v>
      </c>
      <c r="GJJ310" s="119" t="s">
        <v>614</v>
      </c>
      <c r="GJK310" s="119" t="s">
        <v>614</v>
      </c>
      <c r="GJL310" s="119" t="s">
        <v>614</v>
      </c>
      <c r="GJM310" s="119" t="s">
        <v>614</v>
      </c>
      <c r="GJN310" s="119" t="s">
        <v>614</v>
      </c>
      <c r="GJO310" s="119" t="s">
        <v>614</v>
      </c>
      <c r="GJP310" s="119" t="s">
        <v>614</v>
      </c>
      <c r="GJQ310" s="119" t="s">
        <v>614</v>
      </c>
      <c r="GJR310" s="119" t="s">
        <v>614</v>
      </c>
      <c r="GJS310" s="119" t="s">
        <v>614</v>
      </c>
      <c r="GJT310" s="119" t="s">
        <v>614</v>
      </c>
      <c r="GJU310" s="119" t="s">
        <v>614</v>
      </c>
      <c r="GJV310" s="119" t="s">
        <v>614</v>
      </c>
      <c r="GJW310" s="119" t="s">
        <v>614</v>
      </c>
      <c r="GJX310" s="119" t="s">
        <v>614</v>
      </c>
      <c r="GJY310" s="119" t="s">
        <v>614</v>
      </c>
      <c r="GJZ310" s="119" t="s">
        <v>614</v>
      </c>
      <c r="GKA310" s="119" t="s">
        <v>614</v>
      </c>
      <c r="GKB310" s="119" t="s">
        <v>614</v>
      </c>
      <c r="GKC310" s="119" t="s">
        <v>614</v>
      </c>
      <c r="GKD310" s="119" t="s">
        <v>614</v>
      </c>
      <c r="GKE310" s="119" t="s">
        <v>614</v>
      </c>
      <c r="GKF310" s="119" t="s">
        <v>614</v>
      </c>
      <c r="GKG310" s="119" t="s">
        <v>614</v>
      </c>
      <c r="GKH310" s="119" t="s">
        <v>614</v>
      </c>
      <c r="GKI310" s="119" t="s">
        <v>614</v>
      </c>
      <c r="GKJ310" s="119" t="s">
        <v>614</v>
      </c>
      <c r="GKK310" s="119" t="s">
        <v>614</v>
      </c>
      <c r="GKL310" s="119" t="s">
        <v>614</v>
      </c>
      <c r="GKM310" s="119" t="s">
        <v>614</v>
      </c>
      <c r="GKN310" s="119" t="s">
        <v>614</v>
      </c>
      <c r="GKO310" s="119" t="s">
        <v>614</v>
      </c>
      <c r="GKP310" s="119" t="s">
        <v>614</v>
      </c>
      <c r="GKQ310" s="119" t="s">
        <v>614</v>
      </c>
      <c r="GKR310" s="119" t="s">
        <v>614</v>
      </c>
      <c r="GKS310" s="119" t="s">
        <v>614</v>
      </c>
      <c r="GKT310" s="119" t="s">
        <v>614</v>
      </c>
      <c r="GKU310" s="119" t="s">
        <v>614</v>
      </c>
      <c r="GKV310" s="119" t="s">
        <v>614</v>
      </c>
      <c r="GKW310" s="119" t="s">
        <v>614</v>
      </c>
      <c r="GKX310" s="119" t="s">
        <v>614</v>
      </c>
      <c r="GKY310" s="119" t="s">
        <v>614</v>
      </c>
      <c r="GKZ310" s="119" t="s">
        <v>614</v>
      </c>
      <c r="GLA310" s="119" t="s">
        <v>614</v>
      </c>
      <c r="GLB310" s="119" t="s">
        <v>614</v>
      </c>
      <c r="GLC310" s="119" t="s">
        <v>614</v>
      </c>
      <c r="GLD310" s="119" t="s">
        <v>614</v>
      </c>
      <c r="GLE310" s="119" t="s">
        <v>614</v>
      </c>
      <c r="GLF310" s="119" t="s">
        <v>614</v>
      </c>
      <c r="GLG310" s="119" t="s">
        <v>614</v>
      </c>
      <c r="GLH310" s="119" t="s">
        <v>614</v>
      </c>
      <c r="GLI310" s="119" t="s">
        <v>614</v>
      </c>
      <c r="GLJ310" s="119" t="s">
        <v>614</v>
      </c>
      <c r="GLK310" s="119" t="s">
        <v>614</v>
      </c>
      <c r="GLL310" s="119" t="s">
        <v>614</v>
      </c>
      <c r="GLM310" s="119" t="s">
        <v>614</v>
      </c>
      <c r="GLN310" s="119" t="s">
        <v>614</v>
      </c>
      <c r="GLO310" s="119" t="s">
        <v>614</v>
      </c>
      <c r="GLP310" s="119" t="s">
        <v>614</v>
      </c>
      <c r="GLQ310" s="119" t="s">
        <v>614</v>
      </c>
      <c r="GLR310" s="119" t="s">
        <v>614</v>
      </c>
      <c r="GLS310" s="119" t="s">
        <v>614</v>
      </c>
      <c r="GLT310" s="119" t="s">
        <v>614</v>
      </c>
      <c r="GLU310" s="119" t="s">
        <v>614</v>
      </c>
      <c r="GLV310" s="119" t="s">
        <v>614</v>
      </c>
      <c r="GLW310" s="119" t="s">
        <v>614</v>
      </c>
      <c r="GLX310" s="119" t="s">
        <v>614</v>
      </c>
      <c r="GLY310" s="119" t="s">
        <v>614</v>
      </c>
      <c r="GLZ310" s="119" t="s">
        <v>614</v>
      </c>
      <c r="GMA310" s="119" t="s">
        <v>614</v>
      </c>
      <c r="GMB310" s="119" t="s">
        <v>614</v>
      </c>
      <c r="GMC310" s="119" t="s">
        <v>614</v>
      </c>
      <c r="GMD310" s="119" t="s">
        <v>614</v>
      </c>
      <c r="GME310" s="119" t="s">
        <v>614</v>
      </c>
      <c r="GMF310" s="119" t="s">
        <v>614</v>
      </c>
      <c r="GMG310" s="119" t="s">
        <v>614</v>
      </c>
      <c r="GMH310" s="119" t="s">
        <v>614</v>
      </c>
      <c r="GMI310" s="119" t="s">
        <v>614</v>
      </c>
      <c r="GMJ310" s="119" t="s">
        <v>614</v>
      </c>
      <c r="GMK310" s="119" t="s">
        <v>614</v>
      </c>
      <c r="GML310" s="119" t="s">
        <v>614</v>
      </c>
      <c r="GMM310" s="119" t="s">
        <v>614</v>
      </c>
      <c r="GMN310" s="119" t="s">
        <v>614</v>
      </c>
      <c r="GMO310" s="119" t="s">
        <v>614</v>
      </c>
      <c r="GMP310" s="119" t="s">
        <v>614</v>
      </c>
      <c r="GMQ310" s="119" t="s">
        <v>614</v>
      </c>
      <c r="GMR310" s="119" t="s">
        <v>614</v>
      </c>
      <c r="GMS310" s="119" t="s">
        <v>614</v>
      </c>
      <c r="GMT310" s="119" t="s">
        <v>614</v>
      </c>
      <c r="GMU310" s="119" t="s">
        <v>614</v>
      </c>
      <c r="GMV310" s="119" t="s">
        <v>614</v>
      </c>
      <c r="GMW310" s="119" t="s">
        <v>614</v>
      </c>
      <c r="GMX310" s="119" t="s">
        <v>614</v>
      </c>
      <c r="GMY310" s="119" t="s">
        <v>614</v>
      </c>
      <c r="GMZ310" s="119" t="s">
        <v>614</v>
      </c>
      <c r="GNA310" s="119" t="s">
        <v>614</v>
      </c>
      <c r="GNB310" s="119" t="s">
        <v>614</v>
      </c>
      <c r="GNC310" s="119" t="s">
        <v>614</v>
      </c>
      <c r="GND310" s="119" t="s">
        <v>614</v>
      </c>
      <c r="GNE310" s="119" t="s">
        <v>614</v>
      </c>
      <c r="GNF310" s="119" t="s">
        <v>614</v>
      </c>
      <c r="GNG310" s="119" t="s">
        <v>614</v>
      </c>
      <c r="GNH310" s="119" t="s">
        <v>614</v>
      </c>
      <c r="GNI310" s="119" t="s">
        <v>614</v>
      </c>
      <c r="GNJ310" s="119" t="s">
        <v>614</v>
      </c>
      <c r="GNK310" s="119" t="s">
        <v>614</v>
      </c>
      <c r="GNL310" s="119" t="s">
        <v>614</v>
      </c>
      <c r="GNM310" s="119" t="s">
        <v>614</v>
      </c>
      <c r="GNN310" s="119" t="s">
        <v>614</v>
      </c>
      <c r="GNO310" s="119" t="s">
        <v>614</v>
      </c>
      <c r="GNP310" s="119" t="s">
        <v>614</v>
      </c>
      <c r="GNQ310" s="119" t="s">
        <v>614</v>
      </c>
      <c r="GNR310" s="119" t="s">
        <v>614</v>
      </c>
      <c r="GNS310" s="119" t="s">
        <v>614</v>
      </c>
      <c r="GNT310" s="119" t="s">
        <v>614</v>
      </c>
      <c r="GNU310" s="119" t="s">
        <v>614</v>
      </c>
      <c r="GNV310" s="119" t="s">
        <v>614</v>
      </c>
      <c r="GNW310" s="119" t="s">
        <v>614</v>
      </c>
      <c r="GNX310" s="119" t="s">
        <v>614</v>
      </c>
      <c r="GNY310" s="119" t="s">
        <v>614</v>
      </c>
      <c r="GNZ310" s="119" t="s">
        <v>614</v>
      </c>
      <c r="GOA310" s="119" t="s">
        <v>614</v>
      </c>
      <c r="GOB310" s="119" t="s">
        <v>614</v>
      </c>
      <c r="GOC310" s="119" t="s">
        <v>614</v>
      </c>
      <c r="GOD310" s="119" t="s">
        <v>614</v>
      </c>
      <c r="GOE310" s="119" t="s">
        <v>614</v>
      </c>
      <c r="GOF310" s="119" t="s">
        <v>614</v>
      </c>
      <c r="GOG310" s="119" t="s">
        <v>614</v>
      </c>
      <c r="GOH310" s="119" t="s">
        <v>614</v>
      </c>
      <c r="GOI310" s="119" t="s">
        <v>614</v>
      </c>
      <c r="GOJ310" s="119" t="s">
        <v>614</v>
      </c>
      <c r="GOK310" s="119" t="s">
        <v>614</v>
      </c>
      <c r="GOL310" s="119" t="s">
        <v>614</v>
      </c>
      <c r="GOM310" s="119" t="s">
        <v>614</v>
      </c>
      <c r="GON310" s="119" t="s">
        <v>614</v>
      </c>
      <c r="GOO310" s="119" t="s">
        <v>614</v>
      </c>
      <c r="GOP310" s="119" t="s">
        <v>614</v>
      </c>
      <c r="GOQ310" s="119" t="s">
        <v>614</v>
      </c>
      <c r="GOR310" s="119" t="s">
        <v>614</v>
      </c>
      <c r="GOS310" s="119" t="s">
        <v>614</v>
      </c>
      <c r="GOT310" s="119" t="s">
        <v>614</v>
      </c>
      <c r="GOU310" s="119" t="s">
        <v>614</v>
      </c>
      <c r="GOV310" s="119" t="s">
        <v>614</v>
      </c>
      <c r="GOW310" s="119" t="s">
        <v>614</v>
      </c>
      <c r="GOX310" s="119" t="s">
        <v>614</v>
      </c>
      <c r="GOY310" s="119" t="s">
        <v>614</v>
      </c>
      <c r="GOZ310" s="119" t="s">
        <v>614</v>
      </c>
      <c r="GPA310" s="119" t="s">
        <v>614</v>
      </c>
      <c r="GPB310" s="119" t="s">
        <v>614</v>
      </c>
      <c r="GPC310" s="119" t="s">
        <v>614</v>
      </c>
      <c r="GPD310" s="119" t="s">
        <v>614</v>
      </c>
      <c r="GPE310" s="119" t="s">
        <v>614</v>
      </c>
      <c r="GPF310" s="119" t="s">
        <v>614</v>
      </c>
      <c r="GPG310" s="119" t="s">
        <v>614</v>
      </c>
      <c r="GPH310" s="119" t="s">
        <v>614</v>
      </c>
      <c r="GPI310" s="119" t="s">
        <v>614</v>
      </c>
      <c r="GPJ310" s="119" t="s">
        <v>614</v>
      </c>
      <c r="GPK310" s="119" t="s">
        <v>614</v>
      </c>
      <c r="GPL310" s="119" t="s">
        <v>614</v>
      </c>
      <c r="GPM310" s="119" t="s">
        <v>614</v>
      </c>
      <c r="GPN310" s="119" t="s">
        <v>614</v>
      </c>
      <c r="GPO310" s="119" t="s">
        <v>614</v>
      </c>
      <c r="GPP310" s="119" t="s">
        <v>614</v>
      </c>
      <c r="GPQ310" s="119" t="s">
        <v>614</v>
      </c>
      <c r="GPR310" s="119" t="s">
        <v>614</v>
      </c>
      <c r="GPS310" s="119" t="s">
        <v>614</v>
      </c>
      <c r="GPT310" s="119" t="s">
        <v>614</v>
      </c>
      <c r="GPU310" s="119" t="s">
        <v>614</v>
      </c>
      <c r="GPV310" s="119" t="s">
        <v>614</v>
      </c>
      <c r="GPW310" s="119" t="s">
        <v>614</v>
      </c>
      <c r="GPX310" s="119" t="s">
        <v>614</v>
      </c>
      <c r="GPY310" s="119" t="s">
        <v>614</v>
      </c>
      <c r="GPZ310" s="119" t="s">
        <v>614</v>
      </c>
      <c r="GQA310" s="119" t="s">
        <v>614</v>
      </c>
      <c r="GQB310" s="119" t="s">
        <v>614</v>
      </c>
      <c r="GQC310" s="119" t="s">
        <v>614</v>
      </c>
      <c r="GQD310" s="119" t="s">
        <v>614</v>
      </c>
      <c r="GQE310" s="119" t="s">
        <v>614</v>
      </c>
      <c r="GQF310" s="119" t="s">
        <v>614</v>
      </c>
      <c r="GQG310" s="119" t="s">
        <v>614</v>
      </c>
      <c r="GQH310" s="119" t="s">
        <v>614</v>
      </c>
      <c r="GQI310" s="119" t="s">
        <v>614</v>
      </c>
      <c r="GQJ310" s="119" t="s">
        <v>614</v>
      </c>
      <c r="GQK310" s="119" t="s">
        <v>614</v>
      </c>
      <c r="GQL310" s="119" t="s">
        <v>614</v>
      </c>
      <c r="GQM310" s="119" t="s">
        <v>614</v>
      </c>
      <c r="GQN310" s="119" t="s">
        <v>614</v>
      </c>
      <c r="GQO310" s="119" t="s">
        <v>614</v>
      </c>
      <c r="GQP310" s="119" t="s">
        <v>614</v>
      </c>
      <c r="GQQ310" s="119" t="s">
        <v>614</v>
      </c>
      <c r="GQR310" s="119" t="s">
        <v>614</v>
      </c>
      <c r="GQS310" s="119" t="s">
        <v>614</v>
      </c>
      <c r="GQT310" s="119" t="s">
        <v>614</v>
      </c>
      <c r="GQU310" s="119" t="s">
        <v>614</v>
      </c>
      <c r="GQV310" s="119" t="s">
        <v>614</v>
      </c>
      <c r="GQW310" s="119" t="s">
        <v>614</v>
      </c>
      <c r="GQX310" s="119" t="s">
        <v>614</v>
      </c>
      <c r="GQY310" s="119" t="s">
        <v>614</v>
      </c>
      <c r="GQZ310" s="119" t="s">
        <v>614</v>
      </c>
      <c r="GRA310" s="119" t="s">
        <v>614</v>
      </c>
      <c r="GRB310" s="119" t="s">
        <v>614</v>
      </c>
      <c r="GRC310" s="119" t="s">
        <v>614</v>
      </c>
      <c r="GRD310" s="119" t="s">
        <v>614</v>
      </c>
      <c r="GRE310" s="119" t="s">
        <v>614</v>
      </c>
      <c r="GRF310" s="119" t="s">
        <v>614</v>
      </c>
      <c r="GRG310" s="119" t="s">
        <v>614</v>
      </c>
      <c r="GRH310" s="119" t="s">
        <v>614</v>
      </c>
      <c r="GRI310" s="119" t="s">
        <v>614</v>
      </c>
      <c r="GRJ310" s="119" t="s">
        <v>614</v>
      </c>
      <c r="GRK310" s="119" t="s">
        <v>614</v>
      </c>
      <c r="GRL310" s="119" t="s">
        <v>614</v>
      </c>
      <c r="GRM310" s="119" t="s">
        <v>614</v>
      </c>
      <c r="GRN310" s="119" t="s">
        <v>614</v>
      </c>
      <c r="GRO310" s="119" t="s">
        <v>614</v>
      </c>
      <c r="GRP310" s="119" t="s">
        <v>614</v>
      </c>
      <c r="GRQ310" s="119" t="s">
        <v>614</v>
      </c>
      <c r="GRR310" s="119" t="s">
        <v>614</v>
      </c>
      <c r="GRS310" s="119" t="s">
        <v>614</v>
      </c>
      <c r="GRT310" s="119" t="s">
        <v>614</v>
      </c>
      <c r="GRU310" s="119" t="s">
        <v>614</v>
      </c>
      <c r="GRV310" s="119" t="s">
        <v>614</v>
      </c>
      <c r="GRW310" s="119" t="s">
        <v>614</v>
      </c>
      <c r="GRX310" s="119" t="s">
        <v>614</v>
      </c>
      <c r="GRY310" s="119" t="s">
        <v>614</v>
      </c>
      <c r="GRZ310" s="119" t="s">
        <v>614</v>
      </c>
      <c r="GSA310" s="119" t="s">
        <v>614</v>
      </c>
      <c r="GSB310" s="119" t="s">
        <v>614</v>
      </c>
      <c r="GSC310" s="119" t="s">
        <v>614</v>
      </c>
      <c r="GSD310" s="119" t="s">
        <v>614</v>
      </c>
      <c r="GSE310" s="119" t="s">
        <v>614</v>
      </c>
      <c r="GSF310" s="119" t="s">
        <v>614</v>
      </c>
      <c r="GSG310" s="119" t="s">
        <v>614</v>
      </c>
      <c r="GSH310" s="119" t="s">
        <v>614</v>
      </c>
      <c r="GSI310" s="119" t="s">
        <v>614</v>
      </c>
      <c r="GSJ310" s="119" t="s">
        <v>614</v>
      </c>
      <c r="GSK310" s="119" t="s">
        <v>614</v>
      </c>
      <c r="GSL310" s="119" t="s">
        <v>614</v>
      </c>
      <c r="GSM310" s="119" t="s">
        <v>614</v>
      </c>
      <c r="GSN310" s="119" t="s">
        <v>614</v>
      </c>
      <c r="GSO310" s="119" t="s">
        <v>614</v>
      </c>
      <c r="GSP310" s="119" t="s">
        <v>614</v>
      </c>
      <c r="GSQ310" s="119" t="s">
        <v>614</v>
      </c>
      <c r="GSR310" s="119" t="s">
        <v>614</v>
      </c>
      <c r="GSS310" s="119" t="s">
        <v>614</v>
      </c>
      <c r="GST310" s="119" t="s">
        <v>614</v>
      </c>
      <c r="GSU310" s="119" t="s">
        <v>614</v>
      </c>
      <c r="GSV310" s="119" t="s">
        <v>614</v>
      </c>
      <c r="GSW310" s="119" t="s">
        <v>614</v>
      </c>
      <c r="GSX310" s="119" t="s">
        <v>614</v>
      </c>
      <c r="GSY310" s="119" t="s">
        <v>614</v>
      </c>
      <c r="GSZ310" s="119" t="s">
        <v>614</v>
      </c>
      <c r="GTA310" s="119" t="s">
        <v>614</v>
      </c>
      <c r="GTB310" s="119" t="s">
        <v>614</v>
      </c>
      <c r="GTC310" s="119" t="s">
        <v>614</v>
      </c>
      <c r="GTD310" s="119" t="s">
        <v>614</v>
      </c>
      <c r="GTE310" s="119" t="s">
        <v>614</v>
      </c>
      <c r="GTF310" s="119" t="s">
        <v>614</v>
      </c>
      <c r="GTG310" s="119" t="s">
        <v>614</v>
      </c>
      <c r="GTH310" s="119" t="s">
        <v>614</v>
      </c>
      <c r="GTI310" s="119" t="s">
        <v>614</v>
      </c>
      <c r="GTJ310" s="119" t="s">
        <v>614</v>
      </c>
      <c r="GTK310" s="119" t="s">
        <v>614</v>
      </c>
      <c r="GTL310" s="119" t="s">
        <v>614</v>
      </c>
      <c r="GTM310" s="119" t="s">
        <v>614</v>
      </c>
      <c r="GTN310" s="119" t="s">
        <v>614</v>
      </c>
      <c r="GTO310" s="119" t="s">
        <v>614</v>
      </c>
      <c r="GTP310" s="119" t="s">
        <v>614</v>
      </c>
      <c r="GTQ310" s="119" t="s">
        <v>614</v>
      </c>
      <c r="GTR310" s="119" t="s">
        <v>614</v>
      </c>
      <c r="GTS310" s="119" t="s">
        <v>614</v>
      </c>
      <c r="GTT310" s="119" t="s">
        <v>614</v>
      </c>
      <c r="GTU310" s="119" t="s">
        <v>614</v>
      </c>
      <c r="GTV310" s="119" t="s">
        <v>614</v>
      </c>
      <c r="GTW310" s="119" t="s">
        <v>614</v>
      </c>
      <c r="GTX310" s="119" t="s">
        <v>614</v>
      </c>
      <c r="GTY310" s="119" t="s">
        <v>614</v>
      </c>
      <c r="GTZ310" s="119" t="s">
        <v>614</v>
      </c>
      <c r="GUA310" s="119" t="s">
        <v>614</v>
      </c>
      <c r="GUB310" s="119" t="s">
        <v>614</v>
      </c>
      <c r="GUC310" s="119" t="s">
        <v>614</v>
      </c>
      <c r="GUD310" s="119" t="s">
        <v>614</v>
      </c>
      <c r="GUE310" s="119" t="s">
        <v>614</v>
      </c>
      <c r="GUF310" s="119" t="s">
        <v>614</v>
      </c>
      <c r="GUG310" s="119" t="s">
        <v>614</v>
      </c>
      <c r="GUH310" s="119" t="s">
        <v>614</v>
      </c>
      <c r="GUI310" s="119" t="s">
        <v>614</v>
      </c>
      <c r="GUJ310" s="119" t="s">
        <v>614</v>
      </c>
      <c r="GUK310" s="119" t="s">
        <v>614</v>
      </c>
      <c r="GUL310" s="119" t="s">
        <v>614</v>
      </c>
      <c r="GUM310" s="119" t="s">
        <v>614</v>
      </c>
      <c r="GUN310" s="119" t="s">
        <v>614</v>
      </c>
      <c r="GUO310" s="119" t="s">
        <v>614</v>
      </c>
      <c r="GUP310" s="119" t="s">
        <v>614</v>
      </c>
      <c r="GUQ310" s="119" t="s">
        <v>614</v>
      </c>
      <c r="GUR310" s="119" t="s">
        <v>614</v>
      </c>
      <c r="GUS310" s="119" t="s">
        <v>614</v>
      </c>
      <c r="GUT310" s="119" t="s">
        <v>614</v>
      </c>
      <c r="GUU310" s="119" t="s">
        <v>614</v>
      </c>
      <c r="GUV310" s="119" t="s">
        <v>614</v>
      </c>
      <c r="GUW310" s="119" t="s">
        <v>614</v>
      </c>
      <c r="GUX310" s="119" t="s">
        <v>614</v>
      </c>
      <c r="GUY310" s="119" t="s">
        <v>614</v>
      </c>
      <c r="GUZ310" s="119" t="s">
        <v>614</v>
      </c>
      <c r="GVA310" s="119" t="s">
        <v>614</v>
      </c>
      <c r="GVB310" s="119" t="s">
        <v>614</v>
      </c>
      <c r="GVC310" s="119" t="s">
        <v>614</v>
      </c>
      <c r="GVD310" s="119" t="s">
        <v>614</v>
      </c>
      <c r="GVE310" s="119" t="s">
        <v>614</v>
      </c>
      <c r="GVF310" s="119" t="s">
        <v>614</v>
      </c>
      <c r="GVG310" s="119" t="s">
        <v>614</v>
      </c>
      <c r="GVH310" s="119" t="s">
        <v>614</v>
      </c>
      <c r="GVI310" s="119" t="s">
        <v>614</v>
      </c>
      <c r="GVJ310" s="119" t="s">
        <v>614</v>
      </c>
      <c r="GVK310" s="119" t="s">
        <v>614</v>
      </c>
      <c r="GVL310" s="119" t="s">
        <v>614</v>
      </c>
      <c r="GVM310" s="119" t="s">
        <v>614</v>
      </c>
      <c r="GVN310" s="119" t="s">
        <v>614</v>
      </c>
      <c r="GVO310" s="119" t="s">
        <v>614</v>
      </c>
      <c r="GVP310" s="119" t="s">
        <v>614</v>
      </c>
      <c r="GVQ310" s="119" t="s">
        <v>614</v>
      </c>
      <c r="GVR310" s="119" t="s">
        <v>614</v>
      </c>
      <c r="GVS310" s="119" t="s">
        <v>614</v>
      </c>
      <c r="GVT310" s="119" t="s">
        <v>614</v>
      </c>
      <c r="GVU310" s="119" t="s">
        <v>614</v>
      </c>
      <c r="GVV310" s="119" t="s">
        <v>614</v>
      </c>
      <c r="GVW310" s="119" t="s">
        <v>614</v>
      </c>
      <c r="GVX310" s="119" t="s">
        <v>614</v>
      </c>
      <c r="GVY310" s="119" t="s">
        <v>614</v>
      </c>
      <c r="GVZ310" s="119" t="s">
        <v>614</v>
      </c>
      <c r="GWA310" s="119" t="s">
        <v>614</v>
      </c>
      <c r="GWB310" s="119" t="s">
        <v>614</v>
      </c>
      <c r="GWC310" s="119" t="s">
        <v>614</v>
      </c>
      <c r="GWD310" s="119" t="s">
        <v>614</v>
      </c>
      <c r="GWE310" s="119" t="s">
        <v>614</v>
      </c>
      <c r="GWF310" s="119" t="s">
        <v>614</v>
      </c>
      <c r="GWG310" s="119" t="s">
        <v>614</v>
      </c>
      <c r="GWH310" s="119" t="s">
        <v>614</v>
      </c>
      <c r="GWI310" s="119" t="s">
        <v>614</v>
      </c>
      <c r="GWJ310" s="119" t="s">
        <v>614</v>
      </c>
      <c r="GWK310" s="119" t="s">
        <v>614</v>
      </c>
      <c r="GWL310" s="119" t="s">
        <v>614</v>
      </c>
      <c r="GWM310" s="119" t="s">
        <v>614</v>
      </c>
      <c r="GWN310" s="119" t="s">
        <v>614</v>
      </c>
      <c r="GWO310" s="119" t="s">
        <v>614</v>
      </c>
      <c r="GWP310" s="119" t="s">
        <v>614</v>
      </c>
      <c r="GWQ310" s="119" t="s">
        <v>614</v>
      </c>
      <c r="GWR310" s="119" t="s">
        <v>614</v>
      </c>
      <c r="GWS310" s="119" t="s">
        <v>614</v>
      </c>
      <c r="GWT310" s="119" t="s">
        <v>614</v>
      </c>
      <c r="GWU310" s="119" t="s">
        <v>614</v>
      </c>
      <c r="GWV310" s="119" t="s">
        <v>614</v>
      </c>
      <c r="GWW310" s="119" t="s">
        <v>614</v>
      </c>
      <c r="GWX310" s="119" t="s">
        <v>614</v>
      </c>
      <c r="GWY310" s="119" t="s">
        <v>614</v>
      </c>
      <c r="GWZ310" s="119" t="s">
        <v>614</v>
      </c>
      <c r="GXA310" s="119" t="s">
        <v>614</v>
      </c>
      <c r="GXB310" s="119" t="s">
        <v>614</v>
      </c>
      <c r="GXC310" s="119" t="s">
        <v>614</v>
      </c>
      <c r="GXD310" s="119" t="s">
        <v>614</v>
      </c>
      <c r="GXE310" s="119" t="s">
        <v>614</v>
      </c>
      <c r="GXF310" s="119" t="s">
        <v>614</v>
      </c>
      <c r="GXG310" s="119" t="s">
        <v>614</v>
      </c>
      <c r="GXH310" s="119" t="s">
        <v>614</v>
      </c>
      <c r="GXI310" s="119" t="s">
        <v>614</v>
      </c>
      <c r="GXJ310" s="119" t="s">
        <v>614</v>
      </c>
      <c r="GXK310" s="119" t="s">
        <v>614</v>
      </c>
      <c r="GXL310" s="119" t="s">
        <v>614</v>
      </c>
      <c r="GXM310" s="119" t="s">
        <v>614</v>
      </c>
      <c r="GXN310" s="119" t="s">
        <v>614</v>
      </c>
      <c r="GXO310" s="119" t="s">
        <v>614</v>
      </c>
      <c r="GXP310" s="119" t="s">
        <v>614</v>
      </c>
      <c r="GXQ310" s="119" t="s">
        <v>614</v>
      </c>
      <c r="GXR310" s="119" t="s">
        <v>614</v>
      </c>
      <c r="GXS310" s="119" t="s">
        <v>614</v>
      </c>
      <c r="GXT310" s="119" t="s">
        <v>614</v>
      </c>
      <c r="GXU310" s="119" t="s">
        <v>614</v>
      </c>
      <c r="GXV310" s="119" t="s">
        <v>614</v>
      </c>
      <c r="GXW310" s="119" t="s">
        <v>614</v>
      </c>
      <c r="GXX310" s="119" t="s">
        <v>614</v>
      </c>
      <c r="GXY310" s="119" t="s">
        <v>614</v>
      </c>
      <c r="GXZ310" s="119" t="s">
        <v>614</v>
      </c>
      <c r="GYA310" s="119" t="s">
        <v>614</v>
      </c>
      <c r="GYB310" s="119" t="s">
        <v>614</v>
      </c>
      <c r="GYC310" s="119" t="s">
        <v>614</v>
      </c>
      <c r="GYD310" s="119" t="s">
        <v>614</v>
      </c>
      <c r="GYE310" s="119" t="s">
        <v>614</v>
      </c>
      <c r="GYF310" s="119" t="s">
        <v>614</v>
      </c>
      <c r="GYG310" s="119" t="s">
        <v>614</v>
      </c>
      <c r="GYH310" s="119" t="s">
        <v>614</v>
      </c>
      <c r="GYI310" s="119" t="s">
        <v>614</v>
      </c>
      <c r="GYJ310" s="119" t="s">
        <v>614</v>
      </c>
      <c r="GYK310" s="119" t="s">
        <v>614</v>
      </c>
      <c r="GYL310" s="119" t="s">
        <v>614</v>
      </c>
      <c r="GYM310" s="119" t="s">
        <v>614</v>
      </c>
      <c r="GYN310" s="119" t="s">
        <v>614</v>
      </c>
      <c r="GYO310" s="119" t="s">
        <v>614</v>
      </c>
      <c r="GYP310" s="119" t="s">
        <v>614</v>
      </c>
      <c r="GYQ310" s="119" t="s">
        <v>614</v>
      </c>
      <c r="GYR310" s="119" t="s">
        <v>614</v>
      </c>
      <c r="GYS310" s="119" t="s">
        <v>614</v>
      </c>
      <c r="GYT310" s="119" t="s">
        <v>614</v>
      </c>
      <c r="GYU310" s="119" t="s">
        <v>614</v>
      </c>
      <c r="GYV310" s="119" t="s">
        <v>614</v>
      </c>
      <c r="GYW310" s="119" t="s">
        <v>614</v>
      </c>
      <c r="GYX310" s="119" t="s">
        <v>614</v>
      </c>
      <c r="GYY310" s="119" t="s">
        <v>614</v>
      </c>
      <c r="GYZ310" s="119" t="s">
        <v>614</v>
      </c>
      <c r="GZA310" s="119" t="s">
        <v>614</v>
      </c>
      <c r="GZB310" s="119" t="s">
        <v>614</v>
      </c>
      <c r="GZC310" s="119" t="s">
        <v>614</v>
      </c>
      <c r="GZD310" s="119" t="s">
        <v>614</v>
      </c>
      <c r="GZE310" s="119" t="s">
        <v>614</v>
      </c>
      <c r="GZF310" s="119" t="s">
        <v>614</v>
      </c>
      <c r="GZG310" s="119" t="s">
        <v>614</v>
      </c>
      <c r="GZH310" s="119" t="s">
        <v>614</v>
      </c>
      <c r="GZI310" s="119" t="s">
        <v>614</v>
      </c>
      <c r="GZJ310" s="119" t="s">
        <v>614</v>
      </c>
      <c r="GZK310" s="119" t="s">
        <v>614</v>
      </c>
      <c r="GZL310" s="119" t="s">
        <v>614</v>
      </c>
      <c r="GZM310" s="119" t="s">
        <v>614</v>
      </c>
      <c r="GZN310" s="119" t="s">
        <v>614</v>
      </c>
      <c r="GZO310" s="119" t="s">
        <v>614</v>
      </c>
      <c r="GZP310" s="119" t="s">
        <v>614</v>
      </c>
      <c r="GZQ310" s="119" t="s">
        <v>614</v>
      </c>
      <c r="GZR310" s="119" t="s">
        <v>614</v>
      </c>
      <c r="GZS310" s="119" t="s">
        <v>614</v>
      </c>
      <c r="GZT310" s="119" t="s">
        <v>614</v>
      </c>
      <c r="GZU310" s="119" t="s">
        <v>614</v>
      </c>
      <c r="GZV310" s="119" t="s">
        <v>614</v>
      </c>
      <c r="GZW310" s="119" t="s">
        <v>614</v>
      </c>
      <c r="GZX310" s="119" t="s">
        <v>614</v>
      </c>
      <c r="GZY310" s="119" t="s">
        <v>614</v>
      </c>
      <c r="GZZ310" s="119" t="s">
        <v>614</v>
      </c>
      <c r="HAA310" s="119" t="s">
        <v>614</v>
      </c>
      <c r="HAB310" s="119" t="s">
        <v>614</v>
      </c>
      <c r="HAC310" s="119" t="s">
        <v>614</v>
      </c>
      <c r="HAD310" s="119" t="s">
        <v>614</v>
      </c>
      <c r="HAE310" s="119" t="s">
        <v>614</v>
      </c>
      <c r="HAF310" s="119" t="s">
        <v>614</v>
      </c>
      <c r="HAG310" s="119" t="s">
        <v>614</v>
      </c>
      <c r="HAH310" s="119" t="s">
        <v>614</v>
      </c>
      <c r="HAI310" s="119" t="s">
        <v>614</v>
      </c>
      <c r="HAJ310" s="119" t="s">
        <v>614</v>
      </c>
      <c r="HAK310" s="119" t="s">
        <v>614</v>
      </c>
      <c r="HAL310" s="119" t="s">
        <v>614</v>
      </c>
      <c r="HAM310" s="119" t="s">
        <v>614</v>
      </c>
      <c r="HAN310" s="119" t="s">
        <v>614</v>
      </c>
      <c r="HAO310" s="119" t="s">
        <v>614</v>
      </c>
      <c r="HAP310" s="119" t="s">
        <v>614</v>
      </c>
      <c r="HAQ310" s="119" t="s">
        <v>614</v>
      </c>
      <c r="HAR310" s="119" t="s">
        <v>614</v>
      </c>
      <c r="HAS310" s="119" t="s">
        <v>614</v>
      </c>
      <c r="HAT310" s="119" t="s">
        <v>614</v>
      </c>
      <c r="HAU310" s="119" t="s">
        <v>614</v>
      </c>
      <c r="HAV310" s="119" t="s">
        <v>614</v>
      </c>
      <c r="HAW310" s="119" t="s">
        <v>614</v>
      </c>
      <c r="HAX310" s="119" t="s">
        <v>614</v>
      </c>
      <c r="HAY310" s="119" t="s">
        <v>614</v>
      </c>
      <c r="HAZ310" s="119" t="s">
        <v>614</v>
      </c>
      <c r="HBA310" s="119" t="s">
        <v>614</v>
      </c>
      <c r="HBB310" s="119" t="s">
        <v>614</v>
      </c>
      <c r="HBC310" s="119" t="s">
        <v>614</v>
      </c>
      <c r="HBD310" s="119" t="s">
        <v>614</v>
      </c>
      <c r="HBE310" s="119" t="s">
        <v>614</v>
      </c>
      <c r="HBF310" s="119" t="s">
        <v>614</v>
      </c>
      <c r="HBG310" s="119" t="s">
        <v>614</v>
      </c>
      <c r="HBH310" s="119" t="s">
        <v>614</v>
      </c>
      <c r="HBI310" s="119" t="s">
        <v>614</v>
      </c>
      <c r="HBJ310" s="119" t="s">
        <v>614</v>
      </c>
      <c r="HBK310" s="119" t="s">
        <v>614</v>
      </c>
      <c r="HBL310" s="119" t="s">
        <v>614</v>
      </c>
      <c r="HBM310" s="119" t="s">
        <v>614</v>
      </c>
      <c r="HBN310" s="119" t="s">
        <v>614</v>
      </c>
      <c r="HBO310" s="119" t="s">
        <v>614</v>
      </c>
      <c r="HBP310" s="119" t="s">
        <v>614</v>
      </c>
      <c r="HBQ310" s="119" t="s">
        <v>614</v>
      </c>
      <c r="HBR310" s="119" t="s">
        <v>614</v>
      </c>
      <c r="HBS310" s="119" t="s">
        <v>614</v>
      </c>
      <c r="HBT310" s="119" t="s">
        <v>614</v>
      </c>
      <c r="HBU310" s="119" t="s">
        <v>614</v>
      </c>
      <c r="HBV310" s="119" t="s">
        <v>614</v>
      </c>
      <c r="HBW310" s="119" t="s">
        <v>614</v>
      </c>
      <c r="HBX310" s="119" t="s">
        <v>614</v>
      </c>
      <c r="HBY310" s="119" t="s">
        <v>614</v>
      </c>
      <c r="HBZ310" s="119" t="s">
        <v>614</v>
      </c>
      <c r="HCA310" s="119" t="s">
        <v>614</v>
      </c>
      <c r="HCB310" s="119" t="s">
        <v>614</v>
      </c>
      <c r="HCC310" s="119" t="s">
        <v>614</v>
      </c>
      <c r="HCD310" s="119" t="s">
        <v>614</v>
      </c>
      <c r="HCE310" s="119" t="s">
        <v>614</v>
      </c>
      <c r="HCF310" s="119" t="s">
        <v>614</v>
      </c>
      <c r="HCG310" s="119" t="s">
        <v>614</v>
      </c>
      <c r="HCH310" s="119" t="s">
        <v>614</v>
      </c>
      <c r="HCI310" s="119" t="s">
        <v>614</v>
      </c>
      <c r="HCJ310" s="119" t="s">
        <v>614</v>
      </c>
      <c r="HCK310" s="119" t="s">
        <v>614</v>
      </c>
      <c r="HCL310" s="119" t="s">
        <v>614</v>
      </c>
      <c r="HCM310" s="119" t="s">
        <v>614</v>
      </c>
      <c r="HCN310" s="119" t="s">
        <v>614</v>
      </c>
      <c r="HCO310" s="119" t="s">
        <v>614</v>
      </c>
      <c r="HCP310" s="119" t="s">
        <v>614</v>
      </c>
      <c r="HCQ310" s="119" t="s">
        <v>614</v>
      </c>
      <c r="HCR310" s="119" t="s">
        <v>614</v>
      </c>
      <c r="HCS310" s="119" t="s">
        <v>614</v>
      </c>
      <c r="HCT310" s="119" t="s">
        <v>614</v>
      </c>
      <c r="HCU310" s="119" t="s">
        <v>614</v>
      </c>
      <c r="HCV310" s="119" t="s">
        <v>614</v>
      </c>
      <c r="HCW310" s="119" t="s">
        <v>614</v>
      </c>
      <c r="HCX310" s="119" t="s">
        <v>614</v>
      </c>
      <c r="HCY310" s="119" t="s">
        <v>614</v>
      </c>
      <c r="HCZ310" s="119" t="s">
        <v>614</v>
      </c>
      <c r="HDA310" s="119" t="s">
        <v>614</v>
      </c>
      <c r="HDB310" s="119" t="s">
        <v>614</v>
      </c>
      <c r="HDC310" s="119" t="s">
        <v>614</v>
      </c>
      <c r="HDD310" s="119" t="s">
        <v>614</v>
      </c>
      <c r="HDE310" s="119" t="s">
        <v>614</v>
      </c>
      <c r="HDF310" s="119" t="s">
        <v>614</v>
      </c>
      <c r="HDG310" s="119" t="s">
        <v>614</v>
      </c>
      <c r="HDH310" s="119" t="s">
        <v>614</v>
      </c>
      <c r="HDI310" s="119" t="s">
        <v>614</v>
      </c>
      <c r="HDJ310" s="119" t="s">
        <v>614</v>
      </c>
      <c r="HDK310" s="119" t="s">
        <v>614</v>
      </c>
      <c r="HDL310" s="119" t="s">
        <v>614</v>
      </c>
      <c r="HDM310" s="119" t="s">
        <v>614</v>
      </c>
      <c r="HDN310" s="119" t="s">
        <v>614</v>
      </c>
      <c r="HDO310" s="119" t="s">
        <v>614</v>
      </c>
      <c r="HDP310" s="119" t="s">
        <v>614</v>
      </c>
      <c r="HDQ310" s="119" t="s">
        <v>614</v>
      </c>
      <c r="HDR310" s="119" t="s">
        <v>614</v>
      </c>
      <c r="HDS310" s="119" t="s">
        <v>614</v>
      </c>
      <c r="HDT310" s="119" t="s">
        <v>614</v>
      </c>
      <c r="HDU310" s="119" t="s">
        <v>614</v>
      </c>
      <c r="HDV310" s="119" t="s">
        <v>614</v>
      </c>
      <c r="HDW310" s="119" t="s">
        <v>614</v>
      </c>
      <c r="HDX310" s="119" t="s">
        <v>614</v>
      </c>
      <c r="HDY310" s="119" t="s">
        <v>614</v>
      </c>
      <c r="HDZ310" s="119" t="s">
        <v>614</v>
      </c>
      <c r="HEA310" s="119" t="s">
        <v>614</v>
      </c>
      <c r="HEB310" s="119" t="s">
        <v>614</v>
      </c>
      <c r="HEC310" s="119" t="s">
        <v>614</v>
      </c>
      <c r="HED310" s="119" t="s">
        <v>614</v>
      </c>
      <c r="HEE310" s="119" t="s">
        <v>614</v>
      </c>
      <c r="HEF310" s="119" t="s">
        <v>614</v>
      </c>
      <c r="HEG310" s="119" t="s">
        <v>614</v>
      </c>
      <c r="HEH310" s="119" t="s">
        <v>614</v>
      </c>
      <c r="HEI310" s="119" t="s">
        <v>614</v>
      </c>
      <c r="HEJ310" s="119" t="s">
        <v>614</v>
      </c>
      <c r="HEK310" s="119" t="s">
        <v>614</v>
      </c>
      <c r="HEL310" s="119" t="s">
        <v>614</v>
      </c>
      <c r="HEM310" s="119" t="s">
        <v>614</v>
      </c>
      <c r="HEN310" s="119" t="s">
        <v>614</v>
      </c>
      <c r="HEO310" s="119" t="s">
        <v>614</v>
      </c>
      <c r="HEP310" s="119" t="s">
        <v>614</v>
      </c>
      <c r="HEQ310" s="119" t="s">
        <v>614</v>
      </c>
      <c r="HER310" s="119" t="s">
        <v>614</v>
      </c>
      <c r="HES310" s="119" t="s">
        <v>614</v>
      </c>
      <c r="HET310" s="119" t="s">
        <v>614</v>
      </c>
      <c r="HEU310" s="119" t="s">
        <v>614</v>
      </c>
      <c r="HEV310" s="119" t="s">
        <v>614</v>
      </c>
      <c r="HEW310" s="119" t="s">
        <v>614</v>
      </c>
      <c r="HEX310" s="119" t="s">
        <v>614</v>
      </c>
      <c r="HEY310" s="119" t="s">
        <v>614</v>
      </c>
      <c r="HEZ310" s="119" t="s">
        <v>614</v>
      </c>
      <c r="HFA310" s="119" t="s">
        <v>614</v>
      </c>
      <c r="HFB310" s="119" t="s">
        <v>614</v>
      </c>
      <c r="HFC310" s="119" t="s">
        <v>614</v>
      </c>
      <c r="HFD310" s="119" t="s">
        <v>614</v>
      </c>
      <c r="HFE310" s="119" t="s">
        <v>614</v>
      </c>
      <c r="HFF310" s="119" t="s">
        <v>614</v>
      </c>
      <c r="HFG310" s="119" t="s">
        <v>614</v>
      </c>
      <c r="HFH310" s="119" t="s">
        <v>614</v>
      </c>
      <c r="HFI310" s="119" t="s">
        <v>614</v>
      </c>
      <c r="HFJ310" s="119" t="s">
        <v>614</v>
      </c>
      <c r="HFK310" s="119" t="s">
        <v>614</v>
      </c>
      <c r="HFL310" s="119" t="s">
        <v>614</v>
      </c>
      <c r="HFM310" s="119" t="s">
        <v>614</v>
      </c>
      <c r="HFN310" s="119" t="s">
        <v>614</v>
      </c>
      <c r="HFO310" s="119" t="s">
        <v>614</v>
      </c>
      <c r="HFP310" s="119" t="s">
        <v>614</v>
      </c>
      <c r="HFQ310" s="119" t="s">
        <v>614</v>
      </c>
      <c r="HFR310" s="119" t="s">
        <v>614</v>
      </c>
      <c r="HFS310" s="119" t="s">
        <v>614</v>
      </c>
      <c r="HFT310" s="119" t="s">
        <v>614</v>
      </c>
      <c r="HFU310" s="119" t="s">
        <v>614</v>
      </c>
      <c r="HFV310" s="119" t="s">
        <v>614</v>
      </c>
      <c r="HFW310" s="119" t="s">
        <v>614</v>
      </c>
      <c r="HFX310" s="119" t="s">
        <v>614</v>
      </c>
      <c r="HFY310" s="119" t="s">
        <v>614</v>
      </c>
      <c r="HFZ310" s="119" t="s">
        <v>614</v>
      </c>
      <c r="HGA310" s="119" t="s">
        <v>614</v>
      </c>
      <c r="HGB310" s="119" t="s">
        <v>614</v>
      </c>
      <c r="HGC310" s="119" t="s">
        <v>614</v>
      </c>
      <c r="HGD310" s="119" t="s">
        <v>614</v>
      </c>
      <c r="HGE310" s="119" t="s">
        <v>614</v>
      </c>
      <c r="HGF310" s="119" t="s">
        <v>614</v>
      </c>
      <c r="HGG310" s="119" t="s">
        <v>614</v>
      </c>
      <c r="HGH310" s="119" t="s">
        <v>614</v>
      </c>
      <c r="HGI310" s="119" t="s">
        <v>614</v>
      </c>
      <c r="HGJ310" s="119" t="s">
        <v>614</v>
      </c>
      <c r="HGK310" s="119" t="s">
        <v>614</v>
      </c>
      <c r="HGL310" s="119" t="s">
        <v>614</v>
      </c>
      <c r="HGM310" s="119" t="s">
        <v>614</v>
      </c>
      <c r="HGN310" s="119" t="s">
        <v>614</v>
      </c>
      <c r="HGO310" s="119" t="s">
        <v>614</v>
      </c>
      <c r="HGP310" s="119" t="s">
        <v>614</v>
      </c>
      <c r="HGQ310" s="119" t="s">
        <v>614</v>
      </c>
      <c r="HGR310" s="119" t="s">
        <v>614</v>
      </c>
      <c r="HGS310" s="119" t="s">
        <v>614</v>
      </c>
      <c r="HGT310" s="119" t="s">
        <v>614</v>
      </c>
      <c r="HGU310" s="119" t="s">
        <v>614</v>
      </c>
      <c r="HGV310" s="119" t="s">
        <v>614</v>
      </c>
      <c r="HGW310" s="119" t="s">
        <v>614</v>
      </c>
      <c r="HGX310" s="119" t="s">
        <v>614</v>
      </c>
      <c r="HGY310" s="119" t="s">
        <v>614</v>
      </c>
      <c r="HGZ310" s="119" t="s">
        <v>614</v>
      </c>
      <c r="HHA310" s="119" t="s">
        <v>614</v>
      </c>
      <c r="HHB310" s="119" t="s">
        <v>614</v>
      </c>
      <c r="HHC310" s="119" t="s">
        <v>614</v>
      </c>
      <c r="HHD310" s="119" t="s">
        <v>614</v>
      </c>
      <c r="HHE310" s="119" t="s">
        <v>614</v>
      </c>
      <c r="HHF310" s="119" t="s">
        <v>614</v>
      </c>
      <c r="HHG310" s="119" t="s">
        <v>614</v>
      </c>
      <c r="HHH310" s="119" t="s">
        <v>614</v>
      </c>
      <c r="HHI310" s="119" t="s">
        <v>614</v>
      </c>
      <c r="HHJ310" s="119" t="s">
        <v>614</v>
      </c>
      <c r="HHK310" s="119" t="s">
        <v>614</v>
      </c>
      <c r="HHL310" s="119" t="s">
        <v>614</v>
      </c>
      <c r="HHM310" s="119" t="s">
        <v>614</v>
      </c>
      <c r="HHN310" s="119" t="s">
        <v>614</v>
      </c>
      <c r="HHO310" s="119" t="s">
        <v>614</v>
      </c>
      <c r="HHP310" s="119" t="s">
        <v>614</v>
      </c>
      <c r="HHQ310" s="119" t="s">
        <v>614</v>
      </c>
      <c r="HHR310" s="119" t="s">
        <v>614</v>
      </c>
      <c r="HHS310" s="119" t="s">
        <v>614</v>
      </c>
      <c r="HHT310" s="119" t="s">
        <v>614</v>
      </c>
      <c r="HHU310" s="119" t="s">
        <v>614</v>
      </c>
      <c r="HHV310" s="119" t="s">
        <v>614</v>
      </c>
      <c r="HHW310" s="119" t="s">
        <v>614</v>
      </c>
      <c r="HHX310" s="119" t="s">
        <v>614</v>
      </c>
      <c r="HHY310" s="119" t="s">
        <v>614</v>
      </c>
      <c r="HHZ310" s="119" t="s">
        <v>614</v>
      </c>
      <c r="HIA310" s="119" t="s">
        <v>614</v>
      </c>
      <c r="HIB310" s="119" t="s">
        <v>614</v>
      </c>
      <c r="HIC310" s="119" t="s">
        <v>614</v>
      </c>
      <c r="HID310" s="119" t="s">
        <v>614</v>
      </c>
      <c r="HIE310" s="119" t="s">
        <v>614</v>
      </c>
      <c r="HIF310" s="119" t="s">
        <v>614</v>
      </c>
      <c r="HIG310" s="119" t="s">
        <v>614</v>
      </c>
      <c r="HIH310" s="119" t="s">
        <v>614</v>
      </c>
      <c r="HII310" s="119" t="s">
        <v>614</v>
      </c>
      <c r="HIJ310" s="119" t="s">
        <v>614</v>
      </c>
      <c r="HIK310" s="119" t="s">
        <v>614</v>
      </c>
      <c r="HIL310" s="119" t="s">
        <v>614</v>
      </c>
      <c r="HIM310" s="119" t="s">
        <v>614</v>
      </c>
      <c r="HIN310" s="119" t="s">
        <v>614</v>
      </c>
      <c r="HIO310" s="119" t="s">
        <v>614</v>
      </c>
      <c r="HIP310" s="119" t="s">
        <v>614</v>
      </c>
      <c r="HIQ310" s="119" t="s">
        <v>614</v>
      </c>
      <c r="HIR310" s="119" t="s">
        <v>614</v>
      </c>
      <c r="HIS310" s="119" t="s">
        <v>614</v>
      </c>
      <c r="HIT310" s="119" t="s">
        <v>614</v>
      </c>
      <c r="HIU310" s="119" t="s">
        <v>614</v>
      </c>
      <c r="HIV310" s="119" t="s">
        <v>614</v>
      </c>
      <c r="HIW310" s="119" t="s">
        <v>614</v>
      </c>
      <c r="HIX310" s="119" t="s">
        <v>614</v>
      </c>
      <c r="HIY310" s="119" t="s">
        <v>614</v>
      </c>
      <c r="HIZ310" s="119" t="s">
        <v>614</v>
      </c>
      <c r="HJA310" s="119" t="s">
        <v>614</v>
      </c>
      <c r="HJB310" s="119" t="s">
        <v>614</v>
      </c>
      <c r="HJC310" s="119" t="s">
        <v>614</v>
      </c>
      <c r="HJD310" s="119" t="s">
        <v>614</v>
      </c>
      <c r="HJE310" s="119" t="s">
        <v>614</v>
      </c>
      <c r="HJF310" s="119" t="s">
        <v>614</v>
      </c>
      <c r="HJG310" s="119" t="s">
        <v>614</v>
      </c>
      <c r="HJH310" s="119" t="s">
        <v>614</v>
      </c>
      <c r="HJI310" s="119" t="s">
        <v>614</v>
      </c>
      <c r="HJJ310" s="119" t="s">
        <v>614</v>
      </c>
      <c r="HJK310" s="119" t="s">
        <v>614</v>
      </c>
      <c r="HJL310" s="119" t="s">
        <v>614</v>
      </c>
      <c r="HJM310" s="119" t="s">
        <v>614</v>
      </c>
      <c r="HJN310" s="119" t="s">
        <v>614</v>
      </c>
      <c r="HJO310" s="119" t="s">
        <v>614</v>
      </c>
      <c r="HJP310" s="119" t="s">
        <v>614</v>
      </c>
      <c r="HJQ310" s="119" t="s">
        <v>614</v>
      </c>
      <c r="HJR310" s="119" t="s">
        <v>614</v>
      </c>
      <c r="HJS310" s="119" t="s">
        <v>614</v>
      </c>
      <c r="HJT310" s="119" t="s">
        <v>614</v>
      </c>
      <c r="HJU310" s="119" t="s">
        <v>614</v>
      </c>
      <c r="HJV310" s="119" t="s">
        <v>614</v>
      </c>
      <c r="HJW310" s="119" t="s">
        <v>614</v>
      </c>
      <c r="HJX310" s="119" t="s">
        <v>614</v>
      </c>
      <c r="HJY310" s="119" t="s">
        <v>614</v>
      </c>
      <c r="HJZ310" s="119" t="s">
        <v>614</v>
      </c>
      <c r="HKA310" s="119" t="s">
        <v>614</v>
      </c>
      <c r="HKB310" s="119" t="s">
        <v>614</v>
      </c>
      <c r="HKC310" s="119" t="s">
        <v>614</v>
      </c>
      <c r="HKD310" s="119" t="s">
        <v>614</v>
      </c>
      <c r="HKE310" s="119" t="s">
        <v>614</v>
      </c>
      <c r="HKF310" s="119" t="s">
        <v>614</v>
      </c>
      <c r="HKG310" s="119" t="s">
        <v>614</v>
      </c>
      <c r="HKH310" s="119" t="s">
        <v>614</v>
      </c>
      <c r="HKI310" s="119" t="s">
        <v>614</v>
      </c>
      <c r="HKJ310" s="119" t="s">
        <v>614</v>
      </c>
      <c r="HKK310" s="119" t="s">
        <v>614</v>
      </c>
      <c r="HKL310" s="119" t="s">
        <v>614</v>
      </c>
      <c r="HKM310" s="119" t="s">
        <v>614</v>
      </c>
      <c r="HKN310" s="119" t="s">
        <v>614</v>
      </c>
      <c r="HKO310" s="119" t="s">
        <v>614</v>
      </c>
      <c r="HKP310" s="119" t="s">
        <v>614</v>
      </c>
      <c r="HKQ310" s="119" t="s">
        <v>614</v>
      </c>
      <c r="HKR310" s="119" t="s">
        <v>614</v>
      </c>
      <c r="HKS310" s="119" t="s">
        <v>614</v>
      </c>
      <c r="HKT310" s="119" t="s">
        <v>614</v>
      </c>
      <c r="HKU310" s="119" t="s">
        <v>614</v>
      </c>
      <c r="HKV310" s="119" t="s">
        <v>614</v>
      </c>
      <c r="HKW310" s="119" t="s">
        <v>614</v>
      </c>
      <c r="HKX310" s="119" t="s">
        <v>614</v>
      </c>
      <c r="HKY310" s="119" t="s">
        <v>614</v>
      </c>
      <c r="HKZ310" s="119" t="s">
        <v>614</v>
      </c>
      <c r="HLA310" s="119" t="s">
        <v>614</v>
      </c>
      <c r="HLB310" s="119" t="s">
        <v>614</v>
      </c>
      <c r="HLC310" s="119" t="s">
        <v>614</v>
      </c>
      <c r="HLD310" s="119" t="s">
        <v>614</v>
      </c>
      <c r="HLE310" s="119" t="s">
        <v>614</v>
      </c>
      <c r="HLF310" s="119" t="s">
        <v>614</v>
      </c>
      <c r="HLG310" s="119" t="s">
        <v>614</v>
      </c>
      <c r="HLH310" s="119" t="s">
        <v>614</v>
      </c>
      <c r="HLI310" s="119" t="s">
        <v>614</v>
      </c>
      <c r="HLJ310" s="119" t="s">
        <v>614</v>
      </c>
      <c r="HLK310" s="119" t="s">
        <v>614</v>
      </c>
      <c r="HLL310" s="119" t="s">
        <v>614</v>
      </c>
      <c r="HLM310" s="119" t="s">
        <v>614</v>
      </c>
      <c r="HLN310" s="119" t="s">
        <v>614</v>
      </c>
      <c r="HLO310" s="119" t="s">
        <v>614</v>
      </c>
      <c r="HLP310" s="119" t="s">
        <v>614</v>
      </c>
      <c r="HLQ310" s="119" t="s">
        <v>614</v>
      </c>
      <c r="HLR310" s="119" t="s">
        <v>614</v>
      </c>
      <c r="HLS310" s="119" t="s">
        <v>614</v>
      </c>
      <c r="HLT310" s="119" t="s">
        <v>614</v>
      </c>
      <c r="HLU310" s="119" t="s">
        <v>614</v>
      </c>
      <c r="HLV310" s="119" t="s">
        <v>614</v>
      </c>
      <c r="HLW310" s="119" t="s">
        <v>614</v>
      </c>
      <c r="HLX310" s="119" t="s">
        <v>614</v>
      </c>
      <c r="HLY310" s="119" t="s">
        <v>614</v>
      </c>
      <c r="HLZ310" s="119" t="s">
        <v>614</v>
      </c>
      <c r="HMA310" s="119" t="s">
        <v>614</v>
      </c>
      <c r="HMB310" s="119" t="s">
        <v>614</v>
      </c>
      <c r="HMC310" s="119" t="s">
        <v>614</v>
      </c>
      <c r="HMD310" s="119" t="s">
        <v>614</v>
      </c>
      <c r="HME310" s="119" t="s">
        <v>614</v>
      </c>
      <c r="HMF310" s="119" t="s">
        <v>614</v>
      </c>
      <c r="HMG310" s="119" t="s">
        <v>614</v>
      </c>
      <c r="HMH310" s="119" t="s">
        <v>614</v>
      </c>
      <c r="HMI310" s="119" t="s">
        <v>614</v>
      </c>
      <c r="HMJ310" s="119" t="s">
        <v>614</v>
      </c>
      <c r="HMK310" s="119" t="s">
        <v>614</v>
      </c>
      <c r="HML310" s="119" t="s">
        <v>614</v>
      </c>
      <c r="HMM310" s="119" t="s">
        <v>614</v>
      </c>
      <c r="HMN310" s="119" t="s">
        <v>614</v>
      </c>
      <c r="HMO310" s="119" t="s">
        <v>614</v>
      </c>
      <c r="HMP310" s="119" t="s">
        <v>614</v>
      </c>
      <c r="HMQ310" s="119" t="s">
        <v>614</v>
      </c>
      <c r="HMR310" s="119" t="s">
        <v>614</v>
      </c>
      <c r="HMS310" s="119" t="s">
        <v>614</v>
      </c>
      <c r="HMT310" s="119" t="s">
        <v>614</v>
      </c>
      <c r="HMU310" s="119" t="s">
        <v>614</v>
      </c>
      <c r="HMV310" s="119" t="s">
        <v>614</v>
      </c>
      <c r="HMW310" s="119" t="s">
        <v>614</v>
      </c>
      <c r="HMX310" s="119" t="s">
        <v>614</v>
      </c>
      <c r="HMY310" s="119" t="s">
        <v>614</v>
      </c>
      <c r="HMZ310" s="119" t="s">
        <v>614</v>
      </c>
      <c r="HNA310" s="119" t="s">
        <v>614</v>
      </c>
      <c r="HNB310" s="119" t="s">
        <v>614</v>
      </c>
      <c r="HNC310" s="119" t="s">
        <v>614</v>
      </c>
      <c r="HND310" s="119" t="s">
        <v>614</v>
      </c>
      <c r="HNE310" s="119" t="s">
        <v>614</v>
      </c>
      <c r="HNF310" s="119" t="s">
        <v>614</v>
      </c>
      <c r="HNG310" s="119" t="s">
        <v>614</v>
      </c>
      <c r="HNH310" s="119" t="s">
        <v>614</v>
      </c>
      <c r="HNI310" s="119" t="s">
        <v>614</v>
      </c>
      <c r="HNJ310" s="119" t="s">
        <v>614</v>
      </c>
      <c r="HNK310" s="119" t="s">
        <v>614</v>
      </c>
      <c r="HNL310" s="119" t="s">
        <v>614</v>
      </c>
      <c r="HNM310" s="119" t="s">
        <v>614</v>
      </c>
      <c r="HNN310" s="119" t="s">
        <v>614</v>
      </c>
      <c r="HNO310" s="119" t="s">
        <v>614</v>
      </c>
      <c r="HNP310" s="119" t="s">
        <v>614</v>
      </c>
      <c r="HNQ310" s="119" t="s">
        <v>614</v>
      </c>
      <c r="HNR310" s="119" t="s">
        <v>614</v>
      </c>
      <c r="HNS310" s="119" t="s">
        <v>614</v>
      </c>
      <c r="HNT310" s="119" t="s">
        <v>614</v>
      </c>
      <c r="HNU310" s="119" t="s">
        <v>614</v>
      </c>
      <c r="HNV310" s="119" t="s">
        <v>614</v>
      </c>
      <c r="HNW310" s="119" t="s">
        <v>614</v>
      </c>
      <c r="HNX310" s="119" t="s">
        <v>614</v>
      </c>
      <c r="HNY310" s="119" t="s">
        <v>614</v>
      </c>
      <c r="HNZ310" s="119" t="s">
        <v>614</v>
      </c>
      <c r="HOA310" s="119" t="s">
        <v>614</v>
      </c>
      <c r="HOB310" s="119" t="s">
        <v>614</v>
      </c>
      <c r="HOC310" s="119" t="s">
        <v>614</v>
      </c>
      <c r="HOD310" s="119" t="s">
        <v>614</v>
      </c>
      <c r="HOE310" s="119" t="s">
        <v>614</v>
      </c>
      <c r="HOF310" s="119" t="s">
        <v>614</v>
      </c>
      <c r="HOG310" s="119" t="s">
        <v>614</v>
      </c>
      <c r="HOH310" s="119" t="s">
        <v>614</v>
      </c>
      <c r="HOI310" s="119" t="s">
        <v>614</v>
      </c>
      <c r="HOJ310" s="119" t="s">
        <v>614</v>
      </c>
      <c r="HOK310" s="119" t="s">
        <v>614</v>
      </c>
      <c r="HOL310" s="119" t="s">
        <v>614</v>
      </c>
      <c r="HOM310" s="119" t="s">
        <v>614</v>
      </c>
      <c r="HON310" s="119" t="s">
        <v>614</v>
      </c>
      <c r="HOO310" s="119" t="s">
        <v>614</v>
      </c>
      <c r="HOP310" s="119" t="s">
        <v>614</v>
      </c>
      <c r="HOQ310" s="119" t="s">
        <v>614</v>
      </c>
      <c r="HOR310" s="119" t="s">
        <v>614</v>
      </c>
      <c r="HOS310" s="119" t="s">
        <v>614</v>
      </c>
      <c r="HOT310" s="119" t="s">
        <v>614</v>
      </c>
      <c r="HOU310" s="119" t="s">
        <v>614</v>
      </c>
      <c r="HOV310" s="119" t="s">
        <v>614</v>
      </c>
      <c r="HOW310" s="119" t="s">
        <v>614</v>
      </c>
      <c r="HOX310" s="119" t="s">
        <v>614</v>
      </c>
      <c r="HOY310" s="119" t="s">
        <v>614</v>
      </c>
      <c r="HOZ310" s="119" t="s">
        <v>614</v>
      </c>
      <c r="HPA310" s="119" t="s">
        <v>614</v>
      </c>
      <c r="HPB310" s="119" t="s">
        <v>614</v>
      </c>
      <c r="HPC310" s="119" t="s">
        <v>614</v>
      </c>
      <c r="HPD310" s="119" t="s">
        <v>614</v>
      </c>
      <c r="HPE310" s="119" t="s">
        <v>614</v>
      </c>
      <c r="HPF310" s="119" t="s">
        <v>614</v>
      </c>
      <c r="HPG310" s="119" t="s">
        <v>614</v>
      </c>
      <c r="HPH310" s="119" t="s">
        <v>614</v>
      </c>
      <c r="HPI310" s="119" t="s">
        <v>614</v>
      </c>
      <c r="HPJ310" s="119" t="s">
        <v>614</v>
      </c>
      <c r="HPK310" s="119" t="s">
        <v>614</v>
      </c>
      <c r="HPL310" s="119" t="s">
        <v>614</v>
      </c>
      <c r="HPM310" s="119" t="s">
        <v>614</v>
      </c>
      <c r="HPN310" s="119" t="s">
        <v>614</v>
      </c>
      <c r="HPO310" s="119" t="s">
        <v>614</v>
      </c>
      <c r="HPP310" s="119" t="s">
        <v>614</v>
      </c>
      <c r="HPQ310" s="119" t="s">
        <v>614</v>
      </c>
      <c r="HPR310" s="119" t="s">
        <v>614</v>
      </c>
      <c r="HPS310" s="119" t="s">
        <v>614</v>
      </c>
      <c r="HPT310" s="119" t="s">
        <v>614</v>
      </c>
      <c r="HPU310" s="119" t="s">
        <v>614</v>
      </c>
      <c r="HPV310" s="119" t="s">
        <v>614</v>
      </c>
      <c r="HPW310" s="119" t="s">
        <v>614</v>
      </c>
      <c r="HPX310" s="119" t="s">
        <v>614</v>
      </c>
      <c r="HPY310" s="119" t="s">
        <v>614</v>
      </c>
      <c r="HPZ310" s="119" t="s">
        <v>614</v>
      </c>
      <c r="HQA310" s="119" t="s">
        <v>614</v>
      </c>
      <c r="HQB310" s="119" t="s">
        <v>614</v>
      </c>
      <c r="HQC310" s="119" t="s">
        <v>614</v>
      </c>
      <c r="HQD310" s="119" t="s">
        <v>614</v>
      </c>
      <c r="HQE310" s="119" t="s">
        <v>614</v>
      </c>
      <c r="HQF310" s="119" t="s">
        <v>614</v>
      </c>
      <c r="HQG310" s="119" t="s">
        <v>614</v>
      </c>
      <c r="HQH310" s="119" t="s">
        <v>614</v>
      </c>
      <c r="HQI310" s="119" t="s">
        <v>614</v>
      </c>
      <c r="HQJ310" s="119" t="s">
        <v>614</v>
      </c>
      <c r="HQK310" s="119" t="s">
        <v>614</v>
      </c>
      <c r="HQL310" s="119" t="s">
        <v>614</v>
      </c>
      <c r="HQM310" s="119" t="s">
        <v>614</v>
      </c>
      <c r="HQN310" s="119" t="s">
        <v>614</v>
      </c>
      <c r="HQO310" s="119" t="s">
        <v>614</v>
      </c>
      <c r="HQP310" s="119" t="s">
        <v>614</v>
      </c>
      <c r="HQQ310" s="119" t="s">
        <v>614</v>
      </c>
      <c r="HQR310" s="119" t="s">
        <v>614</v>
      </c>
      <c r="HQS310" s="119" t="s">
        <v>614</v>
      </c>
      <c r="HQT310" s="119" t="s">
        <v>614</v>
      </c>
      <c r="HQU310" s="119" t="s">
        <v>614</v>
      </c>
      <c r="HQV310" s="119" t="s">
        <v>614</v>
      </c>
      <c r="HQW310" s="119" t="s">
        <v>614</v>
      </c>
      <c r="HQX310" s="119" t="s">
        <v>614</v>
      </c>
      <c r="HQY310" s="119" t="s">
        <v>614</v>
      </c>
      <c r="HQZ310" s="119" t="s">
        <v>614</v>
      </c>
      <c r="HRA310" s="119" t="s">
        <v>614</v>
      </c>
      <c r="HRB310" s="119" t="s">
        <v>614</v>
      </c>
      <c r="HRC310" s="119" t="s">
        <v>614</v>
      </c>
      <c r="HRD310" s="119" t="s">
        <v>614</v>
      </c>
      <c r="HRE310" s="119" t="s">
        <v>614</v>
      </c>
      <c r="HRF310" s="119" t="s">
        <v>614</v>
      </c>
      <c r="HRG310" s="119" t="s">
        <v>614</v>
      </c>
      <c r="HRH310" s="119" t="s">
        <v>614</v>
      </c>
      <c r="HRI310" s="119" t="s">
        <v>614</v>
      </c>
      <c r="HRJ310" s="119" t="s">
        <v>614</v>
      </c>
      <c r="HRK310" s="119" t="s">
        <v>614</v>
      </c>
      <c r="HRL310" s="119" t="s">
        <v>614</v>
      </c>
      <c r="HRM310" s="119" t="s">
        <v>614</v>
      </c>
      <c r="HRN310" s="119" t="s">
        <v>614</v>
      </c>
      <c r="HRO310" s="119" t="s">
        <v>614</v>
      </c>
      <c r="HRP310" s="119" t="s">
        <v>614</v>
      </c>
      <c r="HRQ310" s="119" t="s">
        <v>614</v>
      </c>
      <c r="HRR310" s="119" t="s">
        <v>614</v>
      </c>
      <c r="HRS310" s="119" t="s">
        <v>614</v>
      </c>
      <c r="HRT310" s="119" t="s">
        <v>614</v>
      </c>
      <c r="HRU310" s="119" t="s">
        <v>614</v>
      </c>
      <c r="HRV310" s="119" t="s">
        <v>614</v>
      </c>
      <c r="HRW310" s="119" t="s">
        <v>614</v>
      </c>
      <c r="HRX310" s="119" t="s">
        <v>614</v>
      </c>
      <c r="HRY310" s="119" t="s">
        <v>614</v>
      </c>
      <c r="HRZ310" s="119" t="s">
        <v>614</v>
      </c>
      <c r="HSA310" s="119" t="s">
        <v>614</v>
      </c>
      <c r="HSB310" s="119" t="s">
        <v>614</v>
      </c>
      <c r="HSC310" s="119" t="s">
        <v>614</v>
      </c>
      <c r="HSD310" s="119" t="s">
        <v>614</v>
      </c>
      <c r="HSE310" s="119" t="s">
        <v>614</v>
      </c>
      <c r="HSF310" s="119" t="s">
        <v>614</v>
      </c>
      <c r="HSG310" s="119" t="s">
        <v>614</v>
      </c>
      <c r="HSH310" s="119" t="s">
        <v>614</v>
      </c>
      <c r="HSI310" s="119" t="s">
        <v>614</v>
      </c>
      <c r="HSJ310" s="119" t="s">
        <v>614</v>
      </c>
      <c r="HSK310" s="119" t="s">
        <v>614</v>
      </c>
      <c r="HSL310" s="119" t="s">
        <v>614</v>
      </c>
      <c r="HSM310" s="119" t="s">
        <v>614</v>
      </c>
      <c r="HSN310" s="119" t="s">
        <v>614</v>
      </c>
      <c r="HSO310" s="119" t="s">
        <v>614</v>
      </c>
      <c r="HSP310" s="119" t="s">
        <v>614</v>
      </c>
      <c r="HSQ310" s="119" t="s">
        <v>614</v>
      </c>
      <c r="HSR310" s="119" t="s">
        <v>614</v>
      </c>
      <c r="HSS310" s="119" t="s">
        <v>614</v>
      </c>
      <c r="HST310" s="119" t="s">
        <v>614</v>
      </c>
      <c r="HSU310" s="119" t="s">
        <v>614</v>
      </c>
      <c r="HSV310" s="119" t="s">
        <v>614</v>
      </c>
      <c r="HSW310" s="119" t="s">
        <v>614</v>
      </c>
      <c r="HSX310" s="119" t="s">
        <v>614</v>
      </c>
      <c r="HSY310" s="119" t="s">
        <v>614</v>
      </c>
      <c r="HSZ310" s="119" t="s">
        <v>614</v>
      </c>
      <c r="HTA310" s="119" t="s">
        <v>614</v>
      </c>
      <c r="HTB310" s="119" t="s">
        <v>614</v>
      </c>
      <c r="HTC310" s="119" t="s">
        <v>614</v>
      </c>
      <c r="HTD310" s="119" t="s">
        <v>614</v>
      </c>
      <c r="HTE310" s="119" t="s">
        <v>614</v>
      </c>
      <c r="HTF310" s="119" t="s">
        <v>614</v>
      </c>
      <c r="HTG310" s="119" t="s">
        <v>614</v>
      </c>
      <c r="HTH310" s="119" t="s">
        <v>614</v>
      </c>
      <c r="HTI310" s="119" t="s">
        <v>614</v>
      </c>
      <c r="HTJ310" s="119" t="s">
        <v>614</v>
      </c>
      <c r="HTK310" s="119" t="s">
        <v>614</v>
      </c>
      <c r="HTL310" s="119" t="s">
        <v>614</v>
      </c>
      <c r="HTM310" s="119" t="s">
        <v>614</v>
      </c>
      <c r="HTN310" s="119" t="s">
        <v>614</v>
      </c>
      <c r="HTO310" s="119" t="s">
        <v>614</v>
      </c>
      <c r="HTP310" s="119" t="s">
        <v>614</v>
      </c>
      <c r="HTQ310" s="119" t="s">
        <v>614</v>
      </c>
      <c r="HTR310" s="119" t="s">
        <v>614</v>
      </c>
      <c r="HTS310" s="119" t="s">
        <v>614</v>
      </c>
      <c r="HTT310" s="119" t="s">
        <v>614</v>
      </c>
      <c r="HTU310" s="119" t="s">
        <v>614</v>
      </c>
      <c r="HTV310" s="119" t="s">
        <v>614</v>
      </c>
      <c r="HTW310" s="119" t="s">
        <v>614</v>
      </c>
      <c r="HTX310" s="119" t="s">
        <v>614</v>
      </c>
      <c r="HTY310" s="119" t="s">
        <v>614</v>
      </c>
      <c r="HTZ310" s="119" t="s">
        <v>614</v>
      </c>
      <c r="HUA310" s="119" t="s">
        <v>614</v>
      </c>
      <c r="HUB310" s="119" t="s">
        <v>614</v>
      </c>
      <c r="HUC310" s="119" t="s">
        <v>614</v>
      </c>
      <c r="HUD310" s="119" t="s">
        <v>614</v>
      </c>
      <c r="HUE310" s="119" t="s">
        <v>614</v>
      </c>
      <c r="HUF310" s="119" t="s">
        <v>614</v>
      </c>
      <c r="HUG310" s="119" t="s">
        <v>614</v>
      </c>
      <c r="HUH310" s="119" t="s">
        <v>614</v>
      </c>
      <c r="HUI310" s="119" t="s">
        <v>614</v>
      </c>
      <c r="HUJ310" s="119" t="s">
        <v>614</v>
      </c>
      <c r="HUK310" s="119" t="s">
        <v>614</v>
      </c>
      <c r="HUL310" s="119" t="s">
        <v>614</v>
      </c>
      <c r="HUM310" s="119" t="s">
        <v>614</v>
      </c>
      <c r="HUN310" s="119" t="s">
        <v>614</v>
      </c>
      <c r="HUO310" s="119" t="s">
        <v>614</v>
      </c>
      <c r="HUP310" s="119" t="s">
        <v>614</v>
      </c>
      <c r="HUQ310" s="119" t="s">
        <v>614</v>
      </c>
      <c r="HUR310" s="119" t="s">
        <v>614</v>
      </c>
      <c r="HUS310" s="119" t="s">
        <v>614</v>
      </c>
      <c r="HUT310" s="119" t="s">
        <v>614</v>
      </c>
      <c r="HUU310" s="119" t="s">
        <v>614</v>
      </c>
      <c r="HUV310" s="119" t="s">
        <v>614</v>
      </c>
      <c r="HUW310" s="119" t="s">
        <v>614</v>
      </c>
      <c r="HUX310" s="119" t="s">
        <v>614</v>
      </c>
      <c r="HUY310" s="119" t="s">
        <v>614</v>
      </c>
      <c r="HUZ310" s="119" t="s">
        <v>614</v>
      </c>
      <c r="HVA310" s="119" t="s">
        <v>614</v>
      </c>
      <c r="HVB310" s="119" t="s">
        <v>614</v>
      </c>
      <c r="HVC310" s="119" t="s">
        <v>614</v>
      </c>
      <c r="HVD310" s="119" t="s">
        <v>614</v>
      </c>
      <c r="HVE310" s="119" t="s">
        <v>614</v>
      </c>
      <c r="HVF310" s="119" t="s">
        <v>614</v>
      </c>
      <c r="HVG310" s="119" t="s">
        <v>614</v>
      </c>
      <c r="HVH310" s="119" t="s">
        <v>614</v>
      </c>
      <c r="HVI310" s="119" t="s">
        <v>614</v>
      </c>
      <c r="HVJ310" s="119" t="s">
        <v>614</v>
      </c>
      <c r="HVK310" s="119" t="s">
        <v>614</v>
      </c>
      <c r="HVL310" s="119" t="s">
        <v>614</v>
      </c>
      <c r="HVM310" s="119" t="s">
        <v>614</v>
      </c>
      <c r="HVN310" s="119" t="s">
        <v>614</v>
      </c>
      <c r="HVO310" s="119" t="s">
        <v>614</v>
      </c>
      <c r="HVP310" s="119" t="s">
        <v>614</v>
      </c>
      <c r="HVQ310" s="119" t="s">
        <v>614</v>
      </c>
      <c r="HVR310" s="119" t="s">
        <v>614</v>
      </c>
      <c r="HVS310" s="119" t="s">
        <v>614</v>
      </c>
      <c r="HVT310" s="119" t="s">
        <v>614</v>
      </c>
      <c r="HVU310" s="119" t="s">
        <v>614</v>
      </c>
      <c r="HVV310" s="119" t="s">
        <v>614</v>
      </c>
      <c r="HVW310" s="119" t="s">
        <v>614</v>
      </c>
      <c r="HVX310" s="119" t="s">
        <v>614</v>
      </c>
      <c r="HVY310" s="119" t="s">
        <v>614</v>
      </c>
      <c r="HVZ310" s="119" t="s">
        <v>614</v>
      </c>
      <c r="HWA310" s="119" t="s">
        <v>614</v>
      </c>
      <c r="HWB310" s="119" t="s">
        <v>614</v>
      </c>
      <c r="HWC310" s="119" t="s">
        <v>614</v>
      </c>
      <c r="HWD310" s="119" t="s">
        <v>614</v>
      </c>
      <c r="HWE310" s="119" t="s">
        <v>614</v>
      </c>
      <c r="HWF310" s="119" t="s">
        <v>614</v>
      </c>
      <c r="HWG310" s="119" t="s">
        <v>614</v>
      </c>
      <c r="HWH310" s="119" t="s">
        <v>614</v>
      </c>
      <c r="HWI310" s="119" t="s">
        <v>614</v>
      </c>
      <c r="HWJ310" s="119" t="s">
        <v>614</v>
      </c>
      <c r="HWK310" s="119" t="s">
        <v>614</v>
      </c>
      <c r="HWL310" s="119" t="s">
        <v>614</v>
      </c>
      <c r="HWM310" s="119" t="s">
        <v>614</v>
      </c>
      <c r="HWN310" s="119" t="s">
        <v>614</v>
      </c>
      <c r="HWO310" s="119" t="s">
        <v>614</v>
      </c>
      <c r="HWP310" s="119" t="s">
        <v>614</v>
      </c>
      <c r="HWQ310" s="119" t="s">
        <v>614</v>
      </c>
      <c r="HWR310" s="119" t="s">
        <v>614</v>
      </c>
      <c r="HWS310" s="119" t="s">
        <v>614</v>
      </c>
      <c r="HWT310" s="119" t="s">
        <v>614</v>
      </c>
      <c r="HWU310" s="119" t="s">
        <v>614</v>
      </c>
      <c r="HWV310" s="119" t="s">
        <v>614</v>
      </c>
      <c r="HWW310" s="119" t="s">
        <v>614</v>
      </c>
      <c r="HWX310" s="119" t="s">
        <v>614</v>
      </c>
      <c r="HWY310" s="119" t="s">
        <v>614</v>
      </c>
      <c r="HWZ310" s="119" t="s">
        <v>614</v>
      </c>
      <c r="HXA310" s="119" t="s">
        <v>614</v>
      </c>
      <c r="HXB310" s="119" t="s">
        <v>614</v>
      </c>
      <c r="HXC310" s="119" t="s">
        <v>614</v>
      </c>
      <c r="HXD310" s="119" t="s">
        <v>614</v>
      </c>
      <c r="HXE310" s="119" t="s">
        <v>614</v>
      </c>
      <c r="HXF310" s="119" t="s">
        <v>614</v>
      </c>
      <c r="HXG310" s="119" t="s">
        <v>614</v>
      </c>
      <c r="HXH310" s="119" t="s">
        <v>614</v>
      </c>
      <c r="HXI310" s="119" t="s">
        <v>614</v>
      </c>
      <c r="HXJ310" s="119" t="s">
        <v>614</v>
      </c>
      <c r="HXK310" s="119" t="s">
        <v>614</v>
      </c>
      <c r="HXL310" s="119" t="s">
        <v>614</v>
      </c>
      <c r="HXM310" s="119" t="s">
        <v>614</v>
      </c>
      <c r="HXN310" s="119" t="s">
        <v>614</v>
      </c>
      <c r="HXO310" s="119" t="s">
        <v>614</v>
      </c>
      <c r="HXP310" s="119" t="s">
        <v>614</v>
      </c>
      <c r="HXQ310" s="119" t="s">
        <v>614</v>
      </c>
      <c r="HXR310" s="119" t="s">
        <v>614</v>
      </c>
      <c r="HXS310" s="119" t="s">
        <v>614</v>
      </c>
      <c r="HXT310" s="119" t="s">
        <v>614</v>
      </c>
      <c r="HXU310" s="119" t="s">
        <v>614</v>
      </c>
      <c r="HXV310" s="119" t="s">
        <v>614</v>
      </c>
      <c r="HXW310" s="119" t="s">
        <v>614</v>
      </c>
      <c r="HXX310" s="119" t="s">
        <v>614</v>
      </c>
      <c r="HXY310" s="119" t="s">
        <v>614</v>
      </c>
      <c r="HXZ310" s="119" t="s">
        <v>614</v>
      </c>
      <c r="HYA310" s="119" t="s">
        <v>614</v>
      </c>
      <c r="HYB310" s="119" t="s">
        <v>614</v>
      </c>
      <c r="HYC310" s="119" t="s">
        <v>614</v>
      </c>
      <c r="HYD310" s="119" t="s">
        <v>614</v>
      </c>
      <c r="HYE310" s="119" t="s">
        <v>614</v>
      </c>
      <c r="HYF310" s="119" t="s">
        <v>614</v>
      </c>
      <c r="HYG310" s="119" t="s">
        <v>614</v>
      </c>
      <c r="HYH310" s="119" t="s">
        <v>614</v>
      </c>
      <c r="HYI310" s="119" t="s">
        <v>614</v>
      </c>
      <c r="HYJ310" s="119" t="s">
        <v>614</v>
      </c>
      <c r="HYK310" s="119" t="s">
        <v>614</v>
      </c>
      <c r="HYL310" s="119" t="s">
        <v>614</v>
      </c>
      <c r="HYM310" s="119" t="s">
        <v>614</v>
      </c>
      <c r="HYN310" s="119" t="s">
        <v>614</v>
      </c>
      <c r="HYO310" s="119" t="s">
        <v>614</v>
      </c>
      <c r="HYP310" s="119" t="s">
        <v>614</v>
      </c>
      <c r="HYQ310" s="119" t="s">
        <v>614</v>
      </c>
      <c r="HYR310" s="119" t="s">
        <v>614</v>
      </c>
      <c r="HYS310" s="119" t="s">
        <v>614</v>
      </c>
      <c r="HYT310" s="119" t="s">
        <v>614</v>
      </c>
      <c r="HYU310" s="119" t="s">
        <v>614</v>
      </c>
      <c r="HYV310" s="119" t="s">
        <v>614</v>
      </c>
      <c r="HYW310" s="119" t="s">
        <v>614</v>
      </c>
      <c r="HYX310" s="119" t="s">
        <v>614</v>
      </c>
      <c r="HYY310" s="119" t="s">
        <v>614</v>
      </c>
      <c r="HYZ310" s="119" t="s">
        <v>614</v>
      </c>
      <c r="HZA310" s="119" t="s">
        <v>614</v>
      </c>
      <c r="HZB310" s="119" t="s">
        <v>614</v>
      </c>
      <c r="HZC310" s="119" t="s">
        <v>614</v>
      </c>
      <c r="HZD310" s="119" t="s">
        <v>614</v>
      </c>
      <c r="HZE310" s="119" t="s">
        <v>614</v>
      </c>
      <c r="HZF310" s="119" t="s">
        <v>614</v>
      </c>
      <c r="HZG310" s="119" t="s">
        <v>614</v>
      </c>
      <c r="HZH310" s="119" t="s">
        <v>614</v>
      </c>
      <c r="HZI310" s="119" t="s">
        <v>614</v>
      </c>
      <c r="HZJ310" s="119" t="s">
        <v>614</v>
      </c>
      <c r="HZK310" s="119" t="s">
        <v>614</v>
      </c>
      <c r="HZL310" s="119" t="s">
        <v>614</v>
      </c>
      <c r="HZM310" s="119" t="s">
        <v>614</v>
      </c>
      <c r="HZN310" s="119" t="s">
        <v>614</v>
      </c>
      <c r="HZO310" s="119" t="s">
        <v>614</v>
      </c>
      <c r="HZP310" s="119" t="s">
        <v>614</v>
      </c>
      <c r="HZQ310" s="119" t="s">
        <v>614</v>
      </c>
      <c r="HZR310" s="119" t="s">
        <v>614</v>
      </c>
      <c r="HZS310" s="119" t="s">
        <v>614</v>
      </c>
      <c r="HZT310" s="119" t="s">
        <v>614</v>
      </c>
      <c r="HZU310" s="119" t="s">
        <v>614</v>
      </c>
      <c r="HZV310" s="119" t="s">
        <v>614</v>
      </c>
      <c r="HZW310" s="119" t="s">
        <v>614</v>
      </c>
      <c r="HZX310" s="119" t="s">
        <v>614</v>
      </c>
      <c r="HZY310" s="119" t="s">
        <v>614</v>
      </c>
      <c r="HZZ310" s="119" t="s">
        <v>614</v>
      </c>
      <c r="IAA310" s="119" t="s">
        <v>614</v>
      </c>
      <c r="IAB310" s="119" t="s">
        <v>614</v>
      </c>
      <c r="IAC310" s="119" t="s">
        <v>614</v>
      </c>
      <c r="IAD310" s="119" t="s">
        <v>614</v>
      </c>
      <c r="IAE310" s="119" t="s">
        <v>614</v>
      </c>
      <c r="IAF310" s="119" t="s">
        <v>614</v>
      </c>
      <c r="IAG310" s="119" t="s">
        <v>614</v>
      </c>
      <c r="IAH310" s="119" t="s">
        <v>614</v>
      </c>
      <c r="IAI310" s="119" t="s">
        <v>614</v>
      </c>
      <c r="IAJ310" s="119" t="s">
        <v>614</v>
      </c>
      <c r="IAK310" s="119" t="s">
        <v>614</v>
      </c>
      <c r="IAL310" s="119" t="s">
        <v>614</v>
      </c>
      <c r="IAM310" s="119" t="s">
        <v>614</v>
      </c>
      <c r="IAN310" s="119" t="s">
        <v>614</v>
      </c>
      <c r="IAO310" s="119" t="s">
        <v>614</v>
      </c>
      <c r="IAP310" s="119" t="s">
        <v>614</v>
      </c>
      <c r="IAQ310" s="119" t="s">
        <v>614</v>
      </c>
      <c r="IAR310" s="119" t="s">
        <v>614</v>
      </c>
      <c r="IAS310" s="119" t="s">
        <v>614</v>
      </c>
      <c r="IAT310" s="119" t="s">
        <v>614</v>
      </c>
      <c r="IAU310" s="119" t="s">
        <v>614</v>
      </c>
      <c r="IAV310" s="119" t="s">
        <v>614</v>
      </c>
      <c r="IAW310" s="119" t="s">
        <v>614</v>
      </c>
      <c r="IAX310" s="119" t="s">
        <v>614</v>
      </c>
      <c r="IAY310" s="119" t="s">
        <v>614</v>
      </c>
      <c r="IAZ310" s="119" t="s">
        <v>614</v>
      </c>
      <c r="IBA310" s="119" t="s">
        <v>614</v>
      </c>
      <c r="IBB310" s="119" t="s">
        <v>614</v>
      </c>
      <c r="IBC310" s="119" t="s">
        <v>614</v>
      </c>
      <c r="IBD310" s="119" t="s">
        <v>614</v>
      </c>
      <c r="IBE310" s="119" t="s">
        <v>614</v>
      </c>
      <c r="IBF310" s="119" t="s">
        <v>614</v>
      </c>
      <c r="IBG310" s="119" t="s">
        <v>614</v>
      </c>
      <c r="IBH310" s="119" t="s">
        <v>614</v>
      </c>
      <c r="IBI310" s="119" t="s">
        <v>614</v>
      </c>
      <c r="IBJ310" s="119" t="s">
        <v>614</v>
      </c>
      <c r="IBK310" s="119" t="s">
        <v>614</v>
      </c>
      <c r="IBL310" s="119" t="s">
        <v>614</v>
      </c>
      <c r="IBM310" s="119" t="s">
        <v>614</v>
      </c>
      <c r="IBN310" s="119" t="s">
        <v>614</v>
      </c>
      <c r="IBO310" s="119" t="s">
        <v>614</v>
      </c>
      <c r="IBP310" s="119" t="s">
        <v>614</v>
      </c>
      <c r="IBQ310" s="119" t="s">
        <v>614</v>
      </c>
      <c r="IBR310" s="119" t="s">
        <v>614</v>
      </c>
      <c r="IBS310" s="119" t="s">
        <v>614</v>
      </c>
      <c r="IBT310" s="119" t="s">
        <v>614</v>
      </c>
      <c r="IBU310" s="119" t="s">
        <v>614</v>
      </c>
      <c r="IBV310" s="119" t="s">
        <v>614</v>
      </c>
      <c r="IBW310" s="119" t="s">
        <v>614</v>
      </c>
      <c r="IBX310" s="119" t="s">
        <v>614</v>
      </c>
      <c r="IBY310" s="119" t="s">
        <v>614</v>
      </c>
      <c r="IBZ310" s="119" t="s">
        <v>614</v>
      </c>
      <c r="ICA310" s="119" t="s">
        <v>614</v>
      </c>
      <c r="ICB310" s="119" t="s">
        <v>614</v>
      </c>
      <c r="ICC310" s="119" t="s">
        <v>614</v>
      </c>
      <c r="ICD310" s="119" t="s">
        <v>614</v>
      </c>
      <c r="ICE310" s="119" t="s">
        <v>614</v>
      </c>
      <c r="ICF310" s="119" t="s">
        <v>614</v>
      </c>
      <c r="ICG310" s="119" t="s">
        <v>614</v>
      </c>
      <c r="ICH310" s="119" t="s">
        <v>614</v>
      </c>
      <c r="ICI310" s="119" t="s">
        <v>614</v>
      </c>
      <c r="ICJ310" s="119" t="s">
        <v>614</v>
      </c>
      <c r="ICK310" s="119" t="s">
        <v>614</v>
      </c>
      <c r="ICL310" s="119" t="s">
        <v>614</v>
      </c>
      <c r="ICM310" s="119" t="s">
        <v>614</v>
      </c>
      <c r="ICN310" s="119" t="s">
        <v>614</v>
      </c>
      <c r="ICO310" s="119" t="s">
        <v>614</v>
      </c>
      <c r="ICP310" s="119" t="s">
        <v>614</v>
      </c>
      <c r="ICQ310" s="119" t="s">
        <v>614</v>
      </c>
      <c r="ICR310" s="119" t="s">
        <v>614</v>
      </c>
      <c r="ICS310" s="119" t="s">
        <v>614</v>
      </c>
      <c r="ICT310" s="119" t="s">
        <v>614</v>
      </c>
      <c r="ICU310" s="119" t="s">
        <v>614</v>
      </c>
      <c r="ICV310" s="119" t="s">
        <v>614</v>
      </c>
      <c r="ICW310" s="119" t="s">
        <v>614</v>
      </c>
      <c r="ICX310" s="119" t="s">
        <v>614</v>
      </c>
      <c r="ICY310" s="119" t="s">
        <v>614</v>
      </c>
      <c r="ICZ310" s="119" t="s">
        <v>614</v>
      </c>
      <c r="IDA310" s="119" t="s">
        <v>614</v>
      </c>
      <c r="IDB310" s="119" t="s">
        <v>614</v>
      </c>
      <c r="IDC310" s="119" t="s">
        <v>614</v>
      </c>
      <c r="IDD310" s="119" t="s">
        <v>614</v>
      </c>
      <c r="IDE310" s="119" t="s">
        <v>614</v>
      </c>
      <c r="IDF310" s="119" t="s">
        <v>614</v>
      </c>
      <c r="IDG310" s="119" t="s">
        <v>614</v>
      </c>
      <c r="IDH310" s="119" t="s">
        <v>614</v>
      </c>
      <c r="IDI310" s="119" t="s">
        <v>614</v>
      </c>
      <c r="IDJ310" s="119" t="s">
        <v>614</v>
      </c>
      <c r="IDK310" s="119" t="s">
        <v>614</v>
      </c>
      <c r="IDL310" s="119" t="s">
        <v>614</v>
      </c>
      <c r="IDM310" s="119" t="s">
        <v>614</v>
      </c>
      <c r="IDN310" s="119" t="s">
        <v>614</v>
      </c>
      <c r="IDO310" s="119" t="s">
        <v>614</v>
      </c>
      <c r="IDP310" s="119" t="s">
        <v>614</v>
      </c>
      <c r="IDQ310" s="119" t="s">
        <v>614</v>
      </c>
      <c r="IDR310" s="119" t="s">
        <v>614</v>
      </c>
      <c r="IDS310" s="119" t="s">
        <v>614</v>
      </c>
      <c r="IDT310" s="119" t="s">
        <v>614</v>
      </c>
      <c r="IDU310" s="119" t="s">
        <v>614</v>
      </c>
      <c r="IDV310" s="119" t="s">
        <v>614</v>
      </c>
      <c r="IDW310" s="119" t="s">
        <v>614</v>
      </c>
      <c r="IDX310" s="119" t="s">
        <v>614</v>
      </c>
      <c r="IDY310" s="119" t="s">
        <v>614</v>
      </c>
      <c r="IDZ310" s="119" t="s">
        <v>614</v>
      </c>
      <c r="IEA310" s="119" t="s">
        <v>614</v>
      </c>
      <c r="IEB310" s="119" t="s">
        <v>614</v>
      </c>
      <c r="IEC310" s="119" t="s">
        <v>614</v>
      </c>
      <c r="IED310" s="119" t="s">
        <v>614</v>
      </c>
      <c r="IEE310" s="119" t="s">
        <v>614</v>
      </c>
      <c r="IEF310" s="119" t="s">
        <v>614</v>
      </c>
      <c r="IEG310" s="119" t="s">
        <v>614</v>
      </c>
      <c r="IEH310" s="119" t="s">
        <v>614</v>
      </c>
      <c r="IEI310" s="119" t="s">
        <v>614</v>
      </c>
      <c r="IEJ310" s="119" t="s">
        <v>614</v>
      </c>
      <c r="IEK310" s="119" t="s">
        <v>614</v>
      </c>
      <c r="IEL310" s="119" t="s">
        <v>614</v>
      </c>
      <c r="IEM310" s="119" t="s">
        <v>614</v>
      </c>
      <c r="IEN310" s="119" t="s">
        <v>614</v>
      </c>
      <c r="IEO310" s="119" t="s">
        <v>614</v>
      </c>
      <c r="IEP310" s="119" t="s">
        <v>614</v>
      </c>
      <c r="IEQ310" s="119" t="s">
        <v>614</v>
      </c>
      <c r="IER310" s="119" t="s">
        <v>614</v>
      </c>
      <c r="IES310" s="119" t="s">
        <v>614</v>
      </c>
      <c r="IET310" s="119" t="s">
        <v>614</v>
      </c>
      <c r="IEU310" s="119" t="s">
        <v>614</v>
      </c>
      <c r="IEV310" s="119" t="s">
        <v>614</v>
      </c>
      <c r="IEW310" s="119" t="s">
        <v>614</v>
      </c>
      <c r="IEX310" s="119" t="s">
        <v>614</v>
      </c>
      <c r="IEY310" s="119" t="s">
        <v>614</v>
      </c>
      <c r="IEZ310" s="119" t="s">
        <v>614</v>
      </c>
      <c r="IFA310" s="119" t="s">
        <v>614</v>
      </c>
      <c r="IFB310" s="119" t="s">
        <v>614</v>
      </c>
      <c r="IFC310" s="119" t="s">
        <v>614</v>
      </c>
      <c r="IFD310" s="119" t="s">
        <v>614</v>
      </c>
      <c r="IFE310" s="119" t="s">
        <v>614</v>
      </c>
      <c r="IFF310" s="119" t="s">
        <v>614</v>
      </c>
      <c r="IFG310" s="119" t="s">
        <v>614</v>
      </c>
      <c r="IFH310" s="119" t="s">
        <v>614</v>
      </c>
      <c r="IFI310" s="119" t="s">
        <v>614</v>
      </c>
      <c r="IFJ310" s="119" t="s">
        <v>614</v>
      </c>
      <c r="IFK310" s="119" t="s">
        <v>614</v>
      </c>
      <c r="IFL310" s="119" t="s">
        <v>614</v>
      </c>
      <c r="IFM310" s="119" t="s">
        <v>614</v>
      </c>
      <c r="IFN310" s="119" t="s">
        <v>614</v>
      </c>
      <c r="IFO310" s="119" t="s">
        <v>614</v>
      </c>
      <c r="IFP310" s="119" t="s">
        <v>614</v>
      </c>
      <c r="IFQ310" s="119" t="s">
        <v>614</v>
      </c>
      <c r="IFR310" s="119" t="s">
        <v>614</v>
      </c>
      <c r="IFS310" s="119" t="s">
        <v>614</v>
      </c>
      <c r="IFT310" s="119" t="s">
        <v>614</v>
      </c>
      <c r="IFU310" s="119" t="s">
        <v>614</v>
      </c>
      <c r="IFV310" s="119" t="s">
        <v>614</v>
      </c>
      <c r="IFW310" s="119" t="s">
        <v>614</v>
      </c>
      <c r="IFX310" s="119" t="s">
        <v>614</v>
      </c>
      <c r="IFY310" s="119" t="s">
        <v>614</v>
      </c>
      <c r="IFZ310" s="119" t="s">
        <v>614</v>
      </c>
      <c r="IGA310" s="119" t="s">
        <v>614</v>
      </c>
      <c r="IGB310" s="119" t="s">
        <v>614</v>
      </c>
      <c r="IGC310" s="119" t="s">
        <v>614</v>
      </c>
      <c r="IGD310" s="119" t="s">
        <v>614</v>
      </c>
      <c r="IGE310" s="119" t="s">
        <v>614</v>
      </c>
      <c r="IGF310" s="119" t="s">
        <v>614</v>
      </c>
      <c r="IGG310" s="119" t="s">
        <v>614</v>
      </c>
      <c r="IGH310" s="119" t="s">
        <v>614</v>
      </c>
      <c r="IGI310" s="119" t="s">
        <v>614</v>
      </c>
      <c r="IGJ310" s="119" t="s">
        <v>614</v>
      </c>
      <c r="IGK310" s="119" t="s">
        <v>614</v>
      </c>
      <c r="IGL310" s="119" t="s">
        <v>614</v>
      </c>
      <c r="IGM310" s="119" t="s">
        <v>614</v>
      </c>
      <c r="IGN310" s="119" t="s">
        <v>614</v>
      </c>
      <c r="IGO310" s="119" t="s">
        <v>614</v>
      </c>
      <c r="IGP310" s="119" t="s">
        <v>614</v>
      </c>
      <c r="IGQ310" s="119" t="s">
        <v>614</v>
      </c>
      <c r="IGR310" s="119" t="s">
        <v>614</v>
      </c>
      <c r="IGS310" s="119" t="s">
        <v>614</v>
      </c>
      <c r="IGT310" s="119" t="s">
        <v>614</v>
      </c>
      <c r="IGU310" s="119" t="s">
        <v>614</v>
      </c>
      <c r="IGV310" s="119" t="s">
        <v>614</v>
      </c>
      <c r="IGW310" s="119" t="s">
        <v>614</v>
      </c>
      <c r="IGX310" s="119" t="s">
        <v>614</v>
      </c>
      <c r="IGY310" s="119" t="s">
        <v>614</v>
      </c>
      <c r="IGZ310" s="119" t="s">
        <v>614</v>
      </c>
      <c r="IHA310" s="119" t="s">
        <v>614</v>
      </c>
      <c r="IHB310" s="119" t="s">
        <v>614</v>
      </c>
      <c r="IHC310" s="119" t="s">
        <v>614</v>
      </c>
      <c r="IHD310" s="119" t="s">
        <v>614</v>
      </c>
      <c r="IHE310" s="119" t="s">
        <v>614</v>
      </c>
      <c r="IHF310" s="119" t="s">
        <v>614</v>
      </c>
      <c r="IHG310" s="119" t="s">
        <v>614</v>
      </c>
      <c r="IHH310" s="119" t="s">
        <v>614</v>
      </c>
      <c r="IHI310" s="119" t="s">
        <v>614</v>
      </c>
      <c r="IHJ310" s="119" t="s">
        <v>614</v>
      </c>
      <c r="IHK310" s="119" t="s">
        <v>614</v>
      </c>
      <c r="IHL310" s="119" t="s">
        <v>614</v>
      </c>
      <c r="IHM310" s="119" t="s">
        <v>614</v>
      </c>
      <c r="IHN310" s="119" t="s">
        <v>614</v>
      </c>
      <c r="IHO310" s="119" t="s">
        <v>614</v>
      </c>
      <c r="IHP310" s="119" t="s">
        <v>614</v>
      </c>
      <c r="IHQ310" s="119" t="s">
        <v>614</v>
      </c>
      <c r="IHR310" s="119" t="s">
        <v>614</v>
      </c>
      <c r="IHS310" s="119" t="s">
        <v>614</v>
      </c>
      <c r="IHT310" s="119" t="s">
        <v>614</v>
      </c>
      <c r="IHU310" s="119" t="s">
        <v>614</v>
      </c>
      <c r="IHV310" s="119" t="s">
        <v>614</v>
      </c>
      <c r="IHW310" s="119" t="s">
        <v>614</v>
      </c>
      <c r="IHX310" s="119" t="s">
        <v>614</v>
      </c>
      <c r="IHY310" s="119" t="s">
        <v>614</v>
      </c>
      <c r="IHZ310" s="119" t="s">
        <v>614</v>
      </c>
      <c r="IIA310" s="119" t="s">
        <v>614</v>
      </c>
      <c r="IIB310" s="119" t="s">
        <v>614</v>
      </c>
      <c r="IIC310" s="119" t="s">
        <v>614</v>
      </c>
      <c r="IID310" s="119" t="s">
        <v>614</v>
      </c>
      <c r="IIE310" s="119" t="s">
        <v>614</v>
      </c>
      <c r="IIF310" s="119" t="s">
        <v>614</v>
      </c>
      <c r="IIG310" s="119" t="s">
        <v>614</v>
      </c>
      <c r="IIH310" s="119" t="s">
        <v>614</v>
      </c>
      <c r="III310" s="119" t="s">
        <v>614</v>
      </c>
      <c r="IIJ310" s="119" t="s">
        <v>614</v>
      </c>
      <c r="IIK310" s="119" t="s">
        <v>614</v>
      </c>
      <c r="IIL310" s="119" t="s">
        <v>614</v>
      </c>
      <c r="IIM310" s="119" t="s">
        <v>614</v>
      </c>
      <c r="IIN310" s="119" t="s">
        <v>614</v>
      </c>
      <c r="IIO310" s="119" t="s">
        <v>614</v>
      </c>
      <c r="IIP310" s="119" t="s">
        <v>614</v>
      </c>
      <c r="IIQ310" s="119" t="s">
        <v>614</v>
      </c>
      <c r="IIR310" s="119" t="s">
        <v>614</v>
      </c>
      <c r="IIS310" s="119" t="s">
        <v>614</v>
      </c>
      <c r="IIT310" s="119" t="s">
        <v>614</v>
      </c>
      <c r="IIU310" s="119" t="s">
        <v>614</v>
      </c>
      <c r="IIV310" s="119" t="s">
        <v>614</v>
      </c>
      <c r="IIW310" s="119" t="s">
        <v>614</v>
      </c>
      <c r="IIX310" s="119" t="s">
        <v>614</v>
      </c>
      <c r="IIY310" s="119" t="s">
        <v>614</v>
      </c>
      <c r="IIZ310" s="119" t="s">
        <v>614</v>
      </c>
      <c r="IJA310" s="119" t="s">
        <v>614</v>
      </c>
      <c r="IJB310" s="119" t="s">
        <v>614</v>
      </c>
      <c r="IJC310" s="119" t="s">
        <v>614</v>
      </c>
      <c r="IJD310" s="119" t="s">
        <v>614</v>
      </c>
      <c r="IJE310" s="119" t="s">
        <v>614</v>
      </c>
      <c r="IJF310" s="119" t="s">
        <v>614</v>
      </c>
      <c r="IJG310" s="119" t="s">
        <v>614</v>
      </c>
      <c r="IJH310" s="119" t="s">
        <v>614</v>
      </c>
      <c r="IJI310" s="119" t="s">
        <v>614</v>
      </c>
      <c r="IJJ310" s="119" t="s">
        <v>614</v>
      </c>
      <c r="IJK310" s="119" t="s">
        <v>614</v>
      </c>
      <c r="IJL310" s="119" t="s">
        <v>614</v>
      </c>
      <c r="IJM310" s="119" t="s">
        <v>614</v>
      </c>
      <c r="IJN310" s="119" t="s">
        <v>614</v>
      </c>
      <c r="IJO310" s="119" t="s">
        <v>614</v>
      </c>
      <c r="IJP310" s="119" t="s">
        <v>614</v>
      </c>
      <c r="IJQ310" s="119" t="s">
        <v>614</v>
      </c>
      <c r="IJR310" s="119" t="s">
        <v>614</v>
      </c>
      <c r="IJS310" s="119" t="s">
        <v>614</v>
      </c>
      <c r="IJT310" s="119" t="s">
        <v>614</v>
      </c>
      <c r="IJU310" s="119" t="s">
        <v>614</v>
      </c>
      <c r="IJV310" s="119" t="s">
        <v>614</v>
      </c>
      <c r="IJW310" s="119" t="s">
        <v>614</v>
      </c>
      <c r="IJX310" s="119" t="s">
        <v>614</v>
      </c>
      <c r="IJY310" s="119" t="s">
        <v>614</v>
      </c>
      <c r="IJZ310" s="119" t="s">
        <v>614</v>
      </c>
      <c r="IKA310" s="119" t="s">
        <v>614</v>
      </c>
      <c r="IKB310" s="119" t="s">
        <v>614</v>
      </c>
      <c r="IKC310" s="119" t="s">
        <v>614</v>
      </c>
      <c r="IKD310" s="119" t="s">
        <v>614</v>
      </c>
      <c r="IKE310" s="119" t="s">
        <v>614</v>
      </c>
      <c r="IKF310" s="119" t="s">
        <v>614</v>
      </c>
      <c r="IKG310" s="119" t="s">
        <v>614</v>
      </c>
      <c r="IKH310" s="119" t="s">
        <v>614</v>
      </c>
      <c r="IKI310" s="119" t="s">
        <v>614</v>
      </c>
      <c r="IKJ310" s="119" t="s">
        <v>614</v>
      </c>
      <c r="IKK310" s="119" t="s">
        <v>614</v>
      </c>
      <c r="IKL310" s="119" t="s">
        <v>614</v>
      </c>
      <c r="IKM310" s="119" t="s">
        <v>614</v>
      </c>
      <c r="IKN310" s="119" t="s">
        <v>614</v>
      </c>
      <c r="IKO310" s="119" t="s">
        <v>614</v>
      </c>
      <c r="IKP310" s="119" t="s">
        <v>614</v>
      </c>
      <c r="IKQ310" s="119" t="s">
        <v>614</v>
      </c>
      <c r="IKR310" s="119" t="s">
        <v>614</v>
      </c>
      <c r="IKS310" s="119" t="s">
        <v>614</v>
      </c>
      <c r="IKT310" s="119" t="s">
        <v>614</v>
      </c>
      <c r="IKU310" s="119" t="s">
        <v>614</v>
      </c>
      <c r="IKV310" s="119" t="s">
        <v>614</v>
      </c>
      <c r="IKW310" s="119" t="s">
        <v>614</v>
      </c>
      <c r="IKX310" s="119" t="s">
        <v>614</v>
      </c>
      <c r="IKY310" s="119" t="s">
        <v>614</v>
      </c>
      <c r="IKZ310" s="119" t="s">
        <v>614</v>
      </c>
      <c r="ILA310" s="119" t="s">
        <v>614</v>
      </c>
      <c r="ILB310" s="119" t="s">
        <v>614</v>
      </c>
      <c r="ILC310" s="119" t="s">
        <v>614</v>
      </c>
      <c r="ILD310" s="119" t="s">
        <v>614</v>
      </c>
      <c r="ILE310" s="119" t="s">
        <v>614</v>
      </c>
      <c r="ILF310" s="119" t="s">
        <v>614</v>
      </c>
      <c r="ILG310" s="119" t="s">
        <v>614</v>
      </c>
      <c r="ILH310" s="119" t="s">
        <v>614</v>
      </c>
      <c r="ILI310" s="119" t="s">
        <v>614</v>
      </c>
      <c r="ILJ310" s="119" t="s">
        <v>614</v>
      </c>
      <c r="ILK310" s="119" t="s">
        <v>614</v>
      </c>
      <c r="ILL310" s="119" t="s">
        <v>614</v>
      </c>
      <c r="ILM310" s="119" t="s">
        <v>614</v>
      </c>
      <c r="ILN310" s="119" t="s">
        <v>614</v>
      </c>
      <c r="ILO310" s="119" t="s">
        <v>614</v>
      </c>
      <c r="ILP310" s="119" t="s">
        <v>614</v>
      </c>
      <c r="ILQ310" s="119" t="s">
        <v>614</v>
      </c>
      <c r="ILR310" s="119" t="s">
        <v>614</v>
      </c>
      <c r="ILS310" s="119" t="s">
        <v>614</v>
      </c>
      <c r="ILT310" s="119" t="s">
        <v>614</v>
      </c>
      <c r="ILU310" s="119" t="s">
        <v>614</v>
      </c>
      <c r="ILV310" s="119" t="s">
        <v>614</v>
      </c>
      <c r="ILW310" s="119" t="s">
        <v>614</v>
      </c>
      <c r="ILX310" s="119" t="s">
        <v>614</v>
      </c>
      <c r="ILY310" s="119" t="s">
        <v>614</v>
      </c>
      <c r="ILZ310" s="119" t="s">
        <v>614</v>
      </c>
      <c r="IMA310" s="119" t="s">
        <v>614</v>
      </c>
      <c r="IMB310" s="119" t="s">
        <v>614</v>
      </c>
      <c r="IMC310" s="119" t="s">
        <v>614</v>
      </c>
      <c r="IMD310" s="119" t="s">
        <v>614</v>
      </c>
      <c r="IME310" s="119" t="s">
        <v>614</v>
      </c>
      <c r="IMF310" s="119" t="s">
        <v>614</v>
      </c>
      <c r="IMG310" s="119" t="s">
        <v>614</v>
      </c>
      <c r="IMH310" s="119" t="s">
        <v>614</v>
      </c>
      <c r="IMI310" s="119" t="s">
        <v>614</v>
      </c>
      <c r="IMJ310" s="119" t="s">
        <v>614</v>
      </c>
      <c r="IMK310" s="119" t="s">
        <v>614</v>
      </c>
      <c r="IML310" s="119" t="s">
        <v>614</v>
      </c>
      <c r="IMM310" s="119" t="s">
        <v>614</v>
      </c>
      <c r="IMN310" s="119" t="s">
        <v>614</v>
      </c>
      <c r="IMO310" s="119" t="s">
        <v>614</v>
      </c>
      <c r="IMP310" s="119" t="s">
        <v>614</v>
      </c>
      <c r="IMQ310" s="119" t="s">
        <v>614</v>
      </c>
      <c r="IMR310" s="119" t="s">
        <v>614</v>
      </c>
      <c r="IMS310" s="119" t="s">
        <v>614</v>
      </c>
      <c r="IMT310" s="119" t="s">
        <v>614</v>
      </c>
      <c r="IMU310" s="119" t="s">
        <v>614</v>
      </c>
      <c r="IMV310" s="119" t="s">
        <v>614</v>
      </c>
      <c r="IMW310" s="119" t="s">
        <v>614</v>
      </c>
      <c r="IMX310" s="119" t="s">
        <v>614</v>
      </c>
      <c r="IMY310" s="119" t="s">
        <v>614</v>
      </c>
      <c r="IMZ310" s="119" t="s">
        <v>614</v>
      </c>
      <c r="INA310" s="119" t="s">
        <v>614</v>
      </c>
      <c r="INB310" s="119" t="s">
        <v>614</v>
      </c>
      <c r="INC310" s="119" t="s">
        <v>614</v>
      </c>
      <c r="IND310" s="119" t="s">
        <v>614</v>
      </c>
      <c r="INE310" s="119" t="s">
        <v>614</v>
      </c>
      <c r="INF310" s="119" t="s">
        <v>614</v>
      </c>
      <c r="ING310" s="119" t="s">
        <v>614</v>
      </c>
      <c r="INH310" s="119" t="s">
        <v>614</v>
      </c>
      <c r="INI310" s="119" t="s">
        <v>614</v>
      </c>
      <c r="INJ310" s="119" t="s">
        <v>614</v>
      </c>
      <c r="INK310" s="119" t="s">
        <v>614</v>
      </c>
      <c r="INL310" s="119" t="s">
        <v>614</v>
      </c>
      <c r="INM310" s="119" t="s">
        <v>614</v>
      </c>
      <c r="INN310" s="119" t="s">
        <v>614</v>
      </c>
      <c r="INO310" s="119" t="s">
        <v>614</v>
      </c>
      <c r="INP310" s="119" t="s">
        <v>614</v>
      </c>
      <c r="INQ310" s="119" t="s">
        <v>614</v>
      </c>
      <c r="INR310" s="119" t="s">
        <v>614</v>
      </c>
      <c r="INS310" s="119" t="s">
        <v>614</v>
      </c>
      <c r="INT310" s="119" t="s">
        <v>614</v>
      </c>
      <c r="INU310" s="119" t="s">
        <v>614</v>
      </c>
      <c r="INV310" s="119" t="s">
        <v>614</v>
      </c>
      <c r="INW310" s="119" t="s">
        <v>614</v>
      </c>
      <c r="INX310" s="119" t="s">
        <v>614</v>
      </c>
      <c r="INY310" s="119" t="s">
        <v>614</v>
      </c>
      <c r="INZ310" s="119" t="s">
        <v>614</v>
      </c>
      <c r="IOA310" s="119" t="s">
        <v>614</v>
      </c>
      <c r="IOB310" s="119" t="s">
        <v>614</v>
      </c>
      <c r="IOC310" s="119" t="s">
        <v>614</v>
      </c>
      <c r="IOD310" s="119" t="s">
        <v>614</v>
      </c>
      <c r="IOE310" s="119" t="s">
        <v>614</v>
      </c>
      <c r="IOF310" s="119" t="s">
        <v>614</v>
      </c>
      <c r="IOG310" s="119" t="s">
        <v>614</v>
      </c>
      <c r="IOH310" s="119" t="s">
        <v>614</v>
      </c>
      <c r="IOI310" s="119" t="s">
        <v>614</v>
      </c>
      <c r="IOJ310" s="119" t="s">
        <v>614</v>
      </c>
      <c r="IOK310" s="119" t="s">
        <v>614</v>
      </c>
      <c r="IOL310" s="119" t="s">
        <v>614</v>
      </c>
      <c r="IOM310" s="119" t="s">
        <v>614</v>
      </c>
      <c r="ION310" s="119" t="s">
        <v>614</v>
      </c>
      <c r="IOO310" s="119" t="s">
        <v>614</v>
      </c>
      <c r="IOP310" s="119" t="s">
        <v>614</v>
      </c>
      <c r="IOQ310" s="119" t="s">
        <v>614</v>
      </c>
      <c r="IOR310" s="119" t="s">
        <v>614</v>
      </c>
      <c r="IOS310" s="119" t="s">
        <v>614</v>
      </c>
      <c r="IOT310" s="119" t="s">
        <v>614</v>
      </c>
      <c r="IOU310" s="119" t="s">
        <v>614</v>
      </c>
      <c r="IOV310" s="119" t="s">
        <v>614</v>
      </c>
      <c r="IOW310" s="119" t="s">
        <v>614</v>
      </c>
      <c r="IOX310" s="119" t="s">
        <v>614</v>
      </c>
      <c r="IOY310" s="119" t="s">
        <v>614</v>
      </c>
      <c r="IOZ310" s="119" t="s">
        <v>614</v>
      </c>
      <c r="IPA310" s="119" t="s">
        <v>614</v>
      </c>
      <c r="IPB310" s="119" t="s">
        <v>614</v>
      </c>
      <c r="IPC310" s="119" t="s">
        <v>614</v>
      </c>
      <c r="IPD310" s="119" t="s">
        <v>614</v>
      </c>
      <c r="IPE310" s="119" t="s">
        <v>614</v>
      </c>
      <c r="IPF310" s="119" t="s">
        <v>614</v>
      </c>
      <c r="IPG310" s="119" t="s">
        <v>614</v>
      </c>
      <c r="IPH310" s="119" t="s">
        <v>614</v>
      </c>
      <c r="IPI310" s="119" t="s">
        <v>614</v>
      </c>
      <c r="IPJ310" s="119" t="s">
        <v>614</v>
      </c>
      <c r="IPK310" s="119" t="s">
        <v>614</v>
      </c>
      <c r="IPL310" s="119" t="s">
        <v>614</v>
      </c>
      <c r="IPM310" s="119" t="s">
        <v>614</v>
      </c>
      <c r="IPN310" s="119" t="s">
        <v>614</v>
      </c>
      <c r="IPO310" s="119" t="s">
        <v>614</v>
      </c>
      <c r="IPP310" s="119" t="s">
        <v>614</v>
      </c>
      <c r="IPQ310" s="119" t="s">
        <v>614</v>
      </c>
      <c r="IPR310" s="119" t="s">
        <v>614</v>
      </c>
      <c r="IPS310" s="119" t="s">
        <v>614</v>
      </c>
      <c r="IPT310" s="119" t="s">
        <v>614</v>
      </c>
      <c r="IPU310" s="119" t="s">
        <v>614</v>
      </c>
      <c r="IPV310" s="119" t="s">
        <v>614</v>
      </c>
      <c r="IPW310" s="119" t="s">
        <v>614</v>
      </c>
      <c r="IPX310" s="119" t="s">
        <v>614</v>
      </c>
      <c r="IPY310" s="119" t="s">
        <v>614</v>
      </c>
      <c r="IPZ310" s="119" t="s">
        <v>614</v>
      </c>
      <c r="IQA310" s="119" t="s">
        <v>614</v>
      </c>
      <c r="IQB310" s="119" t="s">
        <v>614</v>
      </c>
      <c r="IQC310" s="119" t="s">
        <v>614</v>
      </c>
      <c r="IQD310" s="119" t="s">
        <v>614</v>
      </c>
      <c r="IQE310" s="119" t="s">
        <v>614</v>
      </c>
      <c r="IQF310" s="119" t="s">
        <v>614</v>
      </c>
      <c r="IQG310" s="119" t="s">
        <v>614</v>
      </c>
      <c r="IQH310" s="119" t="s">
        <v>614</v>
      </c>
      <c r="IQI310" s="119" t="s">
        <v>614</v>
      </c>
      <c r="IQJ310" s="119" t="s">
        <v>614</v>
      </c>
      <c r="IQK310" s="119" t="s">
        <v>614</v>
      </c>
      <c r="IQL310" s="119" t="s">
        <v>614</v>
      </c>
      <c r="IQM310" s="119" t="s">
        <v>614</v>
      </c>
      <c r="IQN310" s="119" t="s">
        <v>614</v>
      </c>
      <c r="IQO310" s="119" t="s">
        <v>614</v>
      </c>
      <c r="IQP310" s="119" t="s">
        <v>614</v>
      </c>
      <c r="IQQ310" s="119" t="s">
        <v>614</v>
      </c>
      <c r="IQR310" s="119" t="s">
        <v>614</v>
      </c>
      <c r="IQS310" s="119" t="s">
        <v>614</v>
      </c>
      <c r="IQT310" s="119" t="s">
        <v>614</v>
      </c>
      <c r="IQU310" s="119" t="s">
        <v>614</v>
      </c>
      <c r="IQV310" s="119" t="s">
        <v>614</v>
      </c>
      <c r="IQW310" s="119" t="s">
        <v>614</v>
      </c>
      <c r="IQX310" s="119" t="s">
        <v>614</v>
      </c>
      <c r="IQY310" s="119" t="s">
        <v>614</v>
      </c>
      <c r="IQZ310" s="119" t="s">
        <v>614</v>
      </c>
      <c r="IRA310" s="119" t="s">
        <v>614</v>
      </c>
      <c r="IRB310" s="119" t="s">
        <v>614</v>
      </c>
      <c r="IRC310" s="119" t="s">
        <v>614</v>
      </c>
      <c r="IRD310" s="119" t="s">
        <v>614</v>
      </c>
      <c r="IRE310" s="119" t="s">
        <v>614</v>
      </c>
      <c r="IRF310" s="119" t="s">
        <v>614</v>
      </c>
      <c r="IRG310" s="119" t="s">
        <v>614</v>
      </c>
      <c r="IRH310" s="119" t="s">
        <v>614</v>
      </c>
      <c r="IRI310" s="119" t="s">
        <v>614</v>
      </c>
      <c r="IRJ310" s="119" t="s">
        <v>614</v>
      </c>
      <c r="IRK310" s="119" t="s">
        <v>614</v>
      </c>
      <c r="IRL310" s="119" t="s">
        <v>614</v>
      </c>
      <c r="IRM310" s="119" t="s">
        <v>614</v>
      </c>
      <c r="IRN310" s="119" t="s">
        <v>614</v>
      </c>
      <c r="IRO310" s="119" t="s">
        <v>614</v>
      </c>
      <c r="IRP310" s="119" t="s">
        <v>614</v>
      </c>
      <c r="IRQ310" s="119" t="s">
        <v>614</v>
      </c>
      <c r="IRR310" s="119" t="s">
        <v>614</v>
      </c>
      <c r="IRS310" s="119" t="s">
        <v>614</v>
      </c>
      <c r="IRT310" s="119" t="s">
        <v>614</v>
      </c>
      <c r="IRU310" s="119" t="s">
        <v>614</v>
      </c>
      <c r="IRV310" s="119" t="s">
        <v>614</v>
      </c>
      <c r="IRW310" s="119" t="s">
        <v>614</v>
      </c>
      <c r="IRX310" s="119" t="s">
        <v>614</v>
      </c>
      <c r="IRY310" s="119" t="s">
        <v>614</v>
      </c>
      <c r="IRZ310" s="119" t="s">
        <v>614</v>
      </c>
      <c r="ISA310" s="119" t="s">
        <v>614</v>
      </c>
      <c r="ISB310" s="119" t="s">
        <v>614</v>
      </c>
      <c r="ISC310" s="119" t="s">
        <v>614</v>
      </c>
      <c r="ISD310" s="119" t="s">
        <v>614</v>
      </c>
      <c r="ISE310" s="119" t="s">
        <v>614</v>
      </c>
      <c r="ISF310" s="119" t="s">
        <v>614</v>
      </c>
      <c r="ISG310" s="119" t="s">
        <v>614</v>
      </c>
      <c r="ISH310" s="119" t="s">
        <v>614</v>
      </c>
      <c r="ISI310" s="119" t="s">
        <v>614</v>
      </c>
      <c r="ISJ310" s="119" t="s">
        <v>614</v>
      </c>
      <c r="ISK310" s="119" t="s">
        <v>614</v>
      </c>
      <c r="ISL310" s="119" t="s">
        <v>614</v>
      </c>
      <c r="ISM310" s="119" t="s">
        <v>614</v>
      </c>
      <c r="ISN310" s="119" t="s">
        <v>614</v>
      </c>
      <c r="ISO310" s="119" t="s">
        <v>614</v>
      </c>
      <c r="ISP310" s="119" t="s">
        <v>614</v>
      </c>
      <c r="ISQ310" s="119" t="s">
        <v>614</v>
      </c>
      <c r="ISR310" s="119" t="s">
        <v>614</v>
      </c>
      <c r="ISS310" s="119" t="s">
        <v>614</v>
      </c>
      <c r="IST310" s="119" t="s">
        <v>614</v>
      </c>
      <c r="ISU310" s="119" t="s">
        <v>614</v>
      </c>
      <c r="ISV310" s="119" t="s">
        <v>614</v>
      </c>
      <c r="ISW310" s="119" t="s">
        <v>614</v>
      </c>
      <c r="ISX310" s="119" t="s">
        <v>614</v>
      </c>
      <c r="ISY310" s="119" t="s">
        <v>614</v>
      </c>
      <c r="ISZ310" s="119" t="s">
        <v>614</v>
      </c>
      <c r="ITA310" s="119" t="s">
        <v>614</v>
      </c>
      <c r="ITB310" s="119" t="s">
        <v>614</v>
      </c>
      <c r="ITC310" s="119" t="s">
        <v>614</v>
      </c>
      <c r="ITD310" s="119" t="s">
        <v>614</v>
      </c>
      <c r="ITE310" s="119" t="s">
        <v>614</v>
      </c>
      <c r="ITF310" s="119" t="s">
        <v>614</v>
      </c>
      <c r="ITG310" s="119" t="s">
        <v>614</v>
      </c>
      <c r="ITH310" s="119" t="s">
        <v>614</v>
      </c>
      <c r="ITI310" s="119" t="s">
        <v>614</v>
      </c>
      <c r="ITJ310" s="119" t="s">
        <v>614</v>
      </c>
      <c r="ITK310" s="119" t="s">
        <v>614</v>
      </c>
      <c r="ITL310" s="119" t="s">
        <v>614</v>
      </c>
      <c r="ITM310" s="119" t="s">
        <v>614</v>
      </c>
      <c r="ITN310" s="119" t="s">
        <v>614</v>
      </c>
      <c r="ITO310" s="119" t="s">
        <v>614</v>
      </c>
      <c r="ITP310" s="119" t="s">
        <v>614</v>
      </c>
      <c r="ITQ310" s="119" t="s">
        <v>614</v>
      </c>
      <c r="ITR310" s="119" t="s">
        <v>614</v>
      </c>
      <c r="ITS310" s="119" t="s">
        <v>614</v>
      </c>
      <c r="ITT310" s="119" t="s">
        <v>614</v>
      </c>
      <c r="ITU310" s="119" t="s">
        <v>614</v>
      </c>
      <c r="ITV310" s="119" t="s">
        <v>614</v>
      </c>
      <c r="ITW310" s="119" t="s">
        <v>614</v>
      </c>
      <c r="ITX310" s="119" t="s">
        <v>614</v>
      </c>
      <c r="ITY310" s="119" t="s">
        <v>614</v>
      </c>
      <c r="ITZ310" s="119" t="s">
        <v>614</v>
      </c>
      <c r="IUA310" s="119" t="s">
        <v>614</v>
      </c>
      <c r="IUB310" s="119" t="s">
        <v>614</v>
      </c>
      <c r="IUC310" s="119" t="s">
        <v>614</v>
      </c>
      <c r="IUD310" s="119" t="s">
        <v>614</v>
      </c>
      <c r="IUE310" s="119" t="s">
        <v>614</v>
      </c>
      <c r="IUF310" s="119" t="s">
        <v>614</v>
      </c>
      <c r="IUG310" s="119" t="s">
        <v>614</v>
      </c>
      <c r="IUH310" s="119" t="s">
        <v>614</v>
      </c>
      <c r="IUI310" s="119" t="s">
        <v>614</v>
      </c>
      <c r="IUJ310" s="119" t="s">
        <v>614</v>
      </c>
      <c r="IUK310" s="119" t="s">
        <v>614</v>
      </c>
      <c r="IUL310" s="119" t="s">
        <v>614</v>
      </c>
      <c r="IUM310" s="119" t="s">
        <v>614</v>
      </c>
      <c r="IUN310" s="119" t="s">
        <v>614</v>
      </c>
      <c r="IUO310" s="119" t="s">
        <v>614</v>
      </c>
      <c r="IUP310" s="119" t="s">
        <v>614</v>
      </c>
      <c r="IUQ310" s="119" t="s">
        <v>614</v>
      </c>
      <c r="IUR310" s="119" t="s">
        <v>614</v>
      </c>
      <c r="IUS310" s="119" t="s">
        <v>614</v>
      </c>
      <c r="IUT310" s="119" t="s">
        <v>614</v>
      </c>
      <c r="IUU310" s="119" t="s">
        <v>614</v>
      </c>
      <c r="IUV310" s="119" t="s">
        <v>614</v>
      </c>
      <c r="IUW310" s="119" t="s">
        <v>614</v>
      </c>
      <c r="IUX310" s="119" t="s">
        <v>614</v>
      </c>
      <c r="IUY310" s="119" t="s">
        <v>614</v>
      </c>
      <c r="IUZ310" s="119" t="s">
        <v>614</v>
      </c>
      <c r="IVA310" s="119" t="s">
        <v>614</v>
      </c>
      <c r="IVB310" s="119" t="s">
        <v>614</v>
      </c>
      <c r="IVC310" s="119" t="s">
        <v>614</v>
      </c>
      <c r="IVD310" s="119" t="s">
        <v>614</v>
      </c>
      <c r="IVE310" s="119" t="s">
        <v>614</v>
      </c>
      <c r="IVF310" s="119" t="s">
        <v>614</v>
      </c>
      <c r="IVG310" s="119" t="s">
        <v>614</v>
      </c>
      <c r="IVH310" s="119" t="s">
        <v>614</v>
      </c>
      <c r="IVI310" s="119" t="s">
        <v>614</v>
      </c>
      <c r="IVJ310" s="119" t="s">
        <v>614</v>
      </c>
      <c r="IVK310" s="119" t="s">
        <v>614</v>
      </c>
      <c r="IVL310" s="119" t="s">
        <v>614</v>
      </c>
      <c r="IVM310" s="119" t="s">
        <v>614</v>
      </c>
      <c r="IVN310" s="119" t="s">
        <v>614</v>
      </c>
      <c r="IVO310" s="119" t="s">
        <v>614</v>
      </c>
      <c r="IVP310" s="119" t="s">
        <v>614</v>
      </c>
      <c r="IVQ310" s="119" t="s">
        <v>614</v>
      </c>
      <c r="IVR310" s="119" t="s">
        <v>614</v>
      </c>
      <c r="IVS310" s="119" t="s">
        <v>614</v>
      </c>
      <c r="IVT310" s="119" t="s">
        <v>614</v>
      </c>
      <c r="IVU310" s="119" t="s">
        <v>614</v>
      </c>
      <c r="IVV310" s="119" t="s">
        <v>614</v>
      </c>
      <c r="IVW310" s="119" t="s">
        <v>614</v>
      </c>
      <c r="IVX310" s="119" t="s">
        <v>614</v>
      </c>
      <c r="IVY310" s="119" t="s">
        <v>614</v>
      </c>
      <c r="IVZ310" s="119" t="s">
        <v>614</v>
      </c>
      <c r="IWA310" s="119" t="s">
        <v>614</v>
      </c>
      <c r="IWB310" s="119" t="s">
        <v>614</v>
      </c>
      <c r="IWC310" s="119" t="s">
        <v>614</v>
      </c>
      <c r="IWD310" s="119" t="s">
        <v>614</v>
      </c>
      <c r="IWE310" s="119" t="s">
        <v>614</v>
      </c>
      <c r="IWF310" s="119" t="s">
        <v>614</v>
      </c>
      <c r="IWG310" s="119" t="s">
        <v>614</v>
      </c>
      <c r="IWH310" s="119" t="s">
        <v>614</v>
      </c>
      <c r="IWI310" s="119" t="s">
        <v>614</v>
      </c>
      <c r="IWJ310" s="119" t="s">
        <v>614</v>
      </c>
      <c r="IWK310" s="119" t="s">
        <v>614</v>
      </c>
      <c r="IWL310" s="119" t="s">
        <v>614</v>
      </c>
      <c r="IWM310" s="119" t="s">
        <v>614</v>
      </c>
      <c r="IWN310" s="119" t="s">
        <v>614</v>
      </c>
      <c r="IWO310" s="119" t="s">
        <v>614</v>
      </c>
      <c r="IWP310" s="119" t="s">
        <v>614</v>
      </c>
      <c r="IWQ310" s="119" t="s">
        <v>614</v>
      </c>
      <c r="IWR310" s="119" t="s">
        <v>614</v>
      </c>
      <c r="IWS310" s="119" t="s">
        <v>614</v>
      </c>
      <c r="IWT310" s="119" t="s">
        <v>614</v>
      </c>
      <c r="IWU310" s="119" t="s">
        <v>614</v>
      </c>
      <c r="IWV310" s="119" t="s">
        <v>614</v>
      </c>
      <c r="IWW310" s="119" t="s">
        <v>614</v>
      </c>
      <c r="IWX310" s="119" t="s">
        <v>614</v>
      </c>
      <c r="IWY310" s="119" t="s">
        <v>614</v>
      </c>
      <c r="IWZ310" s="119" t="s">
        <v>614</v>
      </c>
      <c r="IXA310" s="119" t="s">
        <v>614</v>
      </c>
      <c r="IXB310" s="119" t="s">
        <v>614</v>
      </c>
      <c r="IXC310" s="119" t="s">
        <v>614</v>
      </c>
      <c r="IXD310" s="119" t="s">
        <v>614</v>
      </c>
      <c r="IXE310" s="119" t="s">
        <v>614</v>
      </c>
      <c r="IXF310" s="119" t="s">
        <v>614</v>
      </c>
      <c r="IXG310" s="119" t="s">
        <v>614</v>
      </c>
      <c r="IXH310" s="119" t="s">
        <v>614</v>
      </c>
      <c r="IXI310" s="119" t="s">
        <v>614</v>
      </c>
      <c r="IXJ310" s="119" t="s">
        <v>614</v>
      </c>
      <c r="IXK310" s="119" t="s">
        <v>614</v>
      </c>
      <c r="IXL310" s="119" t="s">
        <v>614</v>
      </c>
      <c r="IXM310" s="119" t="s">
        <v>614</v>
      </c>
      <c r="IXN310" s="119" t="s">
        <v>614</v>
      </c>
      <c r="IXO310" s="119" t="s">
        <v>614</v>
      </c>
      <c r="IXP310" s="119" t="s">
        <v>614</v>
      </c>
      <c r="IXQ310" s="119" t="s">
        <v>614</v>
      </c>
      <c r="IXR310" s="119" t="s">
        <v>614</v>
      </c>
      <c r="IXS310" s="119" t="s">
        <v>614</v>
      </c>
      <c r="IXT310" s="119" t="s">
        <v>614</v>
      </c>
      <c r="IXU310" s="119" t="s">
        <v>614</v>
      </c>
      <c r="IXV310" s="119" t="s">
        <v>614</v>
      </c>
      <c r="IXW310" s="119" t="s">
        <v>614</v>
      </c>
      <c r="IXX310" s="119" t="s">
        <v>614</v>
      </c>
      <c r="IXY310" s="119" t="s">
        <v>614</v>
      </c>
      <c r="IXZ310" s="119" t="s">
        <v>614</v>
      </c>
      <c r="IYA310" s="119" t="s">
        <v>614</v>
      </c>
      <c r="IYB310" s="119" t="s">
        <v>614</v>
      </c>
      <c r="IYC310" s="119" t="s">
        <v>614</v>
      </c>
      <c r="IYD310" s="119" t="s">
        <v>614</v>
      </c>
      <c r="IYE310" s="119" t="s">
        <v>614</v>
      </c>
      <c r="IYF310" s="119" t="s">
        <v>614</v>
      </c>
      <c r="IYG310" s="119" t="s">
        <v>614</v>
      </c>
      <c r="IYH310" s="119" t="s">
        <v>614</v>
      </c>
      <c r="IYI310" s="119" t="s">
        <v>614</v>
      </c>
      <c r="IYJ310" s="119" t="s">
        <v>614</v>
      </c>
      <c r="IYK310" s="119" t="s">
        <v>614</v>
      </c>
      <c r="IYL310" s="119" t="s">
        <v>614</v>
      </c>
      <c r="IYM310" s="119" t="s">
        <v>614</v>
      </c>
      <c r="IYN310" s="119" t="s">
        <v>614</v>
      </c>
      <c r="IYO310" s="119" t="s">
        <v>614</v>
      </c>
      <c r="IYP310" s="119" t="s">
        <v>614</v>
      </c>
      <c r="IYQ310" s="119" t="s">
        <v>614</v>
      </c>
      <c r="IYR310" s="119" t="s">
        <v>614</v>
      </c>
      <c r="IYS310" s="119" t="s">
        <v>614</v>
      </c>
      <c r="IYT310" s="119" t="s">
        <v>614</v>
      </c>
      <c r="IYU310" s="119" t="s">
        <v>614</v>
      </c>
      <c r="IYV310" s="119" t="s">
        <v>614</v>
      </c>
      <c r="IYW310" s="119" t="s">
        <v>614</v>
      </c>
      <c r="IYX310" s="119" t="s">
        <v>614</v>
      </c>
      <c r="IYY310" s="119" t="s">
        <v>614</v>
      </c>
      <c r="IYZ310" s="119" t="s">
        <v>614</v>
      </c>
      <c r="IZA310" s="119" t="s">
        <v>614</v>
      </c>
      <c r="IZB310" s="119" t="s">
        <v>614</v>
      </c>
      <c r="IZC310" s="119" t="s">
        <v>614</v>
      </c>
      <c r="IZD310" s="119" t="s">
        <v>614</v>
      </c>
      <c r="IZE310" s="119" t="s">
        <v>614</v>
      </c>
      <c r="IZF310" s="119" t="s">
        <v>614</v>
      </c>
      <c r="IZG310" s="119" t="s">
        <v>614</v>
      </c>
      <c r="IZH310" s="119" t="s">
        <v>614</v>
      </c>
      <c r="IZI310" s="119" t="s">
        <v>614</v>
      </c>
      <c r="IZJ310" s="119" t="s">
        <v>614</v>
      </c>
      <c r="IZK310" s="119" t="s">
        <v>614</v>
      </c>
      <c r="IZL310" s="119" t="s">
        <v>614</v>
      </c>
      <c r="IZM310" s="119" t="s">
        <v>614</v>
      </c>
      <c r="IZN310" s="119" t="s">
        <v>614</v>
      </c>
      <c r="IZO310" s="119" t="s">
        <v>614</v>
      </c>
      <c r="IZP310" s="119" t="s">
        <v>614</v>
      </c>
      <c r="IZQ310" s="119" t="s">
        <v>614</v>
      </c>
      <c r="IZR310" s="119" t="s">
        <v>614</v>
      </c>
      <c r="IZS310" s="119" t="s">
        <v>614</v>
      </c>
      <c r="IZT310" s="119" t="s">
        <v>614</v>
      </c>
      <c r="IZU310" s="119" t="s">
        <v>614</v>
      </c>
      <c r="IZV310" s="119" t="s">
        <v>614</v>
      </c>
      <c r="IZW310" s="119" t="s">
        <v>614</v>
      </c>
      <c r="IZX310" s="119" t="s">
        <v>614</v>
      </c>
      <c r="IZY310" s="119" t="s">
        <v>614</v>
      </c>
      <c r="IZZ310" s="119" t="s">
        <v>614</v>
      </c>
      <c r="JAA310" s="119" t="s">
        <v>614</v>
      </c>
      <c r="JAB310" s="119" t="s">
        <v>614</v>
      </c>
      <c r="JAC310" s="119" t="s">
        <v>614</v>
      </c>
      <c r="JAD310" s="119" t="s">
        <v>614</v>
      </c>
      <c r="JAE310" s="119" t="s">
        <v>614</v>
      </c>
      <c r="JAF310" s="119" t="s">
        <v>614</v>
      </c>
      <c r="JAG310" s="119" t="s">
        <v>614</v>
      </c>
      <c r="JAH310" s="119" t="s">
        <v>614</v>
      </c>
      <c r="JAI310" s="119" t="s">
        <v>614</v>
      </c>
      <c r="JAJ310" s="119" t="s">
        <v>614</v>
      </c>
      <c r="JAK310" s="119" t="s">
        <v>614</v>
      </c>
      <c r="JAL310" s="119" t="s">
        <v>614</v>
      </c>
      <c r="JAM310" s="119" t="s">
        <v>614</v>
      </c>
      <c r="JAN310" s="119" t="s">
        <v>614</v>
      </c>
      <c r="JAO310" s="119" t="s">
        <v>614</v>
      </c>
      <c r="JAP310" s="119" t="s">
        <v>614</v>
      </c>
      <c r="JAQ310" s="119" t="s">
        <v>614</v>
      </c>
      <c r="JAR310" s="119" t="s">
        <v>614</v>
      </c>
      <c r="JAS310" s="119" t="s">
        <v>614</v>
      </c>
      <c r="JAT310" s="119" t="s">
        <v>614</v>
      </c>
      <c r="JAU310" s="119" t="s">
        <v>614</v>
      </c>
      <c r="JAV310" s="119" t="s">
        <v>614</v>
      </c>
      <c r="JAW310" s="119" t="s">
        <v>614</v>
      </c>
      <c r="JAX310" s="119" t="s">
        <v>614</v>
      </c>
      <c r="JAY310" s="119" t="s">
        <v>614</v>
      </c>
      <c r="JAZ310" s="119" t="s">
        <v>614</v>
      </c>
      <c r="JBA310" s="119" t="s">
        <v>614</v>
      </c>
      <c r="JBB310" s="119" t="s">
        <v>614</v>
      </c>
      <c r="JBC310" s="119" t="s">
        <v>614</v>
      </c>
      <c r="JBD310" s="119" t="s">
        <v>614</v>
      </c>
      <c r="JBE310" s="119" t="s">
        <v>614</v>
      </c>
      <c r="JBF310" s="119" t="s">
        <v>614</v>
      </c>
      <c r="JBG310" s="119" t="s">
        <v>614</v>
      </c>
      <c r="JBH310" s="119" t="s">
        <v>614</v>
      </c>
      <c r="JBI310" s="119" t="s">
        <v>614</v>
      </c>
      <c r="JBJ310" s="119" t="s">
        <v>614</v>
      </c>
      <c r="JBK310" s="119" t="s">
        <v>614</v>
      </c>
      <c r="JBL310" s="119" t="s">
        <v>614</v>
      </c>
      <c r="JBM310" s="119" t="s">
        <v>614</v>
      </c>
      <c r="JBN310" s="119" t="s">
        <v>614</v>
      </c>
      <c r="JBO310" s="119" t="s">
        <v>614</v>
      </c>
      <c r="JBP310" s="119" t="s">
        <v>614</v>
      </c>
      <c r="JBQ310" s="119" t="s">
        <v>614</v>
      </c>
      <c r="JBR310" s="119" t="s">
        <v>614</v>
      </c>
      <c r="JBS310" s="119" t="s">
        <v>614</v>
      </c>
      <c r="JBT310" s="119" t="s">
        <v>614</v>
      </c>
      <c r="JBU310" s="119" t="s">
        <v>614</v>
      </c>
      <c r="JBV310" s="119" t="s">
        <v>614</v>
      </c>
      <c r="JBW310" s="119" t="s">
        <v>614</v>
      </c>
      <c r="JBX310" s="119" t="s">
        <v>614</v>
      </c>
      <c r="JBY310" s="119" t="s">
        <v>614</v>
      </c>
      <c r="JBZ310" s="119" t="s">
        <v>614</v>
      </c>
      <c r="JCA310" s="119" t="s">
        <v>614</v>
      </c>
      <c r="JCB310" s="119" t="s">
        <v>614</v>
      </c>
      <c r="JCC310" s="119" t="s">
        <v>614</v>
      </c>
      <c r="JCD310" s="119" t="s">
        <v>614</v>
      </c>
      <c r="JCE310" s="119" t="s">
        <v>614</v>
      </c>
      <c r="JCF310" s="119" t="s">
        <v>614</v>
      </c>
      <c r="JCG310" s="119" t="s">
        <v>614</v>
      </c>
      <c r="JCH310" s="119" t="s">
        <v>614</v>
      </c>
      <c r="JCI310" s="119" t="s">
        <v>614</v>
      </c>
      <c r="JCJ310" s="119" t="s">
        <v>614</v>
      </c>
      <c r="JCK310" s="119" t="s">
        <v>614</v>
      </c>
      <c r="JCL310" s="119" t="s">
        <v>614</v>
      </c>
      <c r="JCM310" s="119" t="s">
        <v>614</v>
      </c>
      <c r="JCN310" s="119" t="s">
        <v>614</v>
      </c>
      <c r="JCO310" s="119" t="s">
        <v>614</v>
      </c>
      <c r="JCP310" s="119" t="s">
        <v>614</v>
      </c>
      <c r="JCQ310" s="119" t="s">
        <v>614</v>
      </c>
      <c r="JCR310" s="119" t="s">
        <v>614</v>
      </c>
      <c r="JCS310" s="119" t="s">
        <v>614</v>
      </c>
      <c r="JCT310" s="119" t="s">
        <v>614</v>
      </c>
      <c r="JCU310" s="119" t="s">
        <v>614</v>
      </c>
      <c r="JCV310" s="119" t="s">
        <v>614</v>
      </c>
      <c r="JCW310" s="119" t="s">
        <v>614</v>
      </c>
      <c r="JCX310" s="119" t="s">
        <v>614</v>
      </c>
      <c r="JCY310" s="119" t="s">
        <v>614</v>
      </c>
      <c r="JCZ310" s="119" t="s">
        <v>614</v>
      </c>
      <c r="JDA310" s="119" t="s">
        <v>614</v>
      </c>
      <c r="JDB310" s="119" t="s">
        <v>614</v>
      </c>
      <c r="JDC310" s="119" t="s">
        <v>614</v>
      </c>
      <c r="JDD310" s="119" t="s">
        <v>614</v>
      </c>
      <c r="JDE310" s="119" t="s">
        <v>614</v>
      </c>
      <c r="JDF310" s="119" t="s">
        <v>614</v>
      </c>
      <c r="JDG310" s="119" t="s">
        <v>614</v>
      </c>
      <c r="JDH310" s="119" t="s">
        <v>614</v>
      </c>
      <c r="JDI310" s="119" t="s">
        <v>614</v>
      </c>
      <c r="JDJ310" s="119" t="s">
        <v>614</v>
      </c>
      <c r="JDK310" s="119" t="s">
        <v>614</v>
      </c>
      <c r="JDL310" s="119" t="s">
        <v>614</v>
      </c>
      <c r="JDM310" s="119" t="s">
        <v>614</v>
      </c>
      <c r="JDN310" s="119" t="s">
        <v>614</v>
      </c>
      <c r="JDO310" s="119" t="s">
        <v>614</v>
      </c>
      <c r="JDP310" s="119" t="s">
        <v>614</v>
      </c>
      <c r="JDQ310" s="119" t="s">
        <v>614</v>
      </c>
      <c r="JDR310" s="119" t="s">
        <v>614</v>
      </c>
      <c r="JDS310" s="119" t="s">
        <v>614</v>
      </c>
      <c r="JDT310" s="119" t="s">
        <v>614</v>
      </c>
      <c r="JDU310" s="119" t="s">
        <v>614</v>
      </c>
      <c r="JDV310" s="119" t="s">
        <v>614</v>
      </c>
      <c r="JDW310" s="119" t="s">
        <v>614</v>
      </c>
      <c r="JDX310" s="119" t="s">
        <v>614</v>
      </c>
      <c r="JDY310" s="119" t="s">
        <v>614</v>
      </c>
      <c r="JDZ310" s="119" t="s">
        <v>614</v>
      </c>
      <c r="JEA310" s="119" t="s">
        <v>614</v>
      </c>
      <c r="JEB310" s="119" t="s">
        <v>614</v>
      </c>
      <c r="JEC310" s="119" t="s">
        <v>614</v>
      </c>
      <c r="JED310" s="119" t="s">
        <v>614</v>
      </c>
      <c r="JEE310" s="119" t="s">
        <v>614</v>
      </c>
      <c r="JEF310" s="119" t="s">
        <v>614</v>
      </c>
      <c r="JEG310" s="119" t="s">
        <v>614</v>
      </c>
      <c r="JEH310" s="119" t="s">
        <v>614</v>
      </c>
      <c r="JEI310" s="119" t="s">
        <v>614</v>
      </c>
      <c r="JEJ310" s="119" t="s">
        <v>614</v>
      </c>
      <c r="JEK310" s="119" t="s">
        <v>614</v>
      </c>
      <c r="JEL310" s="119" t="s">
        <v>614</v>
      </c>
      <c r="JEM310" s="119" t="s">
        <v>614</v>
      </c>
      <c r="JEN310" s="119" t="s">
        <v>614</v>
      </c>
      <c r="JEO310" s="119" t="s">
        <v>614</v>
      </c>
      <c r="JEP310" s="119" t="s">
        <v>614</v>
      </c>
      <c r="JEQ310" s="119" t="s">
        <v>614</v>
      </c>
      <c r="JER310" s="119" t="s">
        <v>614</v>
      </c>
      <c r="JES310" s="119" t="s">
        <v>614</v>
      </c>
      <c r="JET310" s="119" t="s">
        <v>614</v>
      </c>
      <c r="JEU310" s="119" t="s">
        <v>614</v>
      </c>
      <c r="JEV310" s="119" t="s">
        <v>614</v>
      </c>
      <c r="JEW310" s="119" t="s">
        <v>614</v>
      </c>
      <c r="JEX310" s="119" t="s">
        <v>614</v>
      </c>
      <c r="JEY310" s="119" t="s">
        <v>614</v>
      </c>
      <c r="JEZ310" s="119" t="s">
        <v>614</v>
      </c>
      <c r="JFA310" s="119" t="s">
        <v>614</v>
      </c>
      <c r="JFB310" s="119" t="s">
        <v>614</v>
      </c>
      <c r="JFC310" s="119" t="s">
        <v>614</v>
      </c>
      <c r="JFD310" s="119" t="s">
        <v>614</v>
      </c>
      <c r="JFE310" s="119" t="s">
        <v>614</v>
      </c>
      <c r="JFF310" s="119" t="s">
        <v>614</v>
      </c>
      <c r="JFG310" s="119" t="s">
        <v>614</v>
      </c>
      <c r="JFH310" s="119" t="s">
        <v>614</v>
      </c>
      <c r="JFI310" s="119" t="s">
        <v>614</v>
      </c>
      <c r="JFJ310" s="119" t="s">
        <v>614</v>
      </c>
      <c r="JFK310" s="119" t="s">
        <v>614</v>
      </c>
      <c r="JFL310" s="119" t="s">
        <v>614</v>
      </c>
      <c r="JFM310" s="119" t="s">
        <v>614</v>
      </c>
      <c r="JFN310" s="119" t="s">
        <v>614</v>
      </c>
      <c r="JFO310" s="119" t="s">
        <v>614</v>
      </c>
      <c r="JFP310" s="119" t="s">
        <v>614</v>
      </c>
      <c r="JFQ310" s="119" t="s">
        <v>614</v>
      </c>
      <c r="JFR310" s="119" t="s">
        <v>614</v>
      </c>
      <c r="JFS310" s="119" t="s">
        <v>614</v>
      </c>
      <c r="JFT310" s="119" t="s">
        <v>614</v>
      </c>
      <c r="JFU310" s="119" t="s">
        <v>614</v>
      </c>
      <c r="JFV310" s="119" t="s">
        <v>614</v>
      </c>
      <c r="JFW310" s="119" t="s">
        <v>614</v>
      </c>
      <c r="JFX310" s="119" t="s">
        <v>614</v>
      </c>
      <c r="JFY310" s="119" t="s">
        <v>614</v>
      </c>
      <c r="JFZ310" s="119" t="s">
        <v>614</v>
      </c>
      <c r="JGA310" s="119" t="s">
        <v>614</v>
      </c>
      <c r="JGB310" s="119" t="s">
        <v>614</v>
      </c>
      <c r="JGC310" s="119" t="s">
        <v>614</v>
      </c>
      <c r="JGD310" s="119" t="s">
        <v>614</v>
      </c>
      <c r="JGE310" s="119" t="s">
        <v>614</v>
      </c>
      <c r="JGF310" s="119" t="s">
        <v>614</v>
      </c>
      <c r="JGG310" s="119" t="s">
        <v>614</v>
      </c>
      <c r="JGH310" s="119" t="s">
        <v>614</v>
      </c>
      <c r="JGI310" s="119" t="s">
        <v>614</v>
      </c>
      <c r="JGJ310" s="119" t="s">
        <v>614</v>
      </c>
      <c r="JGK310" s="119" t="s">
        <v>614</v>
      </c>
      <c r="JGL310" s="119" t="s">
        <v>614</v>
      </c>
      <c r="JGM310" s="119" t="s">
        <v>614</v>
      </c>
      <c r="JGN310" s="119" t="s">
        <v>614</v>
      </c>
      <c r="JGO310" s="119" t="s">
        <v>614</v>
      </c>
      <c r="JGP310" s="119" t="s">
        <v>614</v>
      </c>
      <c r="JGQ310" s="119" t="s">
        <v>614</v>
      </c>
      <c r="JGR310" s="119" t="s">
        <v>614</v>
      </c>
      <c r="JGS310" s="119" t="s">
        <v>614</v>
      </c>
      <c r="JGT310" s="119" t="s">
        <v>614</v>
      </c>
      <c r="JGU310" s="119" t="s">
        <v>614</v>
      </c>
      <c r="JGV310" s="119" t="s">
        <v>614</v>
      </c>
      <c r="JGW310" s="119" t="s">
        <v>614</v>
      </c>
      <c r="JGX310" s="119" t="s">
        <v>614</v>
      </c>
      <c r="JGY310" s="119" t="s">
        <v>614</v>
      </c>
      <c r="JGZ310" s="119" t="s">
        <v>614</v>
      </c>
      <c r="JHA310" s="119" t="s">
        <v>614</v>
      </c>
      <c r="JHB310" s="119" t="s">
        <v>614</v>
      </c>
      <c r="JHC310" s="119" t="s">
        <v>614</v>
      </c>
      <c r="JHD310" s="119" t="s">
        <v>614</v>
      </c>
      <c r="JHE310" s="119" t="s">
        <v>614</v>
      </c>
      <c r="JHF310" s="119" t="s">
        <v>614</v>
      </c>
      <c r="JHG310" s="119" t="s">
        <v>614</v>
      </c>
      <c r="JHH310" s="119" t="s">
        <v>614</v>
      </c>
      <c r="JHI310" s="119" t="s">
        <v>614</v>
      </c>
      <c r="JHJ310" s="119" t="s">
        <v>614</v>
      </c>
      <c r="JHK310" s="119" t="s">
        <v>614</v>
      </c>
      <c r="JHL310" s="119" t="s">
        <v>614</v>
      </c>
      <c r="JHM310" s="119" t="s">
        <v>614</v>
      </c>
      <c r="JHN310" s="119" t="s">
        <v>614</v>
      </c>
      <c r="JHO310" s="119" t="s">
        <v>614</v>
      </c>
      <c r="JHP310" s="119" t="s">
        <v>614</v>
      </c>
      <c r="JHQ310" s="119" t="s">
        <v>614</v>
      </c>
      <c r="JHR310" s="119" t="s">
        <v>614</v>
      </c>
      <c r="JHS310" s="119" t="s">
        <v>614</v>
      </c>
      <c r="JHT310" s="119" t="s">
        <v>614</v>
      </c>
      <c r="JHU310" s="119" t="s">
        <v>614</v>
      </c>
      <c r="JHV310" s="119" t="s">
        <v>614</v>
      </c>
      <c r="JHW310" s="119" t="s">
        <v>614</v>
      </c>
      <c r="JHX310" s="119" t="s">
        <v>614</v>
      </c>
      <c r="JHY310" s="119" t="s">
        <v>614</v>
      </c>
      <c r="JHZ310" s="119" t="s">
        <v>614</v>
      </c>
      <c r="JIA310" s="119" t="s">
        <v>614</v>
      </c>
      <c r="JIB310" s="119" t="s">
        <v>614</v>
      </c>
      <c r="JIC310" s="119" t="s">
        <v>614</v>
      </c>
      <c r="JID310" s="119" t="s">
        <v>614</v>
      </c>
      <c r="JIE310" s="119" t="s">
        <v>614</v>
      </c>
      <c r="JIF310" s="119" t="s">
        <v>614</v>
      </c>
      <c r="JIG310" s="119" t="s">
        <v>614</v>
      </c>
      <c r="JIH310" s="119" t="s">
        <v>614</v>
      </c>
      <c r="JII310" s="119" t="s">
        <v>614</v>
      </c>
      <c r="JIJ310" s="119" t="s">
        <v>614</v>
      </c>
      <c r="JIK310" s="119" t="s">
        <v>614</v>
      </c>
      <c r="JIL310" s="119" t="s">
        <v>614</v>
      </c>
      <c r="JIM310" s="119" t="s">
        <v>614</v>
      </c>
      <c r="JIN310" s="119" t="s">
        <v>614</v>
      </c>
      <c r="JIO310" s="119" t="s">
        <v>614</v>
      </c>
      <c r="JIP310" s="119" t="s">
        <v>614</v>
      </c>
      <c r="JIQ310" s="119" t="s">
        <v>614</v>
      </c>
      <c r="JIR310" s="119" t="s">
        <v>614</v>
      </c>
      <c r="JIS310" s="119" t="s">
        <v>614</v>
      </c>
      <c r="JIT310" s="119" t="s">
        <v>614</v>
      </c>
      <c r="JIU310" s="119" t="s">
        <v>614</v>
      </c>
      <c r="JIV310" s="119" t="s">
        <v>614</v>
      </c>
      <c r="JIW310" s="119" t="s">
        <v>614</v>
      </c>
      <c r="JIX310" s="119" t="s">
        <v>614</v>
      </c>
      <c r="JIY310" s="119" t="s">
        <v>614</v>
      </c>
      <c r="JIZ310" s="119" t="s">
        <v>614</v>
      </c>
      <c r="JJA310" s="119" t="s">
        <v>614</v>
      </c>
      <c r="JJB310" s="119" t="s">
        <v>614</v>
      </c>
      <c r="JJC310" s="119" t="s">
        <v>614</v>
      </c>
      <c r="JJD310" s="119" t="s">
        <v>614</v>
      </c>
      <c r="JJE310" s="119" t="s">
        <v>614</v>
      </c>
      <c r="JJF310" s="119" t="s">
        <v>614</v>
      </c>
      <c r="JJG310" s="119" t="s">
        <v>614</v>
      </c>
      <c r="JJH310" s="119" t="s">
        <v>614</v>
      </c>
      <c r="JJI310" s="119" t="s">
        <v>614</v>
      </c>
      <c r="JJJ310" s="119" t="s">
        <v>614</v>
      </c>
      <c r="JJK310" s="119" t="s">
        <v>614</v>
      </c>
      <c r="JJL310" s="119" t="s">
        <v>614</v>
      </c>
      <c r="JJM310" s="119" t="s">
        <v>614</v>
      </c>
      <c r="JJN310" s="119" t="s">
        <v>614</v>
      </c>
      <c r="JJO310" s="119" t="s">
        <v>614</v>
      </c>
      <c r="JJP310" s="119" t="s">
        <v>614</v>
      </c>
      <c r="JJQ310" s="119" t="s">
        <v>614</v>
      </c>
      <c r="JJR310" s="119" t="s">
        <v>614</v>
      </c>
      <c r="JJS310" s="119" t="s">
        <v>614</v>
      </c>
      <c r="JJT310" s="119" t="s">
        <v>614</v>
      </c>
      <c r="JJU310" s="119" t="s">
        <v>614</v>
      </c>
      <c r="JJV310" s="119" t="s">
        <v>614</v>
      </c>
      <c r="JJW310" s="119" t="s">
        <v>614</v>
      </c>
      <c r="JJX310" s="119" t="s">
        <v>614</v>
      </c>
      <c r="JJY310" s="119" t="s">
        <v>614</v>
      </c>
      <c r="JJZ310" s="119" t="s">
        <v>614</v>
      </c>
      <c r="JKA310" s="119" t="s">
        <v>614</v>
      </c>
      <c r="JKB310" s="119" t="s">
        <v>614</v>
      </c>
      <c r="JKC310" s="119" t="s">
        <v>614</v>
      </c>
      <c r="JKD310" s="119" t="s">
        <v>614</v>
      </c>
      <c r="JKE310" s="119" t="s">
        <v>614</v>
      </c>
      <c r="JKF310" s="119" t="s">
        <v>614</v>
      </c>
      <c r="JKG310" s="119" t="s">
        <v>614</v>
      </c>
      <c r="JKH310" s="119" t="s">
        <v>614</v>
      </c>
      <c r="JKI310" s="119" t="s">
        <v>614</v>
      </c>
      <c r="JKJ310" s="119" t="s">
        <v>614</v>
      </c>
      <c r="JKK310" s="119" t="s">
        <v>614</v>
      </c>
      <c r="JKL310" s="119" t="s">
        <v>614</v>
      </c>
      <c r="JKM310" s="119" t="s">
        <v>614</v>
      </c>
      <c r="JKN310" s="119" t="s">
        <v>614</v>
      </c>
      <c r="JKO310" s="119" t="s">
        <v>614</v>
      </c>
      <c r="JKP310" s="119" t="s">
        <v>614</v>
      </c>
      <c r="JKQ310" s="119" t="s">
        <v>614</v>
      </c>
      <c r="JKR310" s="119" t="s">
        <v>614</v>
      </c>
      <c r="JKS310" s="119" t="s">
        <v>614</v>
      </c>
      <c r="JKT310" s="119" t="s">
        <v>614</v>
      </c>
      <c r="JKU310" s="119" t="s">
        <v>614</v>
      </c>
      <c r="JKV310" s="119" t="s">
        <v>614</v>
      </c>
      <c r="JKW310" s="119" t="s">
        <v>614</v>
      </c>
      <c r="JKX310" s="119" t="s">
        <v>614</v>
      </c>
      <c r="JKY310" s="119" t="s">
        <v>614</v>
      </c>
      <c r="JKZ310" s="119" t="s">
        <v>614</v>
      </c>
      <c r="JLA310" s="119" t="s">
        <v>614</v>
      </c>
      <c r="JLB310" s="119" t="s">
        <v>614</v>
      </c>
      <c r="JLC310" s="119" t="s">
        <v>614</v>
      </c>
      <c r="JLD310" s="119" t="s">
        <v>614</v>
      </c>
      <c r="JLE310" s="119" t="s">
        <v>614</v>
      </c>
      <c r="JLF310" s="119" t="s">
        <v>614</v>
      </c>
      <c r="JLG310" s="119" t="s">
        <v>614</v>
      </c>
      <c r="JLH310" s="119" t="s">
        <v>614</v>
      </c>
      <c r="JLI310" s="119" t="s">
        <v>614</v>
      </c>
      <c r="JLJ310" s="119" t="s">
        <v>614</v>
      </c>
      <c r="JLK310" s="119" t="s">
        <v>614</v>
      </c>
      <c r="JLL310" s="119" t="s">
        <v>614</v>
      </c>
      <c r="JLM310" s="119" t="s">
        <v>614</v>
      </c>
      <c r="JLN310" s="119" t="s">
        <v>614</v>
      </c>
      <c r="JLO310" s="119" t="s">
        <v>614</v>
      </c>
      <c r="JLP310" s="119" t="s">
        <v>614</v>
      </c>
      <c r="JLQ310" s="119" t="s">
        <v>614</v>
      </c>
      <c r="JLR310" s="119" t="s">
        <v>614</v>
      </c>
      <c r="JLS310" s="119" t="s">
        <v>614</v>
      </c>
      <c r="JLT310" s="119" t="s">
        <v>614</v>
      </c>
      <c r="JLU310" s="119" t="s">
        <v>614</v>
      </c>
      <c r="JLV310" s="119" t="s">
        <v>614</v>
      </c>
      <c r="JLW310" s="119" t="s">
        <v>614</v>
      </c>
      <c r="JLX310" s="119" t="s">
        <v>614</v>
      </c>
      <c r="JLY310" s="119" t="s">
        <v>614</v>
      </c>
      <c r="JLZ310" s="119" t="s">
        <v>614</v>
      </c>
      <c r="JMA310" s="119" t="s">
        <v>614</v>
      </c>
      <c r="JMB310" s="119" t="s">
        <v>614</v>
      </c>
      <c r="JMC310" s="119" t="s">
        <v>614</v>
      </c>
      <c r="JMD310" s="119" t="s">
        <v>614</v>
      </c>
      <c r="JME310" s="119" t="s">
        <v>614</v>
      </c>
      <c r="JMF310" s="119" t="s">
        <v>614</v>
      </c>
      <c r="JMG310" s="119" t="s">
        <v>614</v>
      </c>
      <c r="JMH310" s="119" t="s">
        <v>614</v>
      </c>
      <c r="JMI310" s="119" t="s">
        <v>614</v>
      </c>
      <c r="JMJ310" s="119" t="s">
        <v>614</v>
      </c>
      <c r="JMK310" s="119" t="s">
        <v>614</v>
      </c>
      <c r="JML310" s="119" t="s">
        <v>614</v>
      </c>
      <c r="JMM310" s="119" t="s">
        <v>614</v>
      </c>
      <c r="JMN310" s="119" t="s">
        <v>614</v>
      </c>
      <c r="JMO310" s="119" t="s">
        <v>614</v>
      </c>
      <c r="JMP310" s="119" t="s">
        <v>614</v>
      </c>
      <c r="JMQ310" s="119" t="s">
        <v>614</v>
      </c>
      <c r="JMR310" s="119" t="s">
        <v>614</v>
      </c>
      <c r="JMS310" s="119" t="s">
        <v>614</v>
      </c>
      <c r="JMT310" s="119" t="s">
        <v>614</v>
      </c>
      <c r="JMU310" s="119" t="s">
        <v>614</v>
      </c>
      <c r="JMV310" s="119" t="s">
        <v>614</v>
      </c>
      <c r="JMW310" s="119" t="s">
        <v>614</v>
      </c>
      <c r="JMX310" s="119" t="s">
        <v>614</v>
      </c>
      <c r="JMY310" s="119" t="s">
        <v>614</v>
      </c>
      <c r="JMZ310" s="119" t="s">
        <v>614</v>
      </c>
      <c r="JNA310" s="119" t="s">
        <v>614</v>
      </c>
      <c r="JNB310" s="119" t="s">
        <v>614</v>
      </c>
      <c r="JNC310" s="119" t="s">
        <v>614</v>
      </c>
      <c r="JND310" s="119" t="s">
        <v>614</v>
      </c>
      <c r="JNE310" s="119" t="s">
        <v>614</v>
      </c>
      <c r="JNF310" s="119" t="s">
        <v>614</v>
      </c>
      <c r="JNG310" s="119" t="s">
        <v>614</v>
      </c>
      <c r="JNH310" s="119" t="s">
        <v>614</v>
      </c>
      <c r="JNI310" s="119" t="s">
        <v>614</v>
      </c>
      <c r="JNJ310" s="119" t="s">
        <v>614</v>
      </c>
      <c r="JNK310" s="119" t="s">
        <v>614</v>
      </c>
      <c r="JNL310" s="119" t="s">
        <v>614</v>
      </c>
      <c r="JNM310" s="119" t="s">
        <v>614</v>
      </c>
      <c r="JNN310" s="119" t="s">
        <v>614</v>
      </c>
      <c r="JNO310" s="119" t="s">
        <v>614</v>
      </c>
      <c r="JNP310" s="119" t="s">
        <v>614</v>
      </c>
      <c r="JNQ310" s="119" t="s">
        <v>614</v>
      </c>
      <c r="JNR310" s="119" t="s">
        <v>614</v>
      </c>
      <c r="JNS310" s="119" t="s">
        <v>614</v>
      </c>
      <c r="JNT310" s="119" t="s">
        <v>614</v>
      </c>
      <c r="JNU310" s="119" t="s">
        <v>614</v>
      </c>
      <c r="JNV310" s="119" t="s">
        <v>614</v>
      </c>
      <c r="JNW310" s="119" t="s">
        <v>614</v>
      </c>
      <c r="JNX310" s="119" t="s">
        <v>614</v>
      </c>
      <c r="JNY310" s="119" t="s">
        <v>614</v>
      </c>
      <c r="JNZ310" s="119" t="s">
        <v>614</v>
      </c>
      <c r="JOA310" s="119" t="s">
        <v>614</v>
      </c>
      <c r="JOB310" s="119" t="s">
        <v>614</v>
      </c>
      <c r="JOC310" s="119" t="s">
        <v>614</v>
      </c>
      <c r="JOD310" s="119" t="s">
        <v>614</v>
      </c>
      <c r="JOE310" s="119" t="s">
        <v>614</v>
      </c>
      <c r="JOF310" s="119" t="s">
        <v>614</v>
      </c>
      <c r="JOG310" s="119" t="s">
        <v>614</v>
      </c>
      <c r="JOH310" s="119" t="s">
        <v>614</v>
      </c>
      <c r="JOI310" s="119" t="s">
        <v>614</v>
      </c>
      <c r="JOJ310" s="119" t="s">
        <v>614</v>
      </c>
      <c r="JOK310" s="119" t="s">
        <v>614</v>
      </c>
      <c r="JOL310" s="119" t="s">
        <v>614</v>
      </c>
      <c r="JOM310" s="119" t="s">
        <v>614</v>
      </c>
      <c r="JON310" s="119" t="s">
        <v>614</v>
      </c>
      <c r="JOO310" s="119" t="s">
        <v>614</v>
      </c>
      <c r="JOP310" s="119" t="s">
        <v>614</v>
      </c>
      <c r="JOQ310" s="119" t="s">
        <v>614</v>
      </c>
      <c r="JOR310" s="119" t="s">
        <v>614</v>
      </c>
      <c r="JOS310" s="119" t="s">
        <v>614</v>
      </c>
      <c r="JOT310" s="119" t="s">
        <v>614</v>
      </c>
      <c r="JOU310" s="119" t="s">
        <v>614</v>
      </c>
      <c r="JOV310" s="119" t="s">
        <v>614</v>
      </c>
      <c r="JOW310" s="119" t="s">
        <v>614</v>
      </c>
      <c r="JOX310" s="119" t="s">
        <v>614</v>
      </c>
      <c r="JOY310" s="119" t="s">
        <v>614</v>
      </c>
      <c r="JOZ310" s="119" t="s">
        <v>614</v>
      </c>
      <c r="JPA310" s="119" t="s">
        <v>614</v>
      </c>
      <c r="JPB310" s="119" t="s">
        <v>614</v>
      </c>
      <c r="JPC310" s="119" t="s">
        <v>614</v>
      </c>
      <c r="JPD310" s="119" t="s">
        <v>614</v>
      </c>
      <c r="JPE310" s="119" t="s">
        <v>614</v>
      </c>
      <c r="JPF310" s="119" t="s">
        <v>614</v>
      </c>
      <c r="JPG310" s="119" t="s">
        <v>614</v>
      </c>
      <c r="JPH310" s="119" t="s">
        <v>614</v>
      </c>
      <c r="JPI310" s="119" t="s">
        <v>614</v>
      </c>
      <c r="JPJ310" s="119" t="s">
        <v>614</v>
      </c>
      <c r="JPK310" s="119" t="s">
        <v>614</v>
      </c>
      <c r="JPL310" s="119" t="s">
        <v>614</v>
      </c>
      <c r="JPM310" s="119" t="s">
        <v>614</v>
      </c>
      <c r="JPN310" s="119" t="s">
        <v>614</v>
      </c>
      <c r="JPO310" s="119" t="s">
        <v>614</v>
      </c>
      <c r="JPP310" s="119" t="s">
        <v>614</v>
      </c>
      <c r="JPQ310" s="119" t="s">
        <v>614</v>
      </c>
      <c r="JPR310" s="119" t="s">
        <v>614</v>
      </c>
      <c r="JPS310" s="119" t="s">
        <v>614</v>
      </c>
      <c r="JPT310" s="119" t="s">
        <v>614</v>
      </c>
      <c r="JPU310" s="119" t="s">
        <v>614</v>
      </c>
      <c r="JPV310" s="119" t="s">
        <v>614</v>
      </c>
      <c r="JPW310" s="119" t="s">
        <v>614</v>
      </c>
      <c r="JPX310" s="119" t="s">
        <v>614</v>
      </c>
      <c r="JPY310" s="119" t="s">
        <v>614</v>
      </c>
      <c r="JPZ310" s="119" t="s">
        <v>614</v>
      </c>
      <c r="JQA310" s="119" t="s">
        <v>614</v>
      </c>
      <c r="JQB310" s="119" t="s">
        <v>614</v>
      </c>
      <c r="JQC310" s="119" t="s">
        <v>614</v>
      </c>
      <c r="JQD310" s="119" t="s">
        <v>614</v>
      </c>
      <c r="JQE310" s="119" t="s">
        <v>614</v>
      </c>
      <c r="JQF310" s="119" t="s">
        <v>614</v>
      </c>
      <c r="JQG310" s="119" t="s">
        <v>614</v>
      </c>
      <c r="JQH310" s="119" t="s">
        <v>614</v>
      </c>
      <c r="JQI310" s="119" t="s">
        <v>614</v>
      </c>
      <c r="JQJ310" s="119" t="s">
        <v>614</v>
      </c>
      <c r="JQK310" s="119" t="s">
        <v>614</v>
      </c>
      <c r="JQL310" s="119" t="s">
        <v>614</v>
      </c>
      <c r="JQM310" s="119" t="s">
        <v>614</v>
      </c>
      <c r="JQN310" s="119" t="s">
        <v>614</v>
      </c>
      <c r="JQO310" s="119" t="s">
        <v>614</v>
      </c>
      <c r="JQP310" s="119" t="s">
        <v>614</v>
      </c>
      <c r="JQQ310" s="119" t="s">
        <v>614</v>
      </c>
      <c r="JQR310" s="119" t="s">
        <v>614</v>
      </c>
      <c r="JQS310" s="119" t="s">
        <v>614</v>
      </c>
      <c r="JQT310" s="119" t="s">
        <v>614</v>
      </c>
      <c r="JQU310" s="119" t="s">
        <v>614</v>
      </c>
      <c r="JQV310" s="119" t="s">
        <v>614</v>
      </c>
      <c r="JQW310" s="119" t="s">
        <v>614</v>
      </c>
      <c r="JQX310" s="119" t="s">
        <v>614</v>
      </c>
      <c r="JQY310" s="119" t="s">
        <v>614</v>
      </c>
      <c r="JQZ310" s="119" t="s">
        <v>614</v>
      </c>
      <c r="JRA310" s="119" t="s">
        <v>614</v>
      </c>
      <c r="JRB310" s="119" t="s">
        <v>614</v>
      </c>
      <c r="JRC310" s="119" t="s">
        <v>614</v>
      </c>
      <c r="JRD310" s="119" t="s">
        <v>614</v>
      </c>
      <c r="JRE310" s="119" t="s">
        <v>614</v>
      </c>
      <c r="JRF310" s="119" t="s">
        <v>614</v>
      </c>
      <c r="JRG310" s="119" t="s">
        <v>614</v>
      </c>
      <c r="JRH310" s="119" t="s">
        <v>614</v>
      </c>
      <c r="JRI310" s="119" t="s">
        <v>614</v>
      </c>
      <c r="JRJ310" s="119" t="s">
        <v>614</v>
      </c>
      <c r="JRK310" s="119" t="s">
        <v>614</v>
      </c>
      <c r="JRL310" s="119" t="s">
        <v>614</v>
      </c>
      <c r="JRM310" s="119" t="s">
        <v>614</v>
      </c>
      <c r="JRN310" s="119" t="s">
        <v>614</v>
      </c>
      <c r="JRO310" s="119" t="s">
        <v>614</v>
      </c>
      <c r="JRP310" s="119" t="s">
        <v>614</v>
      </c>
      <c r="JRQ310" s="119" t="s">
        <v>614</v>
      </c>
      <c r="JRR310" s="119" t="s">
        <v>614</v>
      </c>
      <c r="JRS310" s="119" t="s">
        <v>614</v>
      </c>
      <c r="JRT310" s="119" t="s">
        <v>614</v>
      </c>
      <c r="JRU310" s="119" t="s">
        <v>614</v>
      </c>
      <c r="JRV310" s="119" t="s">
        <v>614</v>
      </c>
      <c r="JRW310" s="119" t="s">
        <v>614</v>
      </c>
      <c r="JRX310" s="119" t="s">
        <v>614</v>
      </c>
      <c r="JRY310" s="119" t="s">
        <v>614</v>
      </c>
      <c r="JRZ310" s="119" t="s">
        <v>614</v>
      </c>
      <c r="JSA310" s="119" t="s">
        <v>614</v>
      </c>
      <c r="JSB310" s="119" t="s">
        <v>614</v>
      </c>
      <c r="JSC310" s="119" t="s">
        <v>614</v>
      </c>
      <c r="JSD310" s="119" t="s">
        <v>614</v>
      </c>
      <c r="JSE310" s="119" t="s">
        <v>614</v>
      </c>
      <c r="JSF310" s="119" t="s">
        <v>614</v>
      </c>
      <c r="JSG310" s="119" t="s">
        <v>614</v>
      </c>
      <c r="JSH310" s="119" t="s">
        <v>614</v>
      </c>
      <c r="JSI310" s="119" t="s">
        <v>614</v>
      </c>
      <c r="JSJ310" s="119" t="s">
        <v>614</v>
      </c>
      <c r="JSK310" s="119" t="s">
        <v>614</v>
      </c>
      <c r="JSL310" s="119" t="s">
        <v>614</v>
      </c>
      <c r="JSM310" s="119" t="s">
        <v>614</v>
      </c>
      <c r="JSN310" s="119" t="s">
        <v>614</v>
      </c>
      <c r="JSO310" s="119" t="s">
        <v>614</v>
      </c>
      <c r="JSP310" s="119" t="s">
        <v>614</v>
      </c>
      <c r="JSQ310" s="119" t="s">
        <v>614</v>
      </c>
      <c r="JSR310" s="119" t="s">
        <v>614</v>
      </c>
      <c r="JSS310" s="119" t="s">
        <v>614</v>
      </c>
      <c r="JST310" s="119" t="s">
        <v>614</v>
      </c>
      <c r="JSU310" s="119" t="s">
        <v>614</v>
      </c>
      <c r="JSV310" s="119" t="s">
        <v>614</v>
      </c>
      <c r="JSW310" s="119" t="s">
        <v>614</v>
      </c>
      <c r="JSX310" s="119" t="s">
        <v>614</v>
      </c>
      <c r="JSY310" s="119" t="s">
        <v>614</v>
      </c>
      <c r="JSZ310" s="119" t="s">
        <v>614</v>
      </c>
      <c r="JTA310" s="119" t="s">
        <v>614</v>
      </c>
      <c r="JTB310" s="119" t="s">
        <v>614</v>
      </c>
      <c r="JTC310" s="119" t="s">
        <v>614</v>
      </c>
      <c r="JTD310" s="119" t="s">
        <v>614</v>
      </c>
      <c r="JTE310" s="119" t="s">
        <v>614</v>
      </c>
      <c r="JTF310" s="119" t="s">
        <v>614</v>
      </c>
      <c r="JTG310" s="119" t="s">
        <v>614</v>
      </c>
      <c r="JTH310" s="119" t="s">
        <v>614</v>
      </c>
      <c r="JTI310" s="119" t="s">
        <v>614</v>
      </c>
      <c r="JTJ310" s="119" t="s">
        <v>614</v>
      </c>
      <c r="JTK310" s="119" t="s">
        <v>614</v>
      </c>
      <c r="JTL310" s="119" t="s">
        <v>614</v>
      </c>
      <c r="JTM310" s="119" t="s">
        <v>614</v>
      </c>
      <c r="JTN310" s="119" t="s">
        <v>614</v>
      </c>
      <c r="JTO310" s="119" t="s">
        <v>614</v>
      </c>
      <c r="JTP310" s="119" t="s">
        <v>614</v>
      </c>
      <c r="JTQ310" s="119" t="s">
        <v>614</v>
      </c>
      <c r="JTR310" s="119" t="s">
        <v>614</v>
      </c>
      <c r="JTS310" s="119" t="s">
        <v>614</v>
      </c>
      <c r="JTT310" s="119" t="s">
        <v>614</v>
      </c>
      <c r="JTU310" s="119" t="s">
        <v>614</v>
      </c>
      <c r="JTV310" s="119" t="s">
        <v>614</v>
      </c>
      <c r="JTW310" s="119" t="s">
        <v>614</v>
      </c>
      <c r="JTX310" s="119" t="s">
        <v>614</v>
      </c>
      <c r="JTY310" s="119" t="s">
        <v>614</v>
      </c>
      <c r="JTZ310" s="119" t="s">
        <v>614</v>
      </c>
      <c r="JUA310" s="119" t="s">
        <v>614</v>
      </c>
      <c r="JUB310" s="119" t="s">
        <v>614</v>
      </c>
      <c r="JUC310" s="119" t="s">
        <v>614</v>
      </c>
      <c r="JUD310" s="119" t="s">
        <v>614</v>
      </c>
      <c r="JUE310" s="119" t="s">
        <v>614</v>
      </c>
      <c r="JUF310" s="119" t="s">
        <v>614</v>
      </c>
      <c r="JUG310" s="119" t="s">
        <v>614</v>
      </c>
      <c r="JUH310" s="119" t="s">
        <v>614</v>
      </c>
      <c r="JUI310" s="119" t="s">
        <v>614</v>
      </c>
      <c r="JUJ310" s="119" t="s">
        <v>614</v>
      </c>
      <c r="JUK310" s="119" t="s">
        <v>614</v>
      </c>
      <c r="JUL310" s="119" t="s">
        <v>614</v>
      </c>
      <c r="JUM310" s="119" t="s">
        <v>614</v>
      </c>
      <c r="JUN310" s="119" t="s">
        <v>614</v>
      </c>
      <c r="JUO310" s="119" t="s">
        <v>614</v>
      </c>
      <c r="JUP310" s="119" t="s">
        <v>614</v>
      </c>
      <c r="JUQ310" s="119" t="s">
        <v>614</v>
      </c>
      <c r="JUR310" s="119" t="s">
        <v>614</v>
      </c>
      <c r="JUS310" s="119" t="s">
        <v>614</v>
      </c>
      <c r="JUT310" s="119" t="s">
        <v>614</v>
      </c>
      <c r="JUU310" s="119" t="s">
        <v>614</v>
      </c>
      <c r="JUV310" s="119" t="s">
        <v>614</v>
      </c>
      <c r="JUW310" s="119" t="s">
        <v>614</v>
      </c>
      <c r="JUX310" s="119" t="s">
        <v>614</v>
      </c>
      <c r="JUY310" s="119" t="s">
        <v>614</v>
      </c>
      <c r="JUZ310" s="119" t="s">
        <v>614</v>
      </c>
      <c r="JVA310" s="119" t="s">
        <v>614</v>
      </c>
      <c r="JVB310" s="119" t="s">
        <v>614</v>
      </c>
      <c r="JVC310" s="119" t="s">
        <v>614</v>
      </c>
      <c r="JVD310" s="119" t="s">
        <v>614</v>
      </c>
      <c r="JVE310" s="119" t="s">
        <v>614</v>
      </c>
      <c r="JVF310" s="119" t="s">
        <v>614</v>
      </c>
      <c r="JVG310" s="119" t="s">
        <v>614</v>
      </c>
      <c r="JVH310" s="119" t="s">
        <v>614</v>
      </c>
      <c r="JVI310" s="119" t="s">
        <v>614</v>
      </c>
      <c r="JVJ310" s="119" t="s">
        <v>614</v>
      </c>
      <c r="JVK310" s="119" t="s">
        <v>614</v>
      </c>
      <c r="JVL310" s="119" t="s">
        <v>614</v>
      </c>
      <c r="JVM310" s="119" t="s">
        <v>614</v>
      </c>
      <c r="JVN310" s="119" t="s">
        <v>614</v>
      </c>
      <c r="JVO310" s="119" t="s">
        <v>614</v>
      </c>
      <c r="JVP310" s="119" t="s">
        <v>614</v>
      </c>
      <c r="JVQ310" s="119" t="s">
        <v>614</v>
      </c>
      <c r="JVR310" s="119" t="s">
        <v>614</v>
      </c>
      <c r="JVS310" s="119" t="s">
        <v>614</v>
      </c>
      <c r="JVT310" s="119" t="s">
        <v>614</v>
      </c>
      <c r="JVU310" s="119" t="s">
        <v>614</v>
      </c>
      <c r="JVV310" s="119" t="s">
        <v>614</v>
      </c>
      <c r="JVW310" s="119" t="s">
        <v>614</v>
      </c>
      <c r="JVX310" s="119" t="s">
        <v>614</v>
      </c>
      <c r="JVY310" s="119" t="s">
        <v>614</v>
      </c>
      <c r="JVZ310" s="119" t="s">
        <v>614</v>
      </c>
      <c r="JWA310" s="119" t="s">
        <v>614</v>
      </c>
      <c r="JWB310" s="119" t="s">
        <v>614</v>
      </c>
      <c r="JWC310" s="119" t="s">
        <v>614</v>
      </c>
      <c r="JWD310" s="119" t="s">
        <v>614</v>
      </c>
      <c r="JWE310" s="119" t="s">
        <v>614</v>
      </c>
      <c r="JWF310" s="119" t="s">
        <v>614</v>
      </c>
      <c r="JWG310" s="119" t="s">
        <v>614</v>
      </c>
      <c r="JWH310" s="119" t="s">
        <v>614</v>
      </c>
      <c r="JWI310" s="119" t="s">
        <v>614</v>
      </c>
      <c r="JWJ310" s="119" t="s">
        <v>614</v>
      </c>
      <c r="JWK310" s="119" t="s">
        <v>614</v>
      </c>
      <c r="JWL310" s="119" t="s">
        <v>614</v>
      </c>
      <c r="JWM310" s="119" t="s">
        <v>614</v>
      </c>
      <c r="JWN310" s="119" t="s">
        <v>614</v>
      </c>
      <c r="JWO310" s="119" t="s">
        <v>614</v>
      </c>
      <c r="JWP310" s="119" t="s">
        <v>614</v>
      </c>
      <c r="JWQ310" s="119" t="s">
        <v>614</v>
      </c>
      <c r="JWR310" s="119" t="s">
        <v>614</v>
      </c>
      <c r="JWS310" s="119" t="s">
        <v>614</v>
      </c>
      <c r="JWT310" s="119" t="s">
        <v>614</v>
      </c>
      <c r="JWU310" s="119" t="s">
        <v>614</v>
      </c>
      <c r="JWV310" s="119" t="s">
        <v>614</v>
      </c>
      <c r="JWW310" s="119" t="s">
        <v>614</v>
      </c>
      <c r="JWX310" s="119" t="s">
        <v>614</v>
      </c>
      <c r="JWY310" s="119" t="s">
        <v>614</v>
      </c>
      <c r="JWZ310" s="119" t="s">
        <v>614</v>
      </c>
      <c r="JXA310" s="119" t="s">
        <v>614</v>
      </c>
      <c r="JXB310" s="119" t="s">
        <v>614</v>
      </c>
      <c r="JXC310" s="119" t="s">
        <v>614</v>
      </c>
      <c r="JXD310" s="119" t="s">
        <v>614</v>
      </c>
      <c r="JXE310" s="119" t="s">
        <v>614</v>
      </c>
      <c r="JXF310" s="119" t="s">
        <v>614</v>
      </c>
      <c r="JXG310" s="119" t="s">
        <v>614</v>
      </c>
      <c r="JXH310" s="119" t="s">
        <v>614</v>
      </c>
      <c r="JXI310" s="119" t="s">
        <v>614</v>
      </c>
      <c r="JXJ310" s="119" t="s">
        <v>614</v>
      </c>
      <c r="JXK310" s="119" t="s">
        <v>614</v>
      </c>
      <c r="JXL310" s="119" t="s">
        <v>614</v>
      </c>
      <c r="JXM310" s="119" t="s">
        <v>614</v>
      </c>
      <c r="JXN310" s="119" t="s">
        <v>614</v>
      </c>
      <c r="JXO310" s="119" t="s">
        <v>614</v>
      </c>
      <c r="JXP310" s="119" t="s">
        <v>614</v>
      </c>
      <c r="JXQ310" s="119" t="s">
        <v>614</v>
      </c>
      <c r="JXR310" s="119" t="s">
        <v>614</v>
      </c>
      <c r="JXS310" s="119" t="s">
        <v>614</v>
      </c>
      <c r="JXT310" s="119" t="s">
        <v>614</v>
      </c>
      <c r="JXU310" s="119" t="s">
        <v>614</v>
      </c>
      <c r="JXV310" s="119" t="s">
        <v>614</v>
      </c>
      <c r="JXW310" s="119" t="s">
        <v>614</v>
      </c>
      <c r="JXX310" s="119" t="s">
        <v>614</v>
      </c>
      <c r="JXY310" s="119" t="s">
        <v>614</v>
      </c>
      <c r="JXZ310" s="119" t="s">
        <v>614</v>
      </c>
      <c r="JYA310" s="119" t="s">
        <v>614</v>
      </c>
      <c r="JYB310" s="119" t="s">
        <v>614</v>
      </c>
      <c r="JYC310" s="119" t="s">
        <v>614</v>
      </c>
      <c r="JYD310" s="119" t="s">
        <v>614</v>
      </c>
      <c r="JYE310" s="119" t="s">
        <v>614</v>
      </c>
      <c r="JYF310" s="119" t="s">
        <v>614</v>
      </c>
      <c r="JYG310" s="119" t="s">
        <v>614</v>
      </c>
      <c r="JYH310" s="119" t="s">
        <v>614</v>
      </c>
      <c r="JYI310" s="119" t="s">
        <v>614</v>
      </c>
      <c r="JYJ310" s="119" t="s">
        <v>614</v>
      </c>
      <c r="JYK310" s="119" t="s">
        <v>614</v>
      </c>
      <c r="JYL310" s="119" t="s">
        <v>614</v>
      </c>
      <c r="JYM310" s="119" t="s">
        <v>614</v>
      </c>
      <c r="JYN310" s="119" t="s">
        <v>614</v>
      </c>
      <c r="JYO310" s="119" t="s">
        <v>614</v>
      </c>
      <c r="JYP310" s="119" t="s">
        <v>614</v>
      </c>
      <c r="JYQ310" s="119" t="s">
        <v>614</v>
      </c>
      <c r="JYR310" s="119" t="s">
        <v>614</v>
      </c>
      <c r="JYS310" s="119" t="s">
        <v>614</v>
      </c>
      <c r="JYT310" s="119" t="s">
        <v>614</v>
      </c>
      <c r="JYU310" s="119" t="s">
        <v>614</v>
      </c>
      <c r="JYV310" s="119" t="s">
        <v>614</v>
      </c>
      <c r="JYW310" s="119" t="s">
        <v>614</v>
      </c>
      <c r="JYX310" s="119" t="s">
        <v>614</v>
      </c>
      <c r="JYY310" s="119" t="s">
        <v>614</v>
      </c>
      <c r="JYZ310" s="119" t="s">
        <v>614</v>
      </c>
      <c r="JZA310" s="119" t="s">
        <v>614</v>
      </c>
      <c r="JZB310" s="119" t="s">
        <v>614</v>
      </c>
      <c r="JZC310" s="119" t="s">
        <v>614</v>
      </c>
      <c r="JZD310" s="119" t="s">
        <v>614</v>
      </c>
      <c r="JZE310" s="119" t="s">
        <v>614</v>
      </c>
      <c r="JZF310" s="119" t="s">
        <v>614</v>
      </c>
      <c r="JZG310" s="119" t="s">
        <v>614</v>
      </c>
      <c r="JZH310" s="119" t="s">
        <v>614</v>
      </c>
      <c r="JZI310" s="119" t="s">
        <v>614</v>
      </c>
      <c r="JZJ310" s="119" t="s">
        <v>614</v>
      </c>
      <c r="JZK310" s="119" t="s">
        <v>614</v>
      </c>
      <c r="JZL310" s="119" t="s">
        <v>614</v>
      </c>
      <c r="JZM310" s="119" t="s">
        <v>614</v>
      </c>
      <c r="JZN310" s="119" t="s">
        <v>614</v>
      </c>
      <c r="JZO310" s="119" t="s">
        <v>614</v>
      </c>
      <c r="JZP310" s="119" t="s">
        <v>614</v>
      </c>
      <c r="JZQ310" s="119" t="s">
        <v>614</v>
      </c>
      <c r="JZR310" s="119" t="s">
        <v>614</v>
      </c>
      <c r="JZS310" s="119" t="s">
        <v>614</v>
      </c>
      <c r="JZT310" s="119" t="s">
        <v>614</v>
      </c>
      <c r="JZU310" s="119" t="s">
        <v>614</v>
      </c>
      <c r="JZV310" s="119" t="s">
        <v>614</v>
      </c>
      <c r="JZW310" s="119" t="s">
        <v>614</v>
      </c>
      <c r="JZX310" s="119" t="s">
        <v>614</v>
      </c>
      <c r="JZY310" s="119" t="s">
        <v>614</v>
      </c>
      <c r="JZZ310" s="119" t="s">
        <v>614</v>
      </c>
      <c r="KAA310" s="119" t="s">
        <v>614</v>
      </c>
      <c r="KAB310" s="119" t="s">
        <v>614</v>
      </c>
      <c r="KAC310" s="119" t="s">
        <v>614</v>
      </c>
      <c r="KAD310" s="119" t="s">
        <v>614</v>
      </c>
      <c r="KAE310" s="119" t="s">
        <v>614</v>
      </c>
      <c r="KAF310" s="119" t="s">
        <v>614</v>
      </c>
      <c r="KAG310" s="119" t="s">
        <v>614</v>
      </c>
      <c r="KAH310" s="119" t="s">
        <v>614</v>
      </c>
      <c r="KAI310" s="119" t="s">
        <v>614</v>
      </c>
      <c r="KAJ310" s="119" t="s">
        <v>614</v>
      </c>
      <c r="KAK310" s="119" t="s">
        <v>614</v>
      </c>
      <c r="KAL310" s="119" t="s">
        <v>614</v>
      </c>
      <c r="KAM310" s="119" t="s">
        <v>614</v>
      </c>
      <c r="KAN310" s="119" t="s">
        <v>614</v>
      </c>
      <c r="KAO310" s="119" t="s">
        <v>614</v>
      </c>
      <c r="KAP310" s="119" t="s">
        <v>614</v>
      </c>
      <c r="KAQ310" s="119" t="s">
        <v>614</v>
      </c>
      <c r="KAR310" s="119" t="s">
        <v>614</v>
      </c>
      <c r="KAS310" s="119" t="s">
        <v>614</v>
      </c>
      <c r="KAT310" s="119" t="s">
        <v>614</v>
      </c>
      <c r="KAU310" s="119" t="s">
        <v>614</v>
      </c>
      <c r="KAV310" s="119" t="s">
        <v>614</v>
      </c>
      <c r="KAW310" s="119" t="s">
        <v>614</v>
      </c>
      <c r="KAX310" s="119" t="s">
        <v>614</v>
      </c>
      <c r="KAY310" s="119" t="s">
        <v>614</v>
      </c>
      <c r="KAZ310" s="119" t="s">
        <v>614</v>
      </c>
      <c r="KBA310" s="119" t="s">
        <v>614</v>
      </c>
      <c r="KBB310" s="119" t="s">
        <v>614</v>
      </c>
      <c r="KBC310" s="119" t="s">
        <v>614</v>
      </c>
      <c r="KBD310" s="119" t="s">
        <v>614</v>
      </c>
      <c r="KBE310" s="119" t="s">
        <v>614</v>
      </c>
      <c r="KBF310" s="119" t="s">
        <v>614</v>
      </c>
      <c r="KBG310" s="119" t="s">
        <v>614</v>
      </c>
      <c r="KBH310" s="119" t="s">
        <v>614</v>
      </c>
      <c r="KBI310" s="119" t="s">
        <v>614</v>
      </c>
      <c r="KBJ310" s="119" t="s">
        <v>614</v>
      </c>
      <c r="KBK310" s="119" t="s">
        <v>614</v>
      </c>
      <c r="KBL310" s="119" t="s">
        <v>614</v>
      </c>
      <c r="KBM310" s="119" t="s">
        <v>614</v>
      </c>
      <c r="KBN310" s="119" t="s">
        <v>614</v>
      </c>
      <c r="KBO310" s="119" t="s">
        <v>614</v>
      </c>
      <c r="KBP310" s="119" t="s">
        <v>614</v>
      </c>
      <c r="KBQ310" s="119" t="s">
        <v>614</v>
      </c>
      <c r="KBR310" s="119" t="s">
        <v>614</v>
      </c>
      <c r="KBS310" s="119" t="s">
        <v>614</v>
      </c>
      <c r="KBT310" s="119" t="s">
        <v>614</v>
      </c>
      <c r="KBU310" s="119" t="s">
        <v>614</v>
      </c>
      <c r="KBV310" s="119" t="s">
        <v>614</v>
      </c>
      <c r="KBW310" s="119" t="s">
        <v>614</v>
      </c>
      <c r="KBX310" s="119" t="s">
        <v>614</v>
      </c>
      <c r="KBY310" s="119" t="s">
        <v>614</v>
      </c>
      <c r="KBZ310" s="119" t="s">
        <v>614</v>
      </c>
      <c r="KCA310" s="119" t="s">
        <v>614</v>
      </c>
      <c r="KCB310" s="119" t="s">
        <v>614</v>
      </c>
      <c r="KCC310" s="119" t="s">
        <v>614</v>
      </c>
      <c r="KCD310" s="119" t="s">
        <v>614</v>
      </c>
      <c r="KCE310" s="119" t="s">
        <v>614</v>
      </c>
      <c r="KCF310" s="119" t="s">
        <v>614</v>
      </c>
      <c r="KCG310" s="119" t="s">
        <v>614</v>
      </c>
      <c r="KCH310" s="119" t="s">
        <v>614</v>
      </c>
      <c r="KCI310" s="119" t="s">
        <v>614</v>
      </c>
      <c r="KCJ310" s="119" t="s">
        <v>614</v>
      </c>
      <c r="KCK310" s="119" t="s">
        <v>614</v>
      </c>
      <c r="KCL310" s="119" t="s">
        <v>614</v>
      </c>
      <c r="KCM310" s="119" t="s">
        <v>614</v>
      </c>
      <c r="KCN310" s="119" t="s">
        <v>614</v>
      </c>
      <c r="KCO310" s="119" t="s">
        <v>614</v>
      </c>
      <c r="KCP310" s="119" t="s">
        <v>614</v>
      </c>
      <c r="KCQ310" s="119" t="s">
        <v>614</v>
      </c>
      <c r="KCR310" s="119" t="s">
        <v>614</v>
      </c>
      <c r="KCS310" s="119" t="s">
        <v>614</v>
      </c>
      <c r="KCT310" s="119" t="s">
        <v>614</v>
      </c>
      <c r="KCU310" s="119" t="s">
        <v>614</v>
      </c>
      <c r="KCV310" s="119" t="s">
        <v>614</v>
      </c>
      <c r="KCW310" s="119" t="s">
        <v>614</v>
      </c>
      <c r="KCX310" s="119" t="s">
        <v>614</v>
      </c>
      <c r="KCY310" s="119" t="s">
        <v>614</v>
      </c>
      <c r="KCZ310" s="119" t="s">
        <v>614</v>
      </c>
      <c r="KDA310" s="119" t="s">
        <v>614</v>
      </c>
      <c r="KDB310" s="119" t="s">
        <v>614</v>
      </c>
      <c r="KDC310" s="119" t="s">
        <v>614</v>
      </c>
      <c r="KDD310" s="119" t="s">
        <v>614</v>
      </c>
      <c r="KDE310" s="119" t="s">
        <v>614</v>
      </c>
      <c r="KDF310" s="119" t="s">
        <v>614</v>
      </c>
      <c r="KDG310" s="119" t="s">
        <v>614</v>
      </c>
      <c r="KDH310" s="119" t="s">
        <v>614</v>
      </c>
      <c r="KDI310" s="119" t="s">
        <v>614</v>
      </c>
      <c r="KDJ310" s="119" t="s">
        <v>614</v>
      </c>
      <c r="KDK310" s="119" t="s">
        <v>614</v>
      </c>
      <c r="KDL310" s="119" t="s">
        <v>614</v>
      </c>
      <c r="KDM310" s="119" t="s">
        <v>614</v>
      </c>
      <c r="KDN310" s="119" t="s">
        <v>614</v>
      </c>
      <c r="KDO310" s="119" t="s">
        <v>614</v>
      </c>
      <c r="KDP310" s="119" t="s">
        <v>614</v>
      </c>
      <c r="KDQ310" s="119" t="s">
        <v>614</v>
      </c>
      <c r="KDR310" s="119" t="s">
        <v>614</v>
      </c>
      <c r="KDS310" s="119" t="s">
        <v>614</v>
      </c>
      <c r="KDT310" s="119" t="s">
        <v>614</v>
      </c>
      <c r="KDU310" s="119" t="s">
        <v>614</v>
      </c>
      <c r="KDV310" s="119" t="s">
        <v>614</v>
      </c>
      <c r="KDW310" s="119" t="s">
        <v>614</v>
      </c>
      <c r="KDX310" s="119" t="s">
        <v>614</v>
      </c>
      <c r="KDY310" s="119" t="s">
        <v>614</v>
      </c>
      <c r="KDZ310" s="119" t="s">
        <v>614</v>
      </c>
      <c r="KEA310" s="119" t="s">
        <v>614</v>
      </c>
      <c r="KEB310" s="119" t="s">
        <v>614</v>
      </c>
      <c r="KEC310" s="119" t="s">
        <v>614</v>
      </c>
      <c r="KED310" s="119" t="s">
        <v>614</v>
      </c>
      <c r="KEE310" s="119" t="s">
        <v>614</v>
      </c>
      <c r="KEF310" s="119" t="s">
        <v>614</v>
      </c>
      <c r="KEG310" s="119" t="s">
        <v>614</v>
      </c>
      <c r="KEH310" s="119" t="s">
        <v>614</v>
      </c>
      <c r="KEI310" s="119" t="s">
        <v>614</v>
      </c>
      <c r="KEJ310" s="119" t="s">
        <v>614</v>
      </c>
      <c r="KEK310" s="119" t="s">
        <v>614</v>
      </c>
      <c r="KEL310" s="119" t="s">
        <v>614</v>
      </c>
      <c r="KEM310" s="119" t="s">
        <v>614</v>
      </c>
      <c r="KEN310" s="119" t="s">
        <v>614</v>
      </c>
      <c r="KEO310" s="119" t="s">
        <v>614</v>
      </c>
      <c r="KEP310" s="119" t="s">
        <v>614</v>
      </c>
      <c r="KEQ310" s="119" t="s">
        <v>614</v>
      </c>
      <c r="KER310" s="119" t="s">
        <v>614</v>
      </c>
      <c r="KES310" s="119" t="s">
        <v>614</v>
      </c>
      <c r="KET310" s="119" t="s">
        <v>614</v>
      </c>
      <c r="KEU310" s="119" t="s">
        <v>614</v>
      </c>
      <c r="KEV310" s="119" t="s">
        <v>614</v>
      </c>
      <c r="KEW310" s="119" t="s">
        <v>614</v>
      </c>
      <c r="KEX310" s="119" t="s">
        <v>614</v>
      </c>
      <c r="KEY310" s="119" t="s">
        <v>614</v>
      </c>
      <c r="KEZ310" s="119" t="s">
        <v>614</v>
      </c>
      <c r="KFA310" s="119" t="s">
        <v>614</v>
      </c>
      <c r="KFB310" s="119" t="s">
        <v>614</v>
      </c>
      <c r="KFC310" s="119" t="s">
        <v>614</v>
      </c>
      <c r="KFD310" s="119" t="s">
        <v>614</v>
      </c>
      <c r="KFE310" s="119" t="s">
        <v>614</v>
      </c>
      <c r="KFF310" s="119" t="s">
        <v>614</v>
      </c>
      <c r="KFG310" s="119" t="s">
        <v>614</v>
      </c>
      <c r="KFH310" s="119" t="s">
        <v>614</v>
      </c>
      <c r="KFI310" s="119" t="s">
        <v>614</v>
      </c>
      <c r="KFJ310" s="119" t="s">
        <v>614</v>
      </c>
      <c r="KFK310" s="119" t="s">
        <v>614</v>
      </c>
      <c r="KFL310" s="119" t="s">
        <v>614</v>
      </c>
      <c r="KFM310" s="119" t="s">
        <v>614</v>
      </c>
      <c r="KFN310" s="119" t="s">
        <v>614</v>
      </c>
      <c r="KFO310" s="119" t="s">
        <v>614</v>
      </c>
      <c r="KFP310" s="119" t="s">
        <v>614</v>
      </c>
      <c r="KFQ310" s="119" t="s">
        <v>614</v>
      </c>
      <c r="KFR310" s="119" t="s">
        <v>614</v>
      </c>
      <c r="KFS310" s="119" t="s">
        <v>614</v>
      </c>
      <c r="KFT310" s="119" t="s">
        <v>614</v>
      </c>
      <c r="KFU310" s="119" t="s">
        <v>614</v>
      </c>
      <c r="KFV310" s="119" t="s">
        <v>614</v>
      </c>
      <c r="KFW310" s="119" t="s">
        <v>614</v>
      </c>
      <c r="KFX310" s="119" t="s">
        <v>614</v>
      </c>
      <c r="KFY310" s="119" t="s">
        <v>614</v>
      </c>
      <c r="KFZ310" s="119" t="s">
        <v>614</v>
      </c>
      <c r="KGA310" s="119" t="s">
        <v>614</v>
      </c>
      <c r="KGB310" s="119" t="s">
        <v>614</v>
      </c>
      <c r="KGC310" s="119" t="s">
        <v>614</v>
      </c>
      <c r="KGD310" s="119" t="s">
        <v>614</v>
      </c>
      <c r="KGE310" s="119" t="s">
        <v>614</v>
      </c>
      <c r="KGF310" s="119" t="s">
        <v>614</v>
      </c>
      <c r="KGG310" s="119" t="s">
        <v>614</v>
      </c>
      <c r="KGH310" s="119" t="s">
        <v>614</v>
      </c>
      <c r="KGI310" s="119" t="s">
        <v>614</v>
      </c>
      <c r="KGJ310" s="119" t="s">
        <v>614</v>
      </c>
      <c r="KGK310" s="119" t="s">
        <v>614</v>
      </c>
      <c r="KGL310" s="119" t="s">
        <v>614</v>
      </c>
      <c r="KGM310" s="119" t="s">
        <v>614</v>
      </c>
      <c r="KGN310" s="119" t="s">
        <v>614</v>
      </c>
      <c r="KGO310" s="119" t="s">
        <v>614</v>
      </c>
      <c r="KGP310" s="119" t="s">
        <v>614</v>
      </c>
      <c r="KGQ310" s="119" t="s">
        <v>614</v>
      </c>
      <c r="KGR310" s="119" t="s">
        <v>614</v>
      </c>
      <c r="KGS310" s="119" t="s">
        <v>614</v>
      </c>
      <c r="KGT310" s="119" t="s">
        <v>614</v>
      </c>
      <c r="KGU310" s="119" t="s">
        <v>614</v>
      </c>
      <c r="KGV310" s="119" t="s">
        <v>614</v>
      </c>
      <c r="KGW310" s="119" t="s">
        <v>614</v>
      </c>
      <c r="KGX310" s="119" t="s">
        <v>614</v>
      </c>
      <c r="KGY310" s="119" t="s">
        <v>614</v>
      </c>
      <c r="KGZ310" s="119" t="s">
        <v>614</v>
      </c>
      <c r="KHA310" s="119" t="s">
        <v>614</v>
      </c>
      <c r="KHB310" s="119" t="s">
        <v>614</v>
      </c>
      <c r="KHC310" s="119" t="s">
        <v>614</v>
      </c>
      <c r="KHD310" s="119" t="s">
        <v>614</v>
      </c>
      <c r="KHE310" s="119" t="s">
        <v>614</v>
      </c>
      <c r="KHF310" s="119" t="s">
        <v>614</v>
      </c>
      <c r="KHG310" s="119" t="s">
        <v>614</v>
      </c>
      <c r="KHH310" s="119" t="s">
        <v>614</v>
      </c>
      <c r="KHI310" s="119" t="s">
        <v>614</v>
      </c>
      <c r="KHJ310" s="119" t="s">
        <v>614</v>
      </c>
      <c r="KHK310" s="119" t="s">
        <v>614</v>
      </c>
      <c r="KHL310" s="119" t="s">
        <v>614</v>
      </c>
      <c r="KHM310" s="119" t="s">
        <v>614</v>
      </c>
      <c r="KHN310" s="119" t="s">
        <v>614</v>
      </c>
      <c r="KHO310" s="119" t="s">
        <v>614</v>
      </c>
      <c r="KHP310" s="119" t="s">
        <v>614</v>
      </c>
      <c r="KHQ310" s="119" t="s">
        <v>614</v>
      </c>
      <c r="KHR310" s="119" t="s">
        <v>614</v>
      </c>
      <c r="KHS310" s="119" t="s">
        <v>614</v>
      </c>
      <c r="KHT310" s="119" t="s">
        <v>614</v>
      </c>
      <c r="KHU310" s="119" t="s">
        <v>614</v>
      </c>
      <c r="KHV310" s="119" t="s">
        <v>614</v>
      </c>
      <c r="KHW310" s="119" t="s">
        <v>614</v>
      </c>
      <c r="KHX310" s="119" t="s">
        <v>614</v>
      </c>
      <c r="KHY310" s="119" t="s">
        <v>614</v>
      </c>
      <c r="KHZ310" s="119" t="s">
        <v>614</v>
      </c>
      <c r="KIA310" s="119" t="s">
        <v>614</v>
      </c>
      <c r="KIB310" s="119" t="s">
        <v>614</v>
      </c>
      <c r="KIC310" s="119" t="s">
        <v>614</v>
      </c>
      <c r="KID310" s="119" t="s">
        <v>614</v>
      </c>
      <c r="KIE310" s="119" t="s">
        <v>614</v>
      </c>
      <c r="KIF310" s="119" t="s">
        <v>614</v>
      </c>
      <c r="KIG310" s="119" t="s">
        <v>614</v>
      </c>
      <c r="KIH310" s="119" t="s">
        <v>614</v>
      </c>
      <c r="KII310" s="119" t="s">
        <v>614</v>
      </c>
      <c r="KIJ310" s="119" t="s">
        <v>614</v>
      </c>
      <c r="KIK310" s="119" t="s">
        <v>614</v>
      </c>
      <c r="KIL310" s="119" t="s">
        <v>614</v>
      </c>
      <c r="KIM310" s="119" t="s">
        <v>614</v>
      </c>
      <c r="KIN310" s="119" t="s">
        <v>614</v>
      </c>
      <c r="KIO310" s="119" t="s">
        <v>614</v>
      </c>
      <c r="KIP310" s="119" t="s">
        <v>614</v>
      </c>
      <c r="KIQ310" s="119" t="s">
        <v>614</v>
      </c>
      <c r="KIR310" s="119" t="s">
        <v>614</v>
      </c>
      <c r="KIS310" s="119" t="s">
        <v>614</v>
      </c>
      <c r="KIT310" s="119" t="s">
        <v>614</v>
      </c>
      <c r="KIU310" s="119" t="s">
        <v>614</v>
      </c>
      <c r="KIV310" s="119" t="s">
        <v>614</v>
      </c>
      <c r="KIW310" s="119" t="s">
        <v>614</v>
      </c>
      <c r="KIX310" s="119" t="s">
        <v>614</v>
      </c>
      <c r="KIY310" s="119" t="s">
        <v>614</v>
      </c>
      <c r="KIZ310" s="119" t="s">
        <v>614</v>
      </c>
      <c r="KJA310" s="119" t="s">
        <v>614</v>
      </c>
      <c r="KJB310" s="119" t="s">
        <v>614</v>
      </c>
      <c r="KJC310" s="119" t="s">
        <v>614</v>
      </c>
      <c r="KJD310" s="119" t="s">
        <v>614</v>
      </c>
      <c r="KJE310" s="119" t="s">
        <v>614</v>
      </c>
      <c r="KJF310" s="119" t="s">
        <v>614</v>
      </c>
      <c r="KJG310" s="119" t="s">
        <v>614</v>
      </c>
      <c r="KJH310" s="119" t="s">
        <v>614</v>
      </c>
      <c r="KJI310" s="119" t="s">
        <v>614</v>
      </c>
      <c r="KJJ310" s="119" t="s">
        <v>614</v>
      </c>
      <c r="KJK310" s="119" t="s">
        <v>614</v>
      </c>
      <c r="KJL310" s="119" t="s">
        <v>614</v>
      </c>
      <c r="KJM310" s="119" t="s">
        <v>614</v>
      </c>
      <c r="KJN310" s="119" t="s">
        <v>614</v>
      </c>
      <c r="KJO310" s="119" t="s">
        <v>614</v>
      </c>
      <c r="KJP310" s="119" t="s">
        <v>614</v>
      </c>
      <c r="KJQ310" s="119" t="s">
        <v>614</v>
      </c>
      <c r="KJR310" s="119" t="s">
        <v>614</v>
      </c>
      <c r="KJS310" s="119" t="s">
        <v>614</v>
      </c>
      <c r="KJT310" s="119" t="s">
        <v>614</v>
      </c>
      <c r="KJU310" s="119" t="s">
        <v>614</v>
      </c>
      <c r="KJV310" s="119" t="s">
        <v>614</v>
      </c>
      <c r="KJW310" s="119" t="s">
        <v>614</v>
      </c>
      <c r="KJX310" s="119" t="s">
        <v>614</v>
      </c>
      <c r="KJY310" s="119" t="s">
        <v>614</v>
      </c>
      <c r="KJZ310" s="119" t="s">
        <v>614</v>
      </c>
      <c r="KKA310" s="119" t="s">
        <v>614</v>
      </c>
      <c r="KKB310" s="119" t="s">
        <v>614</v>
      </c>
      <c r="KKC310" s="119" t="s">
        <v>614</v>
      </c>
      <c r="KKD310" s="119" t="s">
        <v>614</v>
      </c>
      <c r="KKE310" s="119" t="s">
        <v>614</v>
      </c>
      <c r="KKF310" s="119" t="s">
        <v>614</v>
      </c>
      <c r="KKG310" s="119" t="s">
        <v>614</v>
      </c>
      <c r="KKH310" s="119" t="s">
        <v>614</v>
      </c>
      <c r="KKI310" s="119" t="s">
        <v>614</v>
      </c>
      <c r="KKJ310" s="119" t="s">
        <v>614</v>
      </c>
      <c r="KKK310" s="119" t="s">
        <v>614</v>
      </c>
      <c r="KKL310" s="119" t="s">
        <v>614</v>
      </c>
      <c r="KKM310" s="119" t="s">
        <v>614</v>
      </c>
      <c r="KKN310" s="119" t="s">
        <v>614</v>
      </c>
      <c r="KKO310" s="119" t="s">
        <v>614</v>
      </c>
      <c r="KKP310" s="119" t="s">
        <v>614</v>
      </c>
      <c r="KKQ310" s="119" t="s">
        <v>614</v>
      </c>
      <c r="KKR310" s="119" t="s">
        <v>614</v>
      </c>
      <c r="KKS310" s="119" t="s">
        <v>614</v>
      </c>
      <c r="KKT310" s="119" t="s">
        <v>614</v>
      </c>
      <c r="KKU310" s="119" t="s">
        <v>614</v>
      </c>
      <c r="KKV310" s="119" t="s">
        <v>614</v>
      </c>
      <c r="KKW310" s="119" t="s">
        <v>614</v>
      </c>
      <c r="KKX310" s="119" t="s">
        <v>614</v>
      </c>
      <c r="KKY310" s="119" t="s">
        <v>614</v>
      </c>
      <c r="KKZ310" s="119" t="s">
        <v>614</v>
      </c>
      <c r="KLA310" s="119" t="s">
        <v>614</v>
      </c>
      <c r="KLB310" s="119" t="s">
        <v>614</v>
      </c>
      <c r="KLC310" s="119" t="s">
        <v>614</v>
      </c>
      <c r="KLD310" s="119" t="s">
        <v>614</v>
      </c>
      <c r="KLE310" s="119" t="s">
        <v>614</v>
      </c>
      <c r="KLF310" s="119" t="s">
        <v>614</v>
      </c>
      <c r="KLG310" s="119" t="s">
        <v>614</v>
      </c>
      <c r="KLH310" s="119" t="s">
        <v>614</v>
      </c>
      <c r="KLI310" s="119" t="s">
        <v>614</v>
      </c>
      <c r="KLJ310" s="119" t="s">
        <v>614</v>
      </c>
      <c r="KLK310" s="119" t="s">
        <v>614</v>
      </c>
      <c r="KLL310" s="119" t="s">
        <v>614</v>
      </c>
      <c r="KLM310" s="119" t="s">
        <v>614</v>
      </c>
      <c r="KLN310" s="119" t="s">
        <v>614</v>
      </c>
      <c r="KLO310" s="119" t="s">
        <v>614</v>
      </c>
      <c r="KLP310" s="119" t="s">
        <v>614</v>
      </c>
      <c r="KLQ310" s="119" t="s">
        <v>614</v>
      </c>
      <c r="KLR310" s="119" t="s">
        <v>614</v>
      </c>
      <c r="KLS310" s="119" t="s">
        <v>614</v>
      </c>
      <c r="KLT310" s="119" t="s">
        <v>614</v>
      </c>
      <c r="KLU310" s="119" t="s">
        <v>614</v>
      </c>
      <c r="KLV310" s="119" t="s">
        <v>614</v>
      </c>
      <c r="KLW310" s="119" t="s">
        <v>614</v>
      </c>
      <c r="KLX310" s="119" t="s">
        <v>614</v>
      </c>
      <c r="KLY310" s="119" t="s">
        <v>614</v>
      </c>
      <c r="KLZ310" s="119" t="s">
        <v>614</v>
      </c>
      <c r="KMA310" s="119" t="s">
        <v>614</v>
      </c>
      <c r="KMB310" s="119" t="s">
        <v>614</v>
      </c>
      <c r="KMC310" s="119" t="s">
        <v>614</v>
      </c>
      <c r="KMD310" s="119" t="s">
        <v>614</v>
      </c>
      <c r="KME310" s="119" t="s">
        <v>614</v>
      </c>
      <c r="KMF310" s="119" t="s">
        <v>614</v>
      </c>
      <c r="KMG310" s="119" t="s">
        <v>614</v>
      </c>
      <c r="KMH310" s="119" t="s">
        <v>614</v>
      </c>
      <c r="KMI310" s="119" t="s">
        <v>614</v>
      </c>
      <c r="KMJ310" s="119" t="s">
        <v>614</v>
      </c>
      <c r="KMK310" s="119" t="s">
        <v>614</v>
      </c>
      <c r="KML310" s="119" t="s">
        <v>614</v>
      </c>
      <c r="KMM310" s="119" t="s">
        <v>614</v>
      </c>
      <c r="KMN310" s="119" t="s">
        <v>614</v>
      </c>
      <c r="KMO310" s="119" t="s">
        <v>614</v>
      </c>
      <c r="KMP310" s="119" t="s">
        <v>614</v>
      </c>
      <c r="KMQ310" s="119" t="s">
        <v>614</v>
      </c>
      <c r="KMR310" s="119" t="s">
        <v>614</v>
      </c>
      <c r="KMS310" s="119" t="s">
        <v>614</v>
      </c>
      <c r="KMT310" s="119" t="s">
        <v>614</v>
      </c>
      <c r="KMU310" s="119" t="s">
        <v>614</v>
      </c>
      <c r="KMV310" s="119" t="s">
        <v>614</v>
      </c>
      <c r="KMW310" s="119" t="s">
        <v>614</v>
      </c>
      <c r="KMX310" s="119" t="s">
        <v>614</v>
      </c>
      <c r="KMY310" s="119" t="s">
        <v>614</v>
      </c>
      <c r="KMZ310" s="119" t="s">
        <v>614</v>
      </c>
      <c r="KNA310" s="119" t="s">
        <v>614</v>
      </c>
      <c r="KNB310" s="119" t="s">
        <v>614</v>
      </c>
      <c r="KNC310" s="119" t="s">
        <v>614</v>
      </c>
      <c r="KND310" s="119" t="s">
        <v>614</v>
      </c>
      <c r="KNE310" s="119" t="s">
        <v>614</v>
      </c>
      <c r="KNF310" s="119" t="s">
        <v>614</v>
      </c>
      <c r="KNG310" s="119" t="s">
        <v>614</v>
      </c>
      <c r="KNH310" s="119" t="s">
        <v>614</v>
      </c>
      <c r="KNI310" s="119" t="s">
        <v>614</v>
      </c>
      <c r="KNJ310" s="119" t="s">
        <v>614</v>
      </c>
      <c r="KNK310" s="119" t="s">
        <v>614</v>
      </c>
      <c r="KNL310" s="119" t="s">
        <v>614</v>
      </c>
      <c r="KNM310" s="119" t="s">
        <v>614</v>
      </c>
      <c r="KNN310" s="119" t="s">
        <v>614</v>
      </c>
      <c r="KNO310" s="119" t="s">
        <v>614</v>
      </c>
      <c r="KNP310" s="119" t="s">
        <v>614</v>
      </c>
      <c r="KNQ310" s="119" t="s">
        <v>614</v>
      </c>
      <c r="KNR310" s="119" t="s">
        <v>614</v>
      </c>
      <c r="KNS310" s="119" t="s">
        <v>614</v>
      </c>
      <c r="KNT310" s="119" t="s">
        <v>614</v>
      </c>
      <c r="KNU310" s="119" t="s">
        <v>614</v>
      </c>
      <c r="KNV310" s="119" t="s">
        <v>614</v>
      </c>
      <c r="KNW310" s="119" t="s">
        <v>614</v>
      </c>
      <c r="KNX310" s="119" t="s">
        <v>614</v>
      </c>
      <c r="KNY310" s="119" t="s">
        <v>614</v>
      </c>
      <c r="KNZ310" s="119" t="s">
        <v>614</v>
      </c>
      <c r="KOA310" s="119" t="s">
        <v>614</v>
      </c>
      <c r="KOB310" s="119" t="s">
        <v>614</v>
      </c>
      <c r="KOC310" s="119" t="s">
        <v>614</v>
      </c>
      <c r="KOD310" s="119" t="s">
        <v>614</v>
      </c>
      <c r="KOE310" s="119" t="s">
        <v>614</v>
      </c>
      <c r="KOF310" s="119" t="s">
        <v>614</v>
      </c>
      <c r="KOG310" s="119" t="s">
        <v>614</v>
      </c>
      <c r="KOH310" s="119" t="s">
        <v>614</v>
      </c>
      <c r="KOI310" s="119" t="s">
        <v>614</v>
      </c>
      <c r="KOJ310" s="119" t="s">
        <v>614</v>
      </c>
      <c r="KOK310" s="119" t="s">
        <v>614</v>
      </c>
      <c r="KOL310" s="119" t="s">
        <v>614</v>
      </c>
      <c r="KOM310" s="119" t="s">
        <v>614</v>
      </c>
      <c r="KON310" s="119" t="s">
        <v>614</v>
      </c>
      <c r="KOO310" s="119" t="s">
        <v>614</v>
      </c>
      <c r="KOP310" s="119" t="s">
        <v>614</v>
      </c>
      <c r="KOQ310" s="119" t="s">
        <v>614</v>
      </c>
      <c r="KOR310" s="119" t="s">
        <v>614</v>
      </c>
      <c r="KOS310" s="119" t="s">
        <v>614</v>
      </c>
      <c r="KOT310" s="119" t="s">
        <v>614</v>
      </c>
      <c r="KOU310" s="119" t="s">
        <v>614</v>
      </c>
      <c r="KOV310" s="119" t="s">
        <v>614</v>
      </c>
      <c r="KOW310" s="119" t="s">
        <v>614</v>
      </c>
      <c r="KOX310" s="119" t="s">
        <v>614</v>
      </c>
      <c r="KOY310" s="119" t="s">
        <v>614</v>
      </c>
      <c r="KOZ310" s="119" t="s">
        <v>614</v>
      </c>
      <c r="KPA310" s="119" t="s">
        <v>614</v>
      </c>
      <c r="KPB310" s="119" t="s">
        <v>614</v>
      </c>
      <c r="KPC310" s="119" t="s">
        <v>614</v>
      </c>
      <c r="KPD310" s="119" t="s">
        <v>614</v>
      </c>
      <c r="KPE310" s="119" t="s">
        <v>614</v>
      </c>
      <c r="KPF310" s="119" t="s">
        <v>614</v>
      </c>
      <c r="KPG310" s="119" t="s">
        <v>614</v>
      </c>
      <c r="KPH310" s="119" t="s">
        <v>614</v>
      </c>
      <c r="KPI310" s="119" t="s">
        <v>614</v>
      </c>
      <c r="KPJ310" s="119" t="s">
        <v>614</v>
      </c>
      <c r="KPK310" s="119" t="s">
        <v>614</v>
      </c>
      <c r="KPL310" s="119" t="s">
        <v>614</v>
      </c>
      <c r="KPM310" s="119" t="s">
        <v>614</v>
      </c>
      <c r="KPN310" s="119" t="s">
        <v>614</v>
      </c>
      <c r="KPO310" s="119" t="s">
        <v>614</v>
      </c>
      <c r="KPP310" s="119" t="s">
        <v>614</v>
      </c>
      <c r="KPQ310" s="119" t="s">
        <v>614</v>
      </c>
      <c r="KPR310" s="119" t="s">
        <v>614</v>
      </c>
      <c r="KPS310" s="119" t="s">
        <v>614</v>
      </c>
      <c r="KPT310" s="119" t="s">
        <v>614</v>
      </c>
      <c r="KPU310" s="119" t="s">
        <v>614</v>
      </c>
      <c r="KPV310" s="119" t="s">
        <v>614</v>
      </c>
      <c r="KPW310" s="119" t="s">
        <v>614</v>
      </c>
      <c r="KPX310" s="119" t="s">
        <v>614</v>
      </c>
      <c r="KPY310" s="119" t="s">
        <v>614</v>
      </c>
      <c r="KPZ310" s="119" t="s">
        <v>614</v>
      </c>
      <c r="KQA310" s="119" t="s">
        <v>614</v>
      </c>
      <c r="KQB310" s="119" t="s">
        <v>614</v>
      </c>
      <c r="KQC310" s="119" t="s">
        <v>614</v>
      </c>
      <c r="KQD310" s="119" t="s">
        <v>614</v>
      </c>
      <c r="KQE310" s="119" t="s">
        <v>614</v>
      </c>
      <c r="KQF310" s="119" t="s">
        <v>614</v>
      </c>
      <c r="KQG310" s="119" t="s">
        <v>614</v>
      </c>
      <c r="KQH310" s="119" t="s">
        <v>614</v>
      </c>
      <c r="KQI310" s="119" t="s">
        <v>614</v>
      </c>
      <c r="KQJ310" s="119" t="s">
        <v>614</v>
      </c>
      <c r="KQK310" s="119" t="s">
        <v>614</v>
      </c>
      <c r="KQL310" s="119" t="s">
        <v>614</v>
      </c>
      <c r="KQM310" s="119" t="s">
        <v>614</v>
      </c>
      <c r="KQN310" s="119" t="s">
        <v>614</v>
      </c>
      <c r="KQO310" s="119" t="s">
        <v>614</v>
      </c>
      <c r="KQP310" s="119" t="s">
        <v>614</v>
      </c>
      <c r="KQQ310" s="119" t="s">
        <v>614</v>
      </c>
      <c r="KQR310" s="119" t="s">
        <v>614</v>
      </c>
      <c r="KQS310" s="119" t="s">
        <v>614</v>
      </c>
      <c r="KQT310" s="119" t="s">
        <v>614</v>
      </c>
      <c r="KQU310" s="119" t="s">
        <v>614</v>
      </c>
      <c r="KQV310" s="119" t="s">
        <v>614</v>
      </c>
      <c r="KQW310" s="119" t="s">
        <v>614</v>
      </c>
      <c r="KQX310" s="119" t="s">
        <v>614</v>
      </c>
      <c r="KQY310" s="119" t="s">
        <v>614</v>
      </c>
      <c r="KQZ310" s="119" t="s">
        <v>614</v>
      </c>
      <c r="KRA310" s="119" t="s">
        <v>614</v>
      </c>
      <c r="KRB310" s="119" t="s">
        <v>614</v>
      </c>
      <c r="KRC310" s="119" t="s">
        <v>614</v>
      </c>
      <c r="KRD310" s="119" t="s">
        <v>614</v>
      </c>
      <c r="KRE310" s="119" t="s">
        <v>614</v>
      </c>
      <c r="KRF310" s="119" t="s">
        <v>614</v>
      </c>
      <c r="KRG310" s="119" t="s">
        <v>614</v>
      </c>
      <c r="KRH310" s="119" t="s">
        <v>614</v>
      </c>
      <c r="KRI310" s="119" t="s">
        <v>614</v>
      </c>
      <c r="KRJ310" s="119" t="s">
        <v>614</v>
      </c>
      <c r="KRK310" s="119" t="s">
        <v>614</v>
      </c>
      <c r="KRL310" s="119" t="s">
        <v>614</v>
      </c>
      <c r="KRM310" s="119" t="s">
        <v>614</v>
      </c>
      <c r="KRN310" s="119" t="s">
        <v>614</v>
      </c>
      <c r="KRO310" s="119" t="s">
        <v>614</v>
      </c>
      <c r="KRP310" s="119" t="s">
        <v>614</v>
      </c>
      <c r="KRQ310" s="119" t="s">
        <v>614</v>
      </c>
      <c r="KRR310" s="119" t="s">
        <v>614</v>
      </c>
      <c r="KRS310" s="119" t="s">
        <v>614</v>
      </c>
      <c r="KRT310" s="119" t="s">
        <v>614</v>
      </c>
      <c r="KRU310" s="119" t="s">
        <v>614</v>
      </c>
      <c r="KRV310" s="119" t="s">
        <v>614</v>
      </c>
      <c r="KRW310" s="119" t="s">
        <v>614</v>
      </c>
      <c r="KRX310" s="119" t="s">
        <v>614</v>
      </c>
      <c r="KRY310" s="119" t="s">
        <v>614</v>
      </c>
      <c r="KRZ310" s="119" t="s">
        <v>614</v>
      </c>
      <c r="KSA310" s="119" t="s">
        <v>614</v>
      </c>
      <c r="KSB310" s="119" t="s">
        <v>614</v>
      </c>
      <c r="KSC310" s="119" t="s">
        <v>614</v>
      </c>
      <c r="KSD310" s="119" t="s">
        <v>614</v>
      </c>
      <c r="KSE310" s="119" t="s">
        <v>614</v>
      </c>
      <c r="KSF310" s="119" t="s">
        <v>614</v>
      </c>
      <c r="KSG310" s="119" t="s">
        <v>614</v>
      </c>
      <c r="KSH310" s="119" t="s">
        <v>614</v>
      </c>
      <c r="KSI310" s="119" t="s">
        <v>614</v>
      </c>
      <c r="KSJ310" s="119" t="s">
        <v>614</v>
      </c>
      <c r="KSK310" s="119" t="s">
        <v>614</v>
      </c>
      <c r="KSL310" s="119" t="s">
        <v>614</v>
      </c>
      <c r="KSM310" s="119" t="s">
        <v>614</v>
      </c>
      <c r="KSN310" s="119" t="s">
        <v>614</v>
      </c>
      <c r="KSO310" s="119" t="s">
        <v>614</v>
      </c>
      <c r="KSP310" s="119" t="s">
        <v>614</v>
      </c>
      <c r="KSQ310" s="119" t="s">
        <v>614</v>
      </c>
      <c r="KSR310" s="119" t="s">
        <v>614</v>
      </c>
      <c r="KSS310" s="119" t="s">
        <v>614</v>
      </c>
      <c r="KST310" s="119" t="s">
        <v>614</v>
      </c>
      <c r="KSU310" s="119" t="s">
        <v>614</v>
      </c>
      <c r="KSV310" s="119" t="s">
        <v>614</v>
      </c>
      <c r="KSW310" s="119" t="s">
        <v>614</v>
      </c>
      <c r="KSX310" s="119" t="s">
        <v>614</v>
      </c>
      <c r="KSY310" s="119" t="s">
        <v>614</v>
      </c>
      <c r="KSZ310" s="119" t="s">
        <v>614</v>
      </c>
      <c r="KTA310" s="119" t="s">
        <v>614</v>
      </c>
      <c r="KTB310" s="119" t="s">
        <v>614</v>
      </c>
      <c r="KTC310" s="119" t="s">
        <v>614</v>
      </c>
      <c r="KTD310" s="119" t="s">
        <v>614</v>
      </c>
      <c r="KTE310" s="119" t="s">
        <v>614</v>
      </c>
      <c r="KTF310" s="119" t="s">
        <v>614</v>
      </c>
      <c r="KTG310" s="119" t="s">
        <v>614</v>
      </c>
      <c r="KTH310" s="119" t="s">
        <v>614</v>
      </c>
      <c r="KTI310" s="119" t="s">
        <v>614</v>
      </c>
      <c r="KTJ310" s="119" t="s">
        <v>614</v>
      </c>
      <c r="KTK310" s="119" t="s">
        <v>614</v>
      </c>
      <c r="KTL310" s="119" t="s">
        <v>614</v>
      </c>
      <c r="KTM310" s="119" t="s">
        <v>614</v>
      </c>
      <c r="KTN310" s="119" t="s">
        <v>614</v>
      </c>
      <c r="KTO310" s="119" t="s">
        <v>614</v>
      </c>
      <c r="KTP310" s="119" t="s">
        <v>614</v>
      </c>
      <c r="KTQ310" s="119" t="s">
        <v>614</v>
      </c>
      <c r="KTR310" s="119" t="s">
        <v>614</v>
      </c>
      <c r="KTS310" s="119" t="s">
        <v>614</v>
      </c>
      <c r="KTT310" s="119" t="s">
        <v>614</v>
      </c>
      <c r="KTU310" s="119" t="s">
        <v>614</v>
      </c>
      <c r="KTV310" s="119" t="s">
        <v>614</v>
      </c>
      <c r="KTW310" s="119" t="s">
        <v>614</v>
      </c>
      <c r="KTX310" s="119" t="s">
        <v>614</v>
      </c>
      <c r="KTY310" s="119" t="s">
        <v>614</v>
      </c>
      <c r="KTZ310" s="119" t="s">
        <v>614</v>
      </c>
      <c r="KUA310" s="119" t="s">
        <v>614</v>
      </c>
      <c r="KUB310" s="119" t="s">
        <v>614</v>
      </c>
      <c r="KUC310" s="119" t="s">
        <v>614</v>
      </c>
      <c r="KUD310" s="119" t="s">
        <v>614</v>
      </c>
      <c r="KUE310" s="119" t="s">
        <v>614</v>
      </c>
      <c r="KUF310" s="119" t="s">
        <v>614</v>
      </c>
      <c r="KUG310" s="119" t="s">
        <v>614</v>
      </c>
      <c r="KUH310" s="119" t="s">
        <v>614</v>
      </c>
      <c r="KUI310" s="119" t="s">
        <v>614</v>
      </c>
      <c r="KUJ310" s="119" t="s">
        <v>614</v>
      </c>
      <c r="KUK310" s="119" t="s">
        <v>614</v>
      </c>
      <c r="KUL310" s="119" t="s">
        <v>614</v>
      </c>
      <c r="KUM310" s="119" t="s">
        <v>614</v>
      </c>
      <c r="KUN310" s="119" t="s">
        <v>614</v>
      </c>
      <c r="KUO310" s="119" t="s">
        <v>614</v>
      </c>
      <c r="KUP310" s="119" t="s">
        <v>614</v>
      </c>
      <c r="KUQ310" s="119" t="s">
        <v>614</v>
      </c>
      <c r="KUR310" s="119" t="s">
        <v>614</v>
      </c>
      <c r="KUS310" s="119" t="s">
        <v>614</v>
      </c>
      <c r="KUT310" s="119" t="s">
        <v>614</v>
      </c>
      <c r="KUU310" s="119" t="s">
        <v>614</v>
      </c>
      <c r="KUV310" s="119" t="s">
        <v>614</v>
      </c>
      <c r="KUW310" s="119" t="s">
        <v>614</v>
      </c>
      <c r="KUX310" s="119" t="s">
        <v>614</v>
      </c>
      <c r="KUY310" s="119" t="s">
        <v>614</v>
      </c>
      <c r="KUZ310" s="119" t="s">
        <v>614</v>
      </c>
      <c r="KVA310" s="119" t="s">
        <v>614</v>
      </c>
      <c r="KVB310" s="119" t="s">
        <v>614</v>
      </c>
      <c r="KVC310" s="119" t="s">
        <v>614</v>
      </c>
      <c r="KVD310" s="119" t="s">
        <v>614</v>
      </c>
      <c r="KVE310" s="119" t="s">
        <v>614</v>
      </c>
      <c r="KVF310" s="119" t="s">
        <v>614</v>
      </c>
      <c r="KVG310" s="119" t="s">
        <v>614</v>
      </c>
      <c r="KVH310" s="119" t="s">
        <v>614</v>
      </c>
      <c r="KVI310" s="119" t="s">
        <v>614</v>
      </c>
      <c r="KVJ310" s="119" t="s">
        <v>614</v>
      </c>
      <c r="KVK310" s="119" t="s">
        <v>614</v>
      </c>
      <c r="KVL310" s="119" t="s">
        <v>614</v>
      </c>
      <c r="KVM310" s="119" t="s">
        <v>614</v>
      </c>
      <c r="KVN310" s="119" t="s">
        <v>614</v>
      </c>
      <c r="KVO310" s="119" t="s">
        <v>614</v>
      </c>
      <c r="KVP310" s="119" t="s">
        <v>614</v>
      </c>
      <c r="KVQ310" s="119" t="s">
        <v>614</v>
      </c>
      <c r="KVR310" s="119" t="s">
        <v>614</v>
      </c>
      <c r="KVS310" s="119" t="s">
        <v>614</v>
      </c>
      <c r="KVT310" s="119" t="s">
        <v>614</v>
      </c>
      <c r="KVU310" s="119" t="s">
        <v>614</v>
      </c>
      <c r="KVV310" s="119" t="s">
        <v>614</v>
      </c>
      <c r="KVW310" s="119" t="s">
        <v>614</v>
      </c>
      <c r="KVX310" s="119" t="s">
        <v>614</v>
      </c>
      <c r="KVY310" s="119" t="s">
        <v>614</v>
      </c>
      <c r="KVZ310" s="119" t="s">
        <v>614</v>
      </c>
      <c r="KWA310" s="119" t="s">
        <v>614</v>
      </c>
      <c r="KWB310" s="119" t="s">
        <v>614</v>
      </c>
      <c r="KWC310" s="119" t="s">
        <v>614</v>
      </c>
      <c r="KWD310" s="119" t="s">
        <v>614</v>
      </c>
      <c r="KWE310" s="119" t="s">
        <v>614</v>
      </c>
      <c r="KWF310" s="119" t="s">
        <v>614</v>
      </c>
      <c r="KWG310" s="119" t="s">
        <v>614</v>
      </c>
      <c r="KWH310" s="119" t="s">
        <v>614</v>
      </c>
      <c r="KWI310" s="119" t="s">
        <v>614</v>
      </c>
      <c r="KWJ310" s="119" t="s">
        <v>614</v>
      </c>
      <c r="KWK310" s="119" t="s">
        <v>614</v>
      </c>
      <c r="KWL310" s="119" t="s">
        <v>614</v>
      </c>
      <c r="KWM310" s="119" t="s">
        <v>614</v>
      </c>
      <c r="KWN310" s="119" t="s">
        <v>614</v>
      </c>
      <c r="KWO310" s="119" t="s">
        <v>614</v>
      </c>
      <c r="KWP310" s="119" t="s">
        <v>614</v>
      </c>
      <c r="KWQ310" s="119" t="s">
        <v>614</v>
      </c>
      <c r="KWR310" s="119" t="s">
        <v>614</v>
      </c>
      <c r="KWS310" s="119" t="s">
        <v>614</v>
      </c>
      <c r="KWT310" s="119" t="s">
        <v>614</v>
      </c>
      <c r="KWU310" s="119" t="s">
        <v>614</v>
      </c>
      <c r="KWV310" s="119" t="s">
        <v>614</v>
      </c>
      <c r="KWW310" s="119" t="s">
        <v>614</v>
      </c>
      <c r="KWX310" s="119" t="s">
        <v>614</v>
      </c>
      <c r="KWY310" s="119" t="s">
        <v>614</v>
      </c>
      <c r="KWZ310" s="119" t="s">
        <v>614</v>
      </c>
      <c r="KXA310" s="119" t="s">
        <v>614</v>
      </c>
      <c r="KXB310" s="119" t="s">
        <v>614</v>
      </c>
      <c r="KXC310" s="119" t="s">
        <v>614</v>
      </c>
      <c r="KXD310" s="119" t="s">
        <v>614</v>
      </c>
      <c r="KXE310" s="119" t="s">
        <v>614</v>
      </c>
      <c r="KXF310" s="119" t="s">
        <v>614</v>
      </c>
      <c r="KXG310" s="119" t="s">
        <v>614</v>
      </c>
      <c r="KXH310" s="119" t="s">
        <v>614</v>
      </c>
      <c r="KXI310" s="119" t="s">
        <v>614</v>
      </c>
      <c r="KXJ310" s="119" t="s">
        <v>614</v>
      </c>
      <c r="KXK310" s="119" t="s">
        <v>614</v>
      </c>
      <c r="KXL310" s="119" t="s">
        <v>614</v>
      </c>
      <c r="KXM310" s="119" t="s">
        <v>614</v>
      </c>
      <c r="KXN310" s="119" t="s">
        <v>614</v>
      </c>
      <c r="KXO310" s="119" t="s">
        <v>614</v>
      </c>
      <c r="KXP310" s="119" t="s">
        <v>614</v>
      </c>
      <c r="KXQ310" s="119" t="s">
        <v>614</v>
      </c>
      <c r="KXR310" s="119" t="s">
        <v>614</v>
      </c>
      <c r="KXS310" s="119" t="s">
        <v>614</v>
      </c>
      <c r="KXT310" s="119" t="s">
        <v>614</v>
      </c>
      <c r="KXU310" s="119" t="s">
        <v>614</v>
      </c>
      <c r="KXV310" s="119" t="s">
        <v>614</v>
      </c>
      <c r="KXW310" s="119" t="s">
        <v>614</v>
      </c>
      <c r="KXX310" s="119" t="s">
        <v>614</v>
      </c>
      <c r="KXY310" s="119" t="s">
        <v>614</v>
      </c>
      <c r="KXZ310" s="119" t="s">
        <v>614</v>
      </c>
      <c r="KYA310" s="119" t="s">
        <v>614</v>
      </c>
      <c r="KYB310" s="119" t="s">
        <v>614</v>
      </c>
      <c r="KYC310" s="119" t="s">
        <v>614</v>
      </c>
      <c r="KYD310" s="119" t="s">
        <v>614</v>
      </c>
      <c r="KYE310" s="119" t="s">
        <v>614</v>
      </c>
      <c r="KYF310" s="119" t="s">
        <v>614</v>
      </c>
      <c r="KYG310" s="119" t="s">
        <v>614</v>
      </c>
      <c r="KYH310" s="119" t="s">
        <v>614</v>
      </c>
      <c r="KYI310" s="119" t="s">
        <v>614</v>
      </c>
      <c r="KYJ310" s="119" t="s">
        <v>614</v>
      </c>
      <c r="KYK310" s="119" t="s">
        <v>614</v>
      </c>
      <c r="KYL310" s="119" t="s">
        <v>614</v>
      </c>
      <c r="KYM310" s="119" t="s">
        <v>614</v>
      </c>
      <c r="KYN310" s="119" t="s">
        <v>614</v>
      </c>
      <c r="KYO310" s="119" t="s">
        <v>614</v>
      </c>
      <c r="KYP310" s="119" t="s">
        <v>614</v>
      </c>
      <c r="KYQ310" s="119" t="s">
        <v>614</v>
      </c>
      <c r="KYR310" s="119" t="s">
        <v>614</v>
      </c>
      <c r="KYS310" s="119" t="s">
        <v>614</v>
      </c>
      <c r="KYT310" s="119" t="s">
        <v>614</v>
      </c>
      <c r="KYU310" s="119" t="s">
        <v>614</v>
      </c>
      <c r="KYV310" s="119" t="s">
        <v>614</v>
      </c>
      <c r="KYW310" s="119" t="s">
        <v>614</v>
      </c>
      <c r="KYX310" s="119" t="s">
        <v>614</v>
      </c>
      <c r="KYY310" s="119" t="s">
        <v>614</v>
      </c>
      <c r="KYZ310" s="119" t="s">
        <v>614</v>
      </c>
      <c r="KZA310" s="119" t="s">
        <v>614</v>
      </c>
      <c r="KZB310" s="119" t="s">
        <v>614</v>
      </c>
      <c r="KZC310" s="119" t="s">
        <v>614</v>
      </c>
      <c r="KZD310" s="119" t="s">
        <v>614</v>
      </c>
      <c r="KZE310" s="119" t="s">
        <v>614</v>
      </c>
      <c r="KZF310" s="119" t="s">
        <v>614</v>
      </c>
      <c r="KZG310" s="119" t="s">
        <v>614</v>
      </c>
      <c r="KZH310" s="119" t="s">
        <v>614</v>
      </c>
      <c r="KZI310" s="119" t="s">
        <v>614</v>
      </c>
      <c r="KZJ310" s="119" t="s">
        <v>614</v>
      </c>
      <c r="KZK310" s="119" t="s">
        <v>614</v>
      </c>
      <c r="KZL310" s="119" t="s">
        <v>614</v>
      </c>
      <c r="KZM310" s="119" t="s">
        <v>614</v>
      </c>
      <c r="KZN310" s="119" t="s">
        <v>614</v>
      </c>
      <c r="KZO310" s="119" t="s">
        <v>614</v>
      </c>
      <c r="KZP310" s="119" t="s">
        <v>614</v>
      </c>
      <c r="KZQ310" s="119" t="s">
        <v>614</v>
      </c>
      <c r="KZR310" s="119" t="s">
        <v>614</v>
      </c>
      <c r="KZS310" s="119" t="s">
        <v>614</v>
      </c>
      <c r="KZT310" s="119" t="s">
        <v>614</v>
      </c>
      <c r="KZU310" s="119" t="s">
        <v>614</v>
      </c>
      <c r="KZV310" s="119" t="s">
        <v>614</v>
      </c>
      <c r="KZW310" s="119" t="s">
        <v>614</v>
      </c>
      <c r="KZX310" s="119" t="s">
        <v>614</v>
      </c>
      <c r="KZY310" s="119" t="s">
        <v>614</v>
      </c>
      <c r="KZZ310" s="119" t="s">
        <v>614</v>
      </c>
      <c r="LAA310" s="119" t="s">
        <v>614</v>
      </c>
      <c r="LAB310" s="119" t="s">
        <v>614</v>
      </c>
      <c r="LAC310" s="119" t="s">
        <v>614</v>
      </c>
      <c r="LAD310" s="119" t="s">
        <v>614</v>
      </c>
      <c r="LAE310" s="119" t="s">
        <v>614</v>
      </c>
      <c r="LAF310" s="119" t="s">
        <v>614</v>
      </c>
      <c r="LAG310" s="119" t="s">
        <v>614</v>
      </c>
      <c r="LAH310" s="119" t="s">
        <v>614</v>
      </c>
      <c r="LAI310" s="119" t="s">
        <v>614</v>
      </c>
      <c r="LAJ310" s="119" t="s">
        <v>614</v>
      </c>
      <c r="LAK310" s="119" t="s">
        <v>614</v>
      </c>
      <c r="LAL310" s="119" t="s">
        <v>614</v>
      </c>
      <c r="LAM310" s="119" t="s">
        <v>614</v>
      </c>
      <c r="LAN310" s="119" t="s">
        <v>614</v>
      </c>
      <c r="LAO310" s="119" t="s">
        <v>614</v>
      </c>
      <c r="LAP310" s="119" t="s">
        <v>614</v>
      </c>
      <c r="LAQ310" s="119" t="s">
        <v>614</v>
      </c>
      <c r="LAR310" s="119" t="s">
        <v>614</v>
      </c>
      <c r="LAS310" s="119" t="s">
        <v>614</v>
      </c>
      <c r="LAT310" s="119" t="s">
        <v>614</v>
      </c>
      <c r="LAU310" s="119" t="s">
        <v>614</v>
      </c>
      <c r="LAV310" s="119" t="s">
        <v>614</v>
      </c>
      <c r="LAW310" s="119" t="s">
        <v>614</v>
      </c>
      <c r="LAX310" s="119" t="s">
        <v>614</v>
      </c>
      <c r="LAY310" s="119" t="s">
        <v>614</v>
      </c>
      <c r="LAZ310" s="119" t="s">
        <v>614</v>
      </c>
      <c r="LBA310" s="119" t="s">
        <v>614</v>
      </c>
      <c r="LBB310" s="119" t="s">
        <v>614</v>
      </c>
      <c r="LBC310" s="119" t="s">
        <v>614</v>
      </c>
      <c r="LBD310" s="119" t="s">
        <v>614</v>
      </c>
      <c r="LBE310" s="119" t="s">
        <v>614</v>
      </c>
      <c r="LBF310" s="119" t="s">
        <v>614</v>
      </c>
      <c r="LBG310" s="119" t="s">
        <v>614</v>
      </c>
      <c r="LBH310" s="119" t="s">
        <v>614</v>
      </c>
      <c r="LBI310" s="119" t="s">
        <v>614</v>
      </c>
      <c r="LBJ310" s="119" t="s">
        <v>614</v>
      </c>
      <c r="LBK310" s="119" t="s">
        <v>614</v>
      </c>
      <c r="LBL310" s="119" t="s">
        <v>614</v>
      </c>
      <c r="LBM310" s="119" t="s">
        <v>614</v>
      </c>
      <c r="LBN310" s="119" t="s">
        <v>614</v>
      </c>
      <c r="LBO310" s="119" t="s">
        <v>614</v>
      </c>
      <c r="LBP310" s="119" t="s">
        <v>614</v>
      </c>
      <c r="LBQ310" s="119" t="s">
        <v>614</v>
      </c>
      <c r="LBR310" s="119" t="s">
        <v>614</v>
      </c>
      <c r="LBS310" s="119" t="s">
        <v>614</v>
      </c>
      <c r="LBT310" s="119" t="s">
        <v>614</v>
      </c>
      <c r="LBU310" s="119" t="s">
        <v>614</v>
      </c>
      <c r="LBV310" s="119" t="s">
        <v>614</v>
      </c>
      <c r="LBW310" s="119" t="s">
        <v>614</v>
      </c>
      <c r="LBX310" s="119" t="s">
        <v>614</v>
      </c>
      <c r="LBY310" s="119" t="s">
        <v>614</v>
      </c>
      <c r="LBZ310" s="119" t="s">
        <v>614</v>
      </c>
      <c r="LCA310" s="119" t="s">
        <v>614</v>
      </c>
      <c r="LCB310" s="119" t="s">
        <v>614</v>
      </c>
      <c r="LCC310" s="119" t="s">
        <v>614</v>
      </c>
      <c r="LCD310" s="119" t="s">
        <v>614</v>
      </c>
      <c r="LCE310" s="119" t="s">
        <v>614</v>
      </c>
      <c r="LCF310" s="119" t="s">
        <v>614</v>
      </c>
      <c r="LCG310" s="119" t="s">
        <v>614</v>
      </c>
      <c r="LCH310" s="119" t="s">
        <v>614</v>
      </c>
      <c r="LCI310" s="119" t="s">
        <v>614</v>
      </c>
      <c r="LCJ310" s="119" t="s">
        <v>614</v>
      </c>
      <c r="LCK310" s="119" t="s">
        <v>614</v>
      </c>
      <c r="LCL310" s="119" t="s">
        <v>614</v>
      </c>
      <c r="LCM310" s="119" t="s">
        <v>614</v>
      </c>
      <c r="LCN310" s="119" t="s">
        <v>614</v>
      </c>
      <c r="LCO310" s="119" t="s">
        <v>614</v>
      </c>
      <c r="LCP310" s="119" t="s">
        <v>614</v>
      </c>
      <c r="LCQ310" s="119" t="s">
        <v>614</v>
      </c>
      <c r="LCR310" s="119" t="s">
        <v>614</v>
      </c>
      <c r="LCS310" s="119" t="s">
        <v>614</v>
      </c>
      <c r="LCT310" s="119" t="s">
        <v>614</v>
      </c>
      <c r="LCU310" s="119" t="s">
        <v>614</v>
      </c>
      <c r="LCV310" s="119" t="s">
        <v>614</v>
      </c>
      <c r="LCW310" s="119" t="s">
        <v>614</v>
      </c>
      <c r="LCX310" s="119" t="s">
        <v>614</v>
      </c>
      <c r="LCY310" s="119" t="s">
        <v>614</v>
      </c>
      <c r="LCZ310" s="119" t="s">
        <v>614</v>
      </c>
      <c r="LDA310" s="119" t="s">
        <v>614</v>
      </c>
      <c r="LDB310" s="119" t="s">
        <v>614</v>
      </c>
      <c r="LDC310" s="119" t="s">
        <v>614</v>
      </c>
      <c r="LDD310" s="119" t="s">
        <v>614</v>
      </c>
      <c r="LDE310" s="119" t="s">
        <v>614</v>
      </c>
      <c r="LDF310" s="119" t="s">
        <v>614</v>
      </c>
      <c r="LDG310" s="119" t="s">
        <v>614</v>
      </c>
      <c r="LDH310" s="119" t="s">
        <v>614</v>
      </c>
      <c r="LDI310" s="119" t="s">
        <v>614</v>
      </c>
      <c r="LDJ310" s="119" t="s">
        <v>614</v>
      </c>
      <c r="LDK310" s="119" t="s">
        <v>614</v>
      </c>
      <c r="LDL310" s="119" t="s">
        <v>614</v>
      </c>
      <c r="LDM310" s="119" t="s">
        <v>614</v>
      </c>
      <c r="LDN310" s="119" t="s">
        <v>614</v>
      </c>
      <c r="LDO310" s="119" t="s">
        <v>614</v>
      </c>
      <c r="LDP310" s="119" t="s">
        <v>614</v>
      </c>
      <c r="LDQ310" s="119" t="s">
        <v>614</v>
      </c>
      <c r="LDR310" s="119" t="s">
        <v>614</v>
      </c>
      <c r="LDS310" s="119" t="s">
        <v>614</v>
      </c>
      <c r="LDT310" s="119" t="s">
        <v>614</v>
      </c>
      <c r="LDU310" s="119" t="s">
        <v>614</v>
      </c>
      <c r="LDV310" s="119" t="s">
        <v>614</v>
      </c>
      <c r="LDW310" s="119" t="s">
        <v>614</v>
      </c>
      <c r="LDX310" s="119" t="s">
        <v>614</v>
      </c>
      <c r="LDY310" s="119" t="s">
        <v>614</v>
      </c>
      <c r="LDZ310" s="119" t="s">
        <v>614</v>
      </c>
      <c r="LEA310" s="119" t="s">
        <v>614</v>
      </c>
      <c r="LEB310" s="119" t="s">
        <v>614</v>
      </c>
      <c r="LEC310" s="119" t="s">
        <v>614</v>
      </c>
      <c r="LED310" s="119" t="s">
        <v>614</v>
      </c>
      <c r="LEE310" s="119" t="s">
        <v>614</v>
      </c>
      <c r="LEF310" s="119" t="s">
        <v>614</v>
      </c>
      <c r="LEG310" s="119" t="s">
        <v>614</v>
      </c>
      <c r="LEH310" s="119" t="s">
        <v>614</v>
      </c>
      <c r="LEI310" s="119" t="s">
        <v>614</v>
      </c>
      <c r="LEJ310" s="119" t="s">
        <v>614</v>
      </c>
      <c r="LEK310" s="119" t="s">
        <v>614</v>
      </c>
      <c r="LEL310" s="119" t="s">
        <v>614</v>
      </c>
      <c r="LEM310" s="119" t="s">
        <v>614</v>
      </c>
      <c r="LEN310" s="119" t="s">
        <v>614</v>
      </c>
      <c r="LEO310" s="119" t="s">
        <v>614</v>
      </c>
      <c r="LEP310" s="119" t="s">
        <v>614</v>
      </c>
      <c r="LEQ310" s="119" t="s">
        <v>614</v>
      </c>
      <c r="LER310" s="119" t="s">
        <v>614</v>
      </c>
      <c r="LES310" s="119" t="s">
        <v>614</v>
      </c>
      <c r="LET310" s="119" t="s">
        <v>614</v>
      </c>
      <c r="LEU310" s="119" t="s">
        <v>614</v>
      </c>
      <c r="LEV310" s="119" t="s">
        <v>614</v>
      </c>
      <c r="LEW310" s="119" t="s">
        <v>614</v>
      </c>
      <c r="LEX310" s="119" t="s">
        <v>614</v>
      </c>
      <c r="LEY310" s="119" t="s">
        <v>614</v>
      </c>
      <c r="LEZ310" s="119" t="s">
        <v>614</v>
      </c>
      <c r="LFA310" s="119" t="s">
        <v>614</v>
      </c>
      <c r="LFB310" s="119" t="s">
        <v>614</v>
      </c>
      <c r="LFC310" s="119" t="s">
        <v>614</v>
      </c>
      <c r="LFD310" s="119" t="s">
        <v>614</v>
      </c>
      <c r="LFE310" s="119" t="s">
        <v>614</v>
      </c>
      <c r="LFF310" s="119" t="s">
        <v>614</v>
      </c>
      <c r="LFG310" s="119" t="s">
        <v>614</v>
      </c>
      <c r="LFH310" s="119" t="s">
        <v>614</v>
      </c>
      <c r="LFI310" s="119" t="s">
        <v>614</v>
      </c>
      <c r="LFJ310" s="119" t="s">
        <v>614</v>
      </c>
      <c r="LFK310" s="119" t="s">
        <v>614</v>
      </c>
      <c r="LFL310" s="119" t="s">
        <v>614</v>
      </c>
      <c r="LFM310" s="119" t="s">
        <v>614</v>
      </c>
      <c r="LFN310" s="119" t="s">
        <v>614</v>
      </c>
      <c r="LFO310" s="119" t="s">
        <v>614</v>
      </c>
      <c r="LFP310" s="119" t="s">
        <v>614</v>
      </c>
      <c r="LFQ310" s="119" t="s">
        <v>614</v>
      </c>
      <c r="LFR310" s="119" t="s">
        <v>614</v>
      </c>
      <c r="LFS310" s="119" t="s">
        <v>614</v>
      </c>
      <c r="LFT310" s="119" t="s">
        <v>614</v>
      </c>
      <c r="LFU310" s="119" t="s">
        <v>614</v>
      </c>
      <c r="LFV310" s="119" t="s">
        <v>614</v>
      </c>
      <c r="LFW310" s="119" t="s">
        <v>614</v>
      </c>
      <c r="LFX310" s="119" t="s">
        <v>614</v>
      </c>
      <c r="LFY310" s="119" t="s">
        <v>614</v>
      </c>
      <c r="LFZ310" s="119" t="s">
        <v>614</v>
      </c>
      <c r="LGA310" s="119" t="s">
        <v>614</v>
      </c>
      <c r="LGB310" s="119" t="s">
        <v>614</v>
      </c>
      <c r="LGC310" s="119" t="s">
        <v>614</v>
      </c>
      <c r="LGD310" s="119" t="s">
        <v>614</v>
      </c>
      <c r="LGE310" s="119" t="s">
        <v>614</v>
      </c>
      <c r="LGF310" s="119" t="s">
        <v>614</v>
      </c>
      <c r="LGG310" s="119" t="s">
        <v>614</v>
      </c>
      <c r="LGH310" s="119" t="s">
        <v>614</v>
      </c>
      <c r="LGI310" s="119" t="s">
        <v>614</v>
      </c>
      <c r="LGJ310" s="119" t="s">
        <v>614</v>
      </c>
      <c r="LGK310" s="119" t="s">
        <v>614</v>
      </c>
      <c r="LGL310" s="119" t="s">
        <v>614</v>
      </c>
      <c r="LGM310" s="119" t="s">
        <v>614</v>
      </c>
      <c r="LGN310" s="119" t="s">
        <v>614</v>
      </c>
      <c r="LGO310" s="119" t="s">
        <v>614</v>
      </c>
      <c r="LGP310" s="119" t="s">
        <v>614</v>
      </c>
      <c r="LGQ310" s="119" t="s">
        <v>614</v>
      </c>
      <c r="LGR310" s="119" t="s">
        <v>614</v>
      </c>
      <c r="LGS310" s="119" t="s">
        <v>614</v>
      </c>
      <c r="LGT310" s="119" t="s">
        <v>614</v>
      </c>
      <c r="LGU310" s="119" t="s">
        <v>614</v>
      </c>
      <c r="LGV310" s="119" t="s">
        <v>614</v>
      </c>
      <c r="LGW310" s="119" t="s">
        <v>614</v>
      </c>
      <c r="LGX310" s="119" t="s">
        <v>614</v>
      </c>
      <c r="LGY310" s="119" t="s">
        <v>614</v>
      </c>
      <c r="LGZ310" s="119" t="s">
        <v>614</v>
      </c>
      <c r="LHA310" s="119" t="s">
        <v>614</v>
      </c>
      <c r="LHB310" s="119" t="s">
        <v>614</v>
      </c>
      <c r="LHC310" s="119" t="s">
        <v>614</v>
      </c>
      <c r="LHD310" s="119" t="s">
        <v>614</v>
      </c>
      <c r="LHE310" s="119" t="s">
        <v>614</v>
      </c>
      <c r="LHF310" s="119" t="s">
        <v>614</v>
      </c>
      <c r="LHG310" s="119" t="s">
        <v>614</v>
      </c>
      <c r="LHH310" s="119" t="s">
        <v>614</v>
      </c>
      <c r="LHI310" s="119" t="s">
        <v>614</v>
      </c>
      <c r="LHJ310" s="119" t="s">
        <v>614</v>
      </c>
      <c r="LHK310" s="119" t="s">
        <v>614</v>
      </c>
      <c r="LHL310" s="119" t="s">
        <v>614</v>
      </c>
      <c r="LHM310" s="119" t="s">
        <v>614</v>
      </c>
      <c r="LHN310" s="119" t="s">
        <v>614</v>
      </c>
      <c r="LHO310" s="119" t="s">
        <v>614</v>
      </c>
      <c r="LHP310" s="119" t="s">
        <v>614</v>
      </c>
      <c r="LHQ310" s="119" t="s">
        <v>614</v>
      </c>
      <c r="LHR310" s="119" t="s">
        <v>614</v>
      </c>
      <c r="LHS310" s="119" t="s">
        <v>614</v>
      </c>
      <c r="LHT310" s="119" t="s">
        <v>614</v>
      </c>
      <c r="LHU310" s="119" t="s">
        <v>614</v>
      </c>
      <c r="LHV310" s="119" t="s">
        <v>614</v>
      </c>
      <c r="LHW310" s="119" t="s">
        <v>614</v>
      </c>
      <c r="LHX310" s="119" t="s">
        <v>614</v>
      </c>
      <c r="LHY310" s="119" t="s">
        <v>614</v>
      </c>
      <c r="LHZ310" s="119" t="s">
        <v>614</v>
      </c>
      <c r="LIA310" s="119" t="s">
        <v>614</v>
      </c>
      <c r="LIB310" s="119" t="s">
        <v>614</v>
      </c>
      <c r="LIC310" s="119" t="s">
        <v>614</v>
      </c>
      <c r="LID310" s="119" t="s">
        <v>614</v>
      </c>
      <c r="LIE310" s="119" t="s">
        <v>614</v>
      </c>
      <c r="LIF310" s="119" t="s">
        <v>614</v>
      </c>
      <c r="LIG310" s="119" t="s">
        <v>614</v>
      </c>
      <c r="LIH310" s="119" t="s">
        <v>614</v>
      </c>
      <c r="LII310" s="119" t="s">
        <v>614</v>
      </c>
      <c r="LIJ310" s="119" t="s">
        <v>614</v>
      </c>
      <c r="LIK310" s="119" t="s">
        <v>614</v>
      </c>
      <c r="LIL310" s="119" t="s">
        <v>614</v>
      </c>
      <c r="LIM310" s="119" t="s">
        <v>614</v>
      </c>
      <c r="LIN310" s="119" t="s">
        <v>614</v>
      </c>
      <c r="LIO310" s="119" t="s">
        <v>614</v>
      </c>
      <c r="LIP310" s="119" t="s">
        <v>614</v>
      </c>
      <c r="LIQ310" s="119" t="s">
        <v>614</v>
      </c>
      <c r="LIR310" s="119" t="s">
        <v>614</v>
      </c>
      <c r="LIS310" s="119" t="s">
        <v>614</v>
      </c>
      <c r="LIT310" s="119" t="s">
        <v>614</v>
      </c>
      <c r="LIU310" s="119" t="s">
        <v>614</v>
      </c>
      <c r="LIV310" s="119" t="s">
        <v>614</v>
      </c>
      <c r="LIW310" s="119" t="s">
        <v>614</v>
      </c>
      <c r="LIX310" s="119" t="s">
        <v>614</v>
      </c>
      <c r="LIY310" s="119" t="s">
        <v>614</v>
      </c>
      <c r="LIZ310" s="119" t="s">
        <v>614</v>
      </c>
      <c r="LJA310" s="119" t="s">
        <v>614</v>
      </c>
      <c r="LJB310" s="119" t="s">
        <v>614</v>
      </c>
      <c r="LJC310" s="119" t="s">
        <v>614</v>
      </c>
      <c r="LJD310" s="119" t="s">
        <v>614</v>
      </c>
      <c r="LJE310" s="119" t="s">
        <v>614</v>
      </c>
      <c r="LJF310" s="119" t="s">
        <v>614</v>
      </c>
      <c r="LJG310" s="119" t="s">
        <v>614</v>
      </c>
      <c r="LJH310" s="119" t="s">
        <v>614</v>
      </c>
      <c r="LJI310" s="119" t="s">
        <v>614</v>
      </c>
      <c r="LJJ310" s="119" t="s">
        <v>614</v>
      </c>
      <c r="LJK310" s="119" t="s">
        <v>614</v>
      </c>
      <c r="LJL310" s="119" t="s">
        <v>614</v>
      </c>
      <c r="LJM310" s="119" t="s">
        <v>614</v>
      </c>
      <c r="LJN310" s="119" t="s">
        <v>614</v>
      </c>
      <c r="LJO310" s="119" t="s">
        <v>614</v>
      </c>
      <c r="LJP310" s="119" t="s">
        <v>614</v>
      </c>
      <c r="LJQ310" s="119" t="s">
        <v>614</v>
      </c>
      <c r="LJR310" s="119" t="s">
        <v>614</v>
      </c>
      <c r="LJS310" s="119" t="s">
        <v>614</v>
      </c>
      <c r="LJT310" s="119" t="s">
        <v>614</v>
      </c>
      <c r="LJU310" s="119" t="s">
        <v>614</v>
      </c>
      <c r="LJV310" s="119" t="s">
        <v>614</v>
      </c>
      <c r="LJW310" s="119" t="s">
        <v>614</v>
      </c>
      <c r="LJX310" s="119" t="s">
        <v>614</v>
      </c>
      <c r="LJY310" s="119" t="s">
        <v>614</v>
      </c>
      <c r="LJZ310" s="119" t="s">
        <v>614</v>
      </c>
      <c r="LKA310" s="119" t="s">
        <v>614</v>
      </c>
      <c r="LKB310" s="119" t="s">
        <v>614</v>
      </c>
      <c r="LKC310" s="119" t="s">
        <v>614</v>
      </c>
      <c r="LKD310" s="119" t="s">
        <v>614</v>
      </c>
      <c r="LKE310" s="119" t="s">
        <v>614</v>
      </c>
      <c r="LKF310" s="119" t="s">
        <v>614</v>
      </c>
      <c r="LKG310" s="119" t="s">
        <v>614</v>
      </c>
      <c r="LKH310" s="119" t="s">
        <v>614</v>
      </c>
      <c r="LKI310" s="119" t="s">
        <v>614</v>
      </c>
      <c r="LKJ310" s="119" t="s">
        <v>614</v>
      </c>
      <c r="LKK310" s="119" t="s">
        <v>614</v>
      </c>
      <c r="LKL310" s="119" t="s">
        <v>614</v>
      </c>
      <c r="LKM310" s="119" t="s">
        <v>614</v>
      </c>
      <c r="LKN310" s="119" t="s">
        <v>614</v>
      </c>
      <c r="LKO310" s="119" t="s">
        <v>614</v>
      </c>
      <c r="LKP310" s="119" t="s">
        <v>614</v>
      </c>
      <c r="LKQ310" s="119" t="s">
        <v>614</v>
      </c>
      <c r="LKR310" s="119" t="s">
        <v>614</v>
      </c>
      <c r="LKS310" s="119" t="s">
        <v>614</v>
      </c>
      <c r="LKT310" s="119" t="s">
        <v>614</v>
      </c>
      <c r="LKU310" s="119" t="s">
        <v>614</v>
      </c>
      <c r="LKV310" s="119" t="s">
        <v>614</v>
      </c>
      <c r="LKW310" s="119" t="s">
        <v>614</v>
      </c>
      <c r="LKX310" s="119" t="s">
        <v>614</v>
      </c>
      <c r="LKY310" s="119" t="s">
        <v>614</v>
      </c>
      <c r="LKZ310" s="119" t="s">
        <v>614</v>
      </c>
      <c r="LLA310" s="119" t="s">
        <v>614</v>
      </c>
      <c r="LLB310" s="119" t="s">
        <v>614</v>
      </c>
      <c r="LLC310" s="119" t="s">
        <v>614</v>
      </c>
      <c r="LLD310" s="119" t="s">
        <v>614</v>
      </c>
      <c r="LLE310" s="119" t="s">
        <v>614</v>
      </c>
      <c r="LLF310" s="119" t="s">
        <v>614</v>
      </c>
      <c r="LLG310" s="119" t="s">
        <v>614</v>
      </c>
      <c r="LLH310" s="119" t="s">
        <v>614</v>
      </c>
      <c r="LLI310" s="119" t="s">
        <v>614</v>
      </c>
      <c r="LLJ310" s="119" t="s">
        <v>614</v>
      </c>
      <c r="LLK310" s="119" t="s">
        <v>614</v>
      </c>
      <c r="LLL310" s="119" t="s">
        <v>614</v>
      </c>
      <c r="LLM310" s="119" t="s">
        <v>614</v>
      </c>
      <c r="LLN310" s="119" t="s">
        <v>614</v>
      </c>
      <c r="LLO310" s="119" t="s">
        <v>614</v>
      </c>
      <c r="LLP310" s="119" t="s">
        <v>614</v>
      </c>
      <c r="LLQ310" s="119" t="s">
        <v>614</v>
      </c>
      <c r="LLR310" s="119" t="s">
        <v>614</v>
      </c>
      <c r="LLS310" s="119" t="s">
        <v>614</v>
      </c>
      <c r="LLT310" s="119" t="s">
        <v>614</v>
      </c>
      <c r="LLU310" s="119" t="s">
        <v>614</v>
      </c>
      <c r="LLV310" s="119" t="s">
        <v>614</v>
      </c>
      <c r="LLW310" s="119" t="s">
        <v>614</v>
      </c>
      <c r="LLX310" s="119" t="s">
        <v>614</v>
      </c>
      <c r="LLY310" s="119" t="s">
        <v>614</v>
      </c>
      <c r="LLZ310" s="119" t="s">
        <v>614</v>
      </c>
      <c r="LMA310" s="119" t="s">
        <v>614</v>
      </c>
      <c r="LMB310" s="119" t="s">
        <v>614</v>
      </c>
      <c r="LMC310" s="119" t="s">
        <v>614</v>
      </c>
      <c r="LMD310" s="119" t="s">
        <v>614</v>
      </c>
      <c r="LME310" s="119" t="s">
        <v>614</v>
      </c>
      <c r="LMF310" s="119" t="s">
        <v>614</v>
      </c>
      <c r="LMG310" s="119" t="s">
        <v>614</v>
      </c>
      <c r="LMH310" s="119" t="s">
        <v>614</v>
      </c>
      <c r="LMI310" s="119" t="s">
        <v>614</v>
      </c>
      <c r="LMJ310" s="119" t="s">
        <v>614</v>
      </c>
      <c r="LMK310" s="119" t="s">
        <v>614</v>
      </c>
      <c r="LML310" s="119" t="s">
        <v>614</v>
      </c>
      <c r="LMM310" s="119" t="s">
        <v>614</v>
      </c>
      <c r="LMN310" s="119" t="s">
        <v>614</v>
      </c>
      <c r="LMO310" s="119" t="s">
        <v>614</v>
      </c>
      <c r="LMP310" s="119" t="s">
        <v>614</v>
      </c>
      <c r="LMQ310" s="119" t="s">
        <v>614</v>
      </c>
      <c r="LMR310" s="119" t="s">
        <v>614</v>
      </c>
      <c r="LMS310" s="119" t="s">
        <v>614</v>
      </c>
      <c r="LMT310" s="119" t="s">
        <v>614</v>
      </c>
      <c r="LMU310" s="119" t="s">
        <v>614</v>
      </c>
      <c r="LMV310" s="119" t="s">
        <v>614</v>
      </c>
      <c r="LMW310" s="119" t="s">
        <v>614</v>
      </c>
      <c r="LMX310" s="119" t="s">
        <v>614</v>
      </c>
      <c r="LMY310" s="119" t="s">
        <v>614</v>
      </c>
      <c r="LMZ310" s="119" t="s">
        <v>614</v>
      </c>
      <c r="LNA310" s="119" t="s">
        <v>614</v>
      </c>
      <c r="LNB310" s="119" t="s">
        <v>614</v>
      </c>
      <c r="LNC310" s="119" t="s">
        <v>614</v>
      </c>
      <c r="LND310" s="119" t="s">
        <v>614</v>
      </c>
      <c r="LNE310" s="119" t="s">
        <v>614</v>
      </c>
      <c r="LNF310" s="119" t="s">
        <v>614</v>
      </c>
      <c r="LNG310" s="119" t="s">
        <v>614</v>
      </c>
      <c r="LNH310" s="119" t="s">
        <v>614</v>
      </c>
      <c r="LNI310" s="119" t="s">
        <v>614</v>
      </c>
      <c r="LNJ310" s="119" t="s">
        <v>614</v>
      </c>
      <c r="LNK310" s="119" t="s">
        <v>614</v>
      </c>
      <c r="LNL310" s="119" t="s">
        <v>614</v>
      </c>
      <c r="LNM310" s="119" t="s">
        <v>614</v>
      </c>
      <c r="LNN310" s="119" t="s">
        <v>614</v>
      </c>
      <c r="LNO310" s="119" t="s">
        <v>614</v>
      </c>
      <c r="LNP310" s="119" t="s">
        <v>614</v>
      </c>
      <c r="LNQ310" s="119" t="s">
        <v>614</v>
      </c>
      <c r="LNR310" s="119" t="s">
        <v>614</v>
      </c>
      <c r="LNS310" s="119" t="s">
        <v>614</v>
      </c>
      <c r="LNT310" s="119" t="s">
        <v>614</v>
      </c>
      <c r="LNU310" s="119" t="s">
        <v>614</v>
      </c>
      <c r="LNV310" s="119" t="s">
        <v>614</v>
      </c>
      <c r="LNW310" s="119" t="s">
        <v>614</v>
      </c>
      <c r="LNX310" s="119" t="s">
        <v>614</v>
      </c>
      <c r="LNY310" s="119" t="s">
        <v>614</v>
      </c>
      <c r="LNZ310" s="119" t="s">
        <v>614</v>
      </c>
      <c r="LOA310" s="119" t="s">
        <v>614</v>
      </c>
      <c r="LOB310" s="119" t="s">
        <v>614</v>
      </c>
      <c r="LOC310" s="119" t="s">
        <v>614</v>
      </c>
      <c r="LOD310" s="119" t="s">
        <v>614</v>
      </c>
      <c r="LOE310" s="119" t="s">
        <v>614</v>
      </c>
      <c r="LOF310" s="119" t="s">
        <v>614</v>
      </c>
      <c r="LOG310" s="119" t="s">
        <v>614</v>
      </c>
      <c r="LOH310" s="119" t="s">
        <v>614</v>
      </c>
      <c r="LOI310" s="119" t="s">
        <v>614</v>
      </c>
      <c r="LOJ310" s="119" t="s">
        <v>614</v>
      </c>
      <c r="LOK310" s="119" t="s">
        <v>614</v>
      </c>
      <c r="LOL310" s="119" t="s">
        <v>614</v>
      </c>
      <c r="LOM310" s="119" t="s">
        <v>614</v>
      </c>
      <c r="LON310" s="119" t="s">
        <v>614</v>
      </c>
      <c r="LOO310" s="119" t="s">
        <v>614</v>
      </c>
      <c r="LOP310" s="119" t="s">
        <v>614</v>
      </c>
      <c r="LOQ310" s="119" t="s">
        <v>614</v>
      </c>
      <c r="LOR310" s="119" t="s">
        <v>614</v>
      </c>
      <c r="LOS310" s="119" t="s">
        <v>614</v>
      </c>
      <c r="LOT310" s="119" t="s">
        <v>614</v>
      </c>
      <c r="LOU310" s="119" t="s">
        <v>614</v>
      </c>
      <c r="LOV310" s="119" t="s">
        <v>614</v>
      </c>
      <c r="LOW310" s="119" t="s">
        <v>614</v>
      </c>
      <c r="LOX310" s="119" t="s">
        <v>614</v>
      </c>
      <c r="LOY310" s="119" t="s">
        <v>614</v>
      </c>
      <c r="LOZ310" s="119" t="s">
        <v>614</v>
      </c>
      <c r="LPA310" s="119" t="s">
        <v>614</v>
      </c>
      <c r="LPB310" s="119" t="s">
        <v>614</v>
      </c>
      <c r="LPC310" s="119" t="s">
        <v>614</v>
      </c>
      <c r="LPD310" s="119" t="s">
        <v>614</v>
      </c>
      <c r="LPE310" s="119" t="s">
        <v>614</v>
      </c>
      <c r="LPF310" s="119" t="s">
        <v>614</v>
      </c>
      <c r="LPG310" s="119" t="s">
        <v>614</v>
      </c>
      <c r="LPH310" s="119" t="s">
        <v>614</v>
      </c>
      <c r="LPI310" s="119" t="s">
        <v>614</v>
      </c>
      <c r="LPJ310" s="119" t="s">
        <v>614</v>
      </c>
      <c r="LPK310" s="119" t="s">
        <v>614</v>
      </c>
      <c r="LPL310" s="119" t="s">
        <v>614</v>
      </c>
      <c r="LPM310" s="119" t="s">
        <v>614</v>
      </c>
      <c r="LPN310" s="119" t="s">
        <v>614</v>
      </c>
      <c r="LPO310" s="119" t="s">
        <v>614</v>
      </c>
      <c r="LPP310" s="119" t="s">
        <v>614</v>
      </c>
      <c r="LPQ310" s="119" t="s">
        <v>614</v>
      </c>
      <c r="LPR310" s="119" t="s">
        <v>614</v>
      </c>
      <c r="LPS310" s="119" t="s">
        <v>614</v>
      </c>
      <c r="LPT310" s="119" t="s">
        <v>614</v>
      </c>
      <c r="LPU310" s="119" t="s">
        <v>614</v>
      </c>
      <c r="LPV310" s="119" t="s">
        <v>614</v>
      </c>
      <c r="LPW310" s="119" t="s">
        <v>614</v>
      </c>
      <c r="LPX310" s="119" t="s">
        <v>614</v>
      </c>
      <c r="LPY310" s="119" t="s">
        <v>614</v>
      </c>
      <c r="LPZ310" s="119" t="s">
        <v>614</v>
      </c>
      <c r="LQA310" s="119" t="s">
        <v>614</v>
      </c>
      <c r="LQB310" s="119" t="s">
        <v>614</v>
      </c>
      <c r="LQC310" s="119" t="s">
        <v>614</v>
      </c>
      <c r="LQD310" s="119" t="s">
        <v>614</v>
      </c>
      <c r="LQE310" s="119" t="s">
        <v>614</v>
      </c>
      <c r="LQF310" s="119" t="s">
        <v>614</v>
      </c>
      <c r="LQG310" s="119" t="s">
        <v>614</v>
      </c>
      <c r="LQH310" s="119" t="s">
        <v>614</v>
      </c>
      <c r="LQI310" s="119" t="s">
        <v>614</v>
      </c>
      <c r="LQJ310" s="119" t="s">
        <v>614</v>
      </c>
      <c r="LQK310" s="119" t="s">
        <v>614</v>
      </c>
      <c r="LQL310" s="119" t="s">
        <v>614</v>
      </c>
      <c r="LQM310" s="119" t="s">
        <v>614</v>
      </c>
      <c r="LQN310" s="119" t="s">
        <v>614</v>
      </c>
      <c r="LQO310" s="119" t="s">
        <v>614</v>
      </c>
      <c r="LQP310" s="119" t="s">
        <v>614</v>
      </c>
      <c r="LQQ310" s="119" t="s">
        <v>614</v>
      </c>
      <c r="LQR310" s="119" t="s">
        <v>614</v>
      </c>
      <c r="LQS310" s="119" t="s">
        <v>614</v>
      </c>
      <c r="LQT310" s="119" t="s">
        <v>614</v>
      </c>
      <c r="LQU310" s="119" t="s">
        <v>614</v>
      </c>
      <c r="LQV310" s="119" t="s">
        <v>614</v>
      </c>
      <c r="LQW310" s="119" t="s">
        <v>614</v>
      </c>
      <c r="LQX310" s="119" t="s">
        <v>614</v>
      </c>
      <c r="LQY310" s="119" t="s">
        <v>614</v>
      </c>
      <c r="LQZ310" s="119" t="s">
        <v>614</v>
      </c>
      <c r="LRA310" s="119" t="s">
        <v>614</v>
      </c>
      <c r="LRB310" s="119" t="s">
        <v>614</v>
      </c>
      <c r="LRC310" s="119" t="s">
        <v>614</v>
      </c>
      <c r="LRD310" s="119" t="s">
        <v>614</v>
      </c>
      <c r="LRE310" s="119" t="s">
        <v>614</v>
      </c>
      <c r="LRF310" s="119" t="s">
        <v>614</v>
      </c>
      <c r="LRG310" s="119" t="s">
        <v>614</v>
      </c>
      <c r="LRH310" s="119" t="s">
        <v>614</v>
      </c>
      <c r="LRI310" s="119" t="s">
        <v>614</v>
      </c>
      <c r="LRJ310" s="119" t="s">
        <v>614</v>
      </c>
      <c r="LRK310" s="119" t="s">
        <v>614</v>
      </c>
      <c r="LRL310" s="119" t="s">
        <v>614</v>
      </c>
      <c r="LRM310" s="119" t="s">
        <v>614</v>
      </c>
      <c r="LRN310" s="119" t="s">
        <v>614</v>
      </c>
      <c r="LRO310" s="119" t="s">
        <v>614</v>
      </c>
      <c r="LRP310" s="119" t="s">
        <v>614</v>
      </c>
      <c r="LRQ310" s="119" t="s">
        <v>614</v>
      </c>
      <c r="LRR310" s="119" t="s">
        <v>614</v>
      </c>
      <c r="LRS310" s="119" t="s">
        <v>614</v>
      </c>
      <c r="LRT310" s="119" t="s">
        <v>614</v>
      </c>
      <c r="LRU310" s="119" t="s">
        <v>614</v>
      </c>
      <c r="LRV310" s="119" t="s">
        <v>614</v>
      </c>
      <c r="LRW310" s="119" t="s">
        <v>614</v>
      </c>
      <c r="LRX310" s="119" t="s">
        <v>614</v>
      </c>
      <c r="LRY310" s="119" t="s">
        <v>614</v>
      </c>
      <c r="LRZ310" s="119" t="s">
        <v>614</v>
      </c>
      <c r="LSA310" s="119" t="s">
        <v>614</v>
      </c>
      <c r="LSB310" s="119" t="s">
        <v>614</v>
      </c>
      <c r="LSC310" s="119" t="s">
        <v>614</v>
      </c>
      <c r="LSD310" s="119" t="s">
        <v>614</v>
      </c>
      <c r="LSE310" s="119" t="s">
        <v>614</v>
      </c>
      <c r="LSF310" s="119" t="s">
        <v>614</v>
      </c>
      <c r="LSG310" s="119" t="s">
        <v>614</v>
      </c>
      <c r="LSH310" s="119" t="s">
        <v>614</v>
      </c>
      <c r="LSI310" s="119" t="s">
        <v>614</v>
      </c>
      <c r="LSJ310" s="119" t="s">
        <v>614</v>
      </c>
      <c r="LSK310" s="119" t="s">
        <v>614</v>
      </c>
      <c r="LSL310" s="119" t="s">
        <v>614</v>
      </c>
      <c r="LSM310" s="119" t="s">
        <v>614</v>
      </c>
      <c r="LSN310" s="119" t="s">
        <v>614</v>
      </c>
      <c r="LSO310" s="119" t="s">
        <v>614</v>
      </c>
      <c r="LSP310" s="119" t="s">
        <v>614</v>
      </c>
      <c r="LSQ310" s="119" t="s">
        <v>614</v>
      </c>
      <c r="LSR310" s="119" t="s">
        <v>614</v>
      </c>
      <c r="LSS310" s="119" t="s">
        <v>614</v>
      </c>
      <c r="LST310" s="119" t="s">
        <v>614</v>
      </c>
      <c r="LSU310" s="119" t="s">
        <v>614</v>
      </c>
      <c r="LSV310" s="119" t="s">
        <v>614</v>
      </c>
      <c r="LSW310" s="119" t="s">
        <v>614</v>
      </c>
      <c r="LSX310" s="119" t="s">
        <v>614</v>
      </c>
      <c r="LSY310" s="119" t="s">
        <v>614</v>
      </c>
      <c r="LSZ310" s="119" t="s">
        <v>614</v>
      </c>
      <c r="LTA310" s="119" t="s">
        <v>614</v>
      </c>
      <c r="LTB310" s="119" t="s">
        <v>614</v>
      </c>
      <c r="LTC310" s="119" t="s">
        <v>614</v>
      </c>
      <c r="LTD310" s="119" t="s">
        <v>614</v>
      </c>
      <c r="LTE310" s="119" t="s">
        <v>614</v>
      </c>
      <c r="LTF310" s="119" t="s">
        <v>614</v>
      </c>
      <c r="LTG310" s="119" t="s">
        <v>614</v>
      </c>
      <c r="LTH310" s="119" t="s">
        <v>614</v>
      </c>
      <c r="LTI310" s="119" t="s">
        <v>614</v>
      </c>
      <c r="LTJ310" s="119" t="s">
        <v>614</v>
      </c>
      <c r="LTK310" s="119" t="s">
        <v>614</v>
      </c>
      <c r="LTL310" s="119" t="s">
        <v>614</v>
      </c>
      <c r="LTM310" s="119" t="s">
        <v>614</v>
      </c>
      <c r="LTN310" s="119" t="s">
        <v>614</v>
      </c>
      <c r="LTO310" s="119" t="s">
        <v>614</v>
      </c>
      <c r="LTP310" s="119" t="s">
        <v>614</v>
      </c>
      <c r="LTQ310" s="119" t="s">
        <v>614</v>
      </c>
      <c r="LTR310" s="119" t="s">
        <v>614</v>
      </c>
      <c r="LTS310" s="119" t="s">
        <v>614</v>
      </c>
      <c r="LTT310" s="119" t="s">
        <v>614</v>
      </c>
      <c r="LTU310" s="119" t="s">
        <v>614</v>
      </c>
      <c r="LTV310" s="119" t="s">
        <v>614</v>
      </c>
      <c r="LTW310" s="119" t="s">
        <v>614</v>
      </c>
      <c r="LTX310" s="119" t="s">
        <v>614</v>
      </c>
      <c r="LTY310" s="119" t="s">
        <v>614</v>
      </c>
      <c r="LTZ310" s="119" t="s">
        <v>614</v>
      </c>
      <c r="LUA310" s="119" t="s">
        <v>614</v>
      </c>
      <c r="LUB310" s="119" t="s">
        <v>614</v>
      </c>
      <c r="LUC310" s="119" t="s">
        <v>614</v>
      </c>
      <c r="LUD310" s="119" t="s">
        <v>614</v>
      </c>
      <c r="LUE310" s="119" t="s">
        <v>614</v>
      </c>
      <c r="LUF310" s="119" t="s">
        <v>614</v>
      </c>
      <c r="LUG310" s="119" t="s">
        <v>614</v>
      </c>
      <c r="LUH310" s="119" t="s">
        <v>614</v>
      </c>
      <c r="LUI310" s="119" t="s">
        <v>614</v>
      </c>
      <c r="LUJ310" s="119" t="s">
        <v>614</v>
      </c>
      <c r="LUK310" s="119" t="s">
        <v>614</v>
      </c>
      <c r="LUL310" s="119" t="s">
        <v>614</v>
      </c>
      <c r="LUM310" s="119" t="s">
        <v>614</v>
      </c>
      <c r="LUN310" s="119" t="s">
        <v>614</v>
      </c>
      <c r="LUO310" s="119" t="s">
        <v>614</v>
      </c>
      <c r="LUP310" s="119" t="s">
        <v>614</v>
      </c>
      <c r="LUQ310" s="119" t="s">
        <v>614</v>
      </c>
      <c r="LUR310" s="119" t="s">
        <v>614</v>
      </c>
      <c r="LUS310" s="119" t="s">
        <v>614</v>
      </c>
      <c r="LUT310" s="119" t="s">
        <v>614</v>
      </c>
      <c r="LUU310" s="119" t="s">
        <v>614</v>
      </c>
      <c r="LUV310" s="119" t="s">
        <v>614</v>
      </c>
      <c r="LUW310" s="119" t="s">
        <v>614</v>
      </c>
      <c r="LUX310" s="119" t="s">
        <v>614</v>
      </c>
      <c r="LUY310" s="119" t="s">
        <v>614</v>
      </c>
      <c r="LUZ310" s="119" t="s">
        <v>614</v>
      </c>
      <c r="LVA310" s="119" t="s">
        <v>614</v>
      </c>
      <c r="LVB310" s="119" t="s">
        <v>614</v>
      </c>
      <c r="LVC310" s="119" t="s">
        <v>614</v>
      </c>
      <c r="LVD310" s="119" t="s">
        <v>614</v>
      </c>
      <c r="LVE310" s="119" t="s">
        <v>614</v>
      </c>
      <c r="LVF310" s="119" t="s">
        <v>614</v>
      </c>
      <c r="LVG310" s="119" t="s">
        <v>614</v>
      </c>
      <c r="LVH310" s="119" t="s">
        <v>614</v>
      </c>
      <c r="LVI310" s="119" t="s">
        <v>614</v>
      </c>
      <c r="LVJ310" s="119" t="s">
        <v>614</v>
      </c>
      <c r="LVK310" s="119" t="s">
        <v>614</v>
      </c>
      <c r="LVL310" s="119" t="s">
        <v>614</v>
      </c>
      <c r="LVM310" s="119" t="s">
        <v>614</v>
      </c>
      <c r="LVN310" s="119" t="s">
        <v>614</v>
      </c>
      <c r="LVO310" s="119" t="s">
        <v>614</v>
      </c>
      <c r="LVP310" s="119" t="s">
        <v>614</v>
      </c>
      <c r="LVQ310" s="119" t="s">
        <v>614</v>
      </c>
      <c r="LVR310" s="119" t="s">
        <v>614</v>
      </c>
      <c r="LVS310" s="119" t="s">
        <v>614</v>
      </c>
      <c r="LVT310" s="119" t="s">
        <v>614</v>
      </c>
      <c r="LVU310" s="119" t="s">
        <v>614</v>
      </c>
      <c r="LVV310" s="119" t="s">
        <v>614</v>
      </c>
      <c r="LVW310" s="119" t="s">
        <v>614</v>
      </c>
      <c r="LVX310" s="119" t="s">
        <v>614</v>
      </c>
      <c r="LVY310" s="119" t="s">
        <v>614</v>
      </c>
      <c r="LVZ310" s="119" t="s">
        <v>614</v>
      </c>
      <c r="LWA310" s="119" t="s">
        <v>614</v>
      </c>
      <c r="LWB310" s="119" t="s">
        <v>614</v>
      </c>
      <c r="LWC310" s="119" t="s">
        <v>614</v>
      </c>
      <c r="LWD310" s="119" t="s">
        <v>614</v>
      </c>
      <c r="LWE310" s="119" t="s">
        <v>614</v>
      </c>
      <c r="LWF310" s="119" t="s">
        <v>614</v>
      </c>
      <c r="LWG310" s="119" t="s">
        <v>614</v>
      </c>
      <c r="LWH310" s="119" t="s">
        <v>614</v>
      </c>
      <c r="LWI310" s="119" t="s">
        <v>614</v>
      </c>
      <c r="LWJ310" s="119" t="s">
        <v>614</v>
      </c>
      <c r="LWK310" s="119" t="s">
        <v>614</v>
      </c>
      <c r="LWL310" s="119" t="s">
        <v>614</v>
      </c>
      <c r="LWM310" s="119" t="s">
        <v>614</v>
      </c>
      <c r="LWN310" s="119" t="s">
        <v>614</v>
      </c>
      <c r="LWO310" s="119" t="s">
        <v>614</v>
      </c>
      <c r="LWP310" s="119" t="s">
        <v>614</v>
      </c>
      <c r="LWQ310" s="119" t="s">
        <v>614</v>
      </c>
      <c r="LWR310" s="119" t="s">
        <v>614</v>
      </c>
      <c r="LWS310" s="119" t="s">
        <v>614</v>
      </c>
      <c r="LWT310" s="119" t="s">
        <v>614</v>
      </c>
      <c r="LWU310" s="119" t="s">
        <v>614</v>
      </c>
      <c r="LWV310" s="119" t="s">
        <v>614</v>
      </c>
      <c r="LWW310" s="119" t="s">
        <v>614</v>
      </c>
      <c r="LWX310" s="119" t="s">
        <v>614</v>
      </c>
      <c r="LWY310" s="119" t="s">
        <v>614</v>
      </c>
      <c r="LWZ310" s="119" t="s">
        <v>614</v>
      </c>
      <c r="LXA310" s="119" t="s">
        <v>614</v>
      </c>
      <c r="LXB310" s="119" t="s">
        <v>614</v>
      </c>
      <c r="LXC310" s="119" t="s">
        <v>614</v>
      </c>
      <c r="LXD310" s="119" t="s">
        <v>614</v>
      </c>
      <c r="LXE310" s="119" t="s">
        <v>614</v>
      </c>
      <c r="LXF310" s="119" t="s">
        <v>614</v>
      </c>
      <c r="LXG310" s="119" t="s">
        <v>614</v>
      </c>
      <c r="LXH310" s="119" t="s">
        <v>614</v>
      </c>
      <c r="LXI310" s="119" t="s">
        <v>614</v>
      </c>
      <c r="LXJ310" s="119" t="s">
        <v>614</v>
      </c>
      <c r="LXK310" s="119" t="s">
        <v>614</v>
      </c>
      <c r="LXL310" s="119" t="s">
        <v>614</v>
      </c>
      <c r="LXM310" s="119" t="s">
        <v>614</v>
      </c>
      <c r="LXN310" s="119" t="s">
        <v>614</v>
      </c>
      <c r="LXO310" s="119" t="s">
        <v>614</v>
      </c>
      <c r="LXP310" s="119" t="s">
        <v>614</v>
      </c>
      <c r="LXQ310" s="119" t="s">
        <v>614</v>
      </c>
      <c r="LXR310" s="119" t="s">
        <v>614</v>
      </c>
      <c r="LXS310" s="119" t="s">
        <v>614</v>
      </c>
      <c r="LXT310" s="119" t="s">
        <v>614</v>
      </c>
      <c r="LXU310" s="119" t="s">
        <v>614</v>
      </c>
      <c r="LXV310" s="119" t="s">
        <v>614</v>
      </c>
      <c r="LXW310" s="119" t="s">
        <v>614</v>
      </c>
      <c r="LXX310" s="119" t="s">
        <v>614</v>
      </c>
      <c r="LXY310" s="119" t="s">
        <v>614</v>
      </c>
      <c r="LXZ310" s="119" t="s">
        <v>614</v>
      </c>
      <c r="LYA310" s="119" t="s">
        <v>614</v>
      </c>
      <c r="LYB310" s="119" t="s">
        <v>614</v>
      </c>
      <c r="LYC310" s="119" t="s">
        <v>614</v>
      </c>
      <c r="LYD310" s="119" t="s">
        <v>614</v>
      </c>
      <c r="LYE310" s="119" t="s">
        <v>614</v>
      </c>
      <c r="LYF310" s="119" t="s">
        <v>614</v>
      </c>
      <c r="LYG310" s="119" t="s">
        <v>614</v>
      </c>
      <c r="LYH310" s="119" t="s">
        <v>614</v>
      </c>
      <c r="LYI310" s="119" t="s">
        <v>614</v>
      </c>
      <c r="LYJ310" s="119" t="s">
        <v>614</v>
      </c>
      <c r="LYK310" s="119" t="s">
        <v>614</v>
      </c>
      <c r="LYL310" s="119" t="s">
        <v>614</v>
      </c>
      <c r="LYM310" s="119" t="s">
        <v>614</v>
      </c>
      <c r="LYN310" s="119" t="s">
        <v>614</v>
      </c>
      <c r="LYO310" s="119" t="s">
        <v>614</v>
      </c>
      <c r="LYP310" s="119" t="s">
        <v>614</v>
      </c>
      <c r="LYQ310" s="119" t="s">
        <v>614</v>
      </c>
      <c r="LYR310" s="119" t="s">
        <v>614</v>
      </c>
      <c r="LYS310" s="119" t="s">
        <v>614</v>
      </c>
      <c r="LYT310" s="119" t="s">
        <v>614</v>
      </c>
      <c r="LYU310" s="119" t="s">
        <v>614</v>
      </c>
      <c r="LYV310" s="119" t="s">
        <v>614</v>
      </c>
      <c r="LYW310" s="119" t="s">
        <v>614</v>
      </c>
      <c r="LYX310" s="119" t="s">
        <v>614</v>
      </c>
      <c r="LYY310" s="119" t="s">
        <v>614</v>
      </c>
      <c r="LYZ310" s="119" t="s">
        <v>614</v>
      </c>
      <c r="LZA310" s="119" t="s">
        <v>614</v>
      </c>
      <c r="LZB310" s="119" t="s">
        <v>614</v>
      </c>
      <c r="LZC310" s="119" t="s">
        <v>614</v>
      </c>
      <c r="LZD310" s="119" t="s">
        <v>614</v>
      </c>
      <c r="LZE310" s="119" t="s">
        <v>614</v>
      </c>
      <c r="LZF310" s="119" t="s">
        <v>614</v>
      </c>
      <c r="LZG310" s="119" t="s">
        <v>614</v>
      </c>
      <c r="LZH310" s="119" t="s">
        <v>614</v>
      </c>
      <c r="LZI310" s="119" t="s">
        <v>614</v>
      </c>
      <c r="LZJ310" s="119" t="s">
        <v>614</v>
      </c>
      <c r="LZK310" s="119" t="s">
        <v>614</v>
      </c>
      <c r="LZL310" s="119" t="s">
        <v>614</v>
      </c>
      <c r="LZM310" s="119" t="s">
        <v>614</v>
      </c>
      <c r="LZN310" s="119" t="s">
        <v>614</v>
      </c>
      <c r="LZO310" s="119" t="s">
        <v>614</v>
      </c>
      <c r="LZP310" s="119" t="s">
        <v>614</v>
      </c>
      <c r="LZQ310" s="119" t="s">
        <v>614</v>
      </c>
      <c r="LZR310" s="119" t="s">
        <v>614</v>
      </c>
      <c r="LZS310" s="119" t="s">
        <v>614</v>
      </c>
      <c r="LZT310" s="119" t="s">
        <v>614</v>
      </c>
      <c r="LZU310" s="119" t="s">
        <v>614</v>
      </c>
      <c r="LZV310" s="119" t="s">
        <v>614</v>
      </c>
      <c r="LZW310" s="119" t="s">
        <v>614</v>
      </c>
      <c r="LZX310" s="119" t="s">
        <v>614</v>
      </c>
      <c r="LZY310" s="119" t="s">
        <v>614</v>
      </c>
      <c r="LZZ310" s="119" t="s">
        <v>614</v>
      </c>
      <c r="MAA310" s="119" t="s">
        <v>614</v>
      </c>
      <c r="MAB310" s="119" t="s">
        <v>614</v>
      </c>
      <c r="MAC310" s="119" t="s">
        <v>614</v>
      </c>
      <c r="MAD310" s="119" t="s">
        <v>614</v>
      </c>
      <c r="MAE310" s="119" t="s">
        <v>614</v>
      </c>
      <c r="MAF310" s="119" t="s">
        <v>614</v>
      </c>
      <c r="MAG310" s="119" t="s">
        <v>614</v>
      </c>
      <c r="MAH310" s="119" t="s">
        <v>614</v>
      </c>
      <c r="MAI310" s="119" t="s">
        <v>614</v>
      </c>
      <c r="MAJ310" s="119" t="s">
        <v>614</v>
      </c>
      <c r="MAK310" s="119" t="s">
        <v>614</v>
      </c>
      <c r="MAL310" s="119" t="s">
        <v>614</v>
      </c>
      <c r="MAM310" s="119" t="s">
        <v>614</v>
      </c>
      <c r="MAN310" s="119" t="s">
        <v>614</v>
      </c>
      <c r="MAO310" s="119" t="s">
        <v>614</v>
      </c>
      <c r="MAP310" s="119" t="s">
        <v>614</v>
      </c>
      <c r="MAQ310" s="119" t="s">
        <v>614</v>
      </c>
      <c r="MAR310" s="119" t="s">
        <v>614</v>
      </c>
      <c r="MAS310" s="119" t="s">
        <v>614</v>
      </c>
      <c r="MAT310" s="119" t="s">
        <v>614</v>
      </c>
      <c r="MAU310" s="119" t="s">
        <v>614</v>
      </c>
      <c r="MAV310" s="119" t="s">
        <v>614</v>
      </c>
      <c r="MAW310" s="119" t="s">
        <v>614</v>
      </c>
      <c r="MAX310" s="119" t="s">
        <v>614</v>
      </c>
      <c r="MAY310" s="119" t="s">
        <v>614</v>
      </c>
      <c r="MAZ310" s="119" t="s">
        <v>614</v>
      </c>
      <c r="MBA310" s="119" t="s">
        <v>614</v>
      </c>
      <c r="MBB310" s="119" t="s">
        <v>614</v>
      </c>
      <c r="MBC310" s="119" t="s">
        <v>614</v>
      </c>
      <c r="MBD310" s="119" t="s">
        <v>614</v>
      </c>
      <c r="MBE310" s="119" t="s">
        <v>614</v>
      </c>
      <c r="MBF310" s="119" t="s">
        <v>614</v>
      </c>
      <c r="MBG310" s="119" t="s">
        <v>614</v>
      </c>
      <c r="MBH310" s="119" t="s">
        <v>614</v>
      </c>
      <c r="MBI310" s="119" t="s">
        <v>614</v>
      </c>
      <c r="MBJ310" s="119" t="s">
        <v>614</v>
      </c>
      <c r="MBK310" s="119" t="s">
        <v>614</v>
      </c>
      <c r="MBL310" s="119" t="s">
        <v>614</v>
      </c>
      <c r="MBM310" s="119" t="s">
        <v>614</v>
      </c>
      <c r="MBN310" s="119" t="s">
        <v>614</v>
      </c>
      <c r="MBO310" s="119" t="s">
        <v>614</v>
      </c>
      <c r="MBP310" s="119" t="s">
        <v>614</v>
      </c>
      <c r="MBQ310" s="119" t="s">
        <v>614</v>
      </c>
      <c r="MBR310" s="119" t="s">
        <v>614</v>
      </c>
      <c r="MBS310" s="119" t="s">
        <v>614</v>
      </c>
      <c r="MBT310" s="119" t="s">
        <v>614</v>
      </c>
      <c r="MBU310" s="119" t="s">
        <v>614</v>
      </c>
      <c r="MBV310" s="119" t="s">
        <v>614</v>
      </c>
      <c r="MBW310" s="119" t="s">
        <v>614</v>
      </c>
      <c r="MBX310" s="119" t="s">
        <v>614</v>
      </c>
      <c r="MBY310" s="119" t="s">
        <v>614</v>
      </c>
      <c r="MBZ310" s="119" t="s">
        <v>614</v>
      </c>
      <c r="MCA310" s="119" t="s">
        <v>614</v>
      </c>
      <c r="MCB310" s="119" t="s">
        <v>614</v>
      </c>
      <c r="MCC310" s="119" t="s">
        <v>614</v>
      </c>
      <c r="MCD310" s="119" t="s">
        <v>614</v>
      </c>
      <c r="MCE310" s="119" t="s">
        <v>614</v>
      </c>
      <c r="MCF310" s="119" t="s">
        <v>614</v>
      </c>
      <c r="MCG310" s="119" t="s">
        <v>614</v>
      </c>
      <c r="MCH310" s="119" t="s">
        <v>614</v>
      </c>
      <c r="MCI310" s="119" t="s">
        <v>614</v>
      </c>
      <c r="MCJ310" s="119" t="s">
        <v>614</v>
      </c>
      <c r="MCK310" s="119" t="s">
        <v>614</v>
      </c>
      <c r="MCL310" s="119" t="s">
        <v>614</v>
      </c>
      <c r="MCM310" s="119" t="s">
        <v>614</v>
      </c>
      <c r="MCN310" s="119" t="s">
        <v>614</v>
      </c>
      <c r="MCO310" s="119" t="s">
        <v>614</v>
      </c>
      <c r="MCP310" s="119" t="s">
        <v>614</v>
      </c>
      <c r="MCQ310" s="119" t="s">
        <v>614</v>
      </c>
      <c r="MCR310" s="119" t="s">
        <v>614</v>
      </c>
      <c r="MCS310" s="119" t="s">
        <v>614</v>
      </c>
      <c r="MCT310" s="119" t="s">
        <v>614</v>
      </c>
      <c r="MCU310" s="119" t="s">
        <v>614</v>
      </c>
      <c r="MCV310" s="119" t="s">
        <v>614</v>
      </c>
      <c r="MCW310" s="119" t="s">
        <v>614</v>
      </c>
      <c r="MCX310" s="119" t="s">
        <v>614</v>
      </c>
      <c r="MCY310" s="119" t="s">
        <v>614</v>
      </c>
      <c r="MCZ310" s="119" t="s">
        <v>614</v>
      </c>
      <c r="MDA310" s="119" t="s">
        <v>614</v>
      </c>
      <c r="MDB310" s="119" t="s">
        <v>614</v>
      </c>
      <c r="MDC310" s="119" t="s">
        <v>614</v>
      </c>
      <c r="MDD310" s="119" t="s">
        <v>614</v>
      </c>
      <c r="MDE310" s="119" t="s">
        <v>614</v>
      </c>
      <c r="MDF310" s="119" t="s">
        <v>614</v>
      </c>
      <c r="MDG310" s="119" t="s">
        <v>614</v>
      </c>
      <c r="MDH310" s="119" t="s">
        <v>614</v>
      </c>
      <c r="MDI310" s="119" t="s">
        <v>614</v>
      </c>
      <c r="MDJ310" s="119" t="s">
        <v>614</v>
      </c>
      <c r="MDK310" s="119" t="s">
        <v>614</v>
      </c>
      <c r="MDL310" s="119" t="s">
        <v>614</v>
      </c>
      <c r="MDM310" s="119" t="s">
        <v>614</v>
      </c>
      <c r="MDN310" s="119" t="s">
        <v>614</v>
      </c>
      <c r="MDO310" s="119" t="s">
        <v>614</v>
      </c>
      <c r="MDP310" s="119" t="s">
        <v>614</v>
      </c>
      <c r="MDQ310" s="119" t="s">
        <v>614</v>
      </c>
      <c r="MDR310" s="119" t="s">
        <v>614</v>
      </c>
      <c r="MDS310" s="119" t="s">
        <v>614</v>
      </c>
      <c r="MDT310" s="119" t="s">
        <v>614</v>
      </c>
      <c r="MDU310" s="119" t="s">
        <v>614</v>
      </c>
      <c r="MDV310" s="119" t="s">
        <v>614</v>
      </c>
      <c r="MDW310" s="119" t="s">
        <v>614</v>
      </c>
      <c r="MDX310" s="119" t="s">
        <v>614</v>
      </c>
      <c r="MDY310" s="119" t="s">
        <v>614</v>
      </c>
      <c r="MDZ310" s="119" t="s">
        <v>614</v>
      </c>
      <c r="MEA310" s="119" t="s">
        <v>614</v>
      </c>
      <c r="MEB310" s="119" t="s">
        <v>614</v>
      </c>
      <c r="MEC310" s="119" t="s">
        <v>614</v>
      </c>
      <c r="MED310" s="119" t="s">
        <v>614</v>
      </c>
      <c r="MEE310" s="119" t="s">
        <v>614</v>
      </c>
      <c r="MEF310" s="119" t="s">
        <v>614</v>
      </c>
      <c r="MEG310" s="119" t="s">
        <v>614</v>
      </c>
      <c r="MEH310" s="119" t="s">
        <v>614</v>
      </c>
      <c r="MEI310" s="119" t="s">
        <v>614</v>
      </c>
      <c r="MEJ310" s="119" t="s">
        <v>614</v>
      </c>
      <c r="MEK310" s="119" t="s">
        <v>614</v>
      </c>
      <c r="MEL310" s="119" t="s">
        <v>614</v>
      </c>
      <c r="MEM310" s="119" t="s">
        <v>614</v>
      </c>
      <c r="MEN310" s="119" t="s">
        <v>614</v>
      </c>
      <c r="MEO310" s="119" t="s">
        <v>614</v>
      </c>
      <c r="MEP310" s="119" t="s">
        <v>614</v>
      </c>
      <c r="MEQ310" s="119" t="s">
        <v>614</v>
      </c>
      <c r="MER310" s="119" t="s">
        <v>614</v>
      </c>
      <c r="MES310" s="119" t="s">
        <v>614</v>
      </c>
      <c r="MET310" s="119" t="s">
        <v>614</v>
      </c>
      <c r="MEU310" s="119" t="s">
        <v>614</v>
      </c>
      <c r="MEV310" s="119" t="s">
        <v>614</v>
      </c>
      <c r="MEW310" s="119" t="s">
        <v>614</v>
      </c>
      <c r="MEX310" s="119" t="s">
        <v>614</v>
      </c>
      <c r="MEY310" s="119" t="s">
        <v>614</v>
      </c>
      <c r="MEZ310" s="119" t="s">
        <v>614</v>
      </c>
      <c r="MFA310" s="119" t="s">
        <v>614</v>
      </c>
      <c r="MFB310" s="119" t="s">
        <v>614</v>
      </c>
      <c r="MFC310" s="119" t="s">
        <v>614</v>
      </c>
      <c r="MFD310" s="119" t="s">
        <v>614</v>
      </c>
      <c r="MFE310" s="119" t="s">
        <v>614</v>
      </c>
      <c r="MFF310" s="119" t="s">
        <v>614</v>
      </c>
      <c r="MFG310" s="119" t="s">
        <v>614</v>
      </c>
      <c r="MFH310" s="119" t="s">
        <v>614</v>
      </c>
      <c r="MFI310" s="119" t="s">
        <v>614</v>
      </c>
      <c r="MFJ310" s="119" t="s">
        <v>614</v>
      </c>
      <c r="MFK310" s="119" t="s">
        <v>614</v>
      </c>
      <c r="MFL310" s="119" t="s">
        <v>614</v>
      </c>
      <c r="MFM310" s="119" t="s">
        <v>614</v>
      </c>
      <c r="MFN310" s="119" t="s">
        <v>614</v>
      </c>
      <c r="MFO310" s="119" t="s">
        <v>614</v>
      </c>
      <c r="MFP310" s="119" t="s">
        <v>614</v>
      </c>
      <c r="MFQ310" s="119" t="s">
        <v>614</v>
      </c>
      <c r="MFR310" s="119" t="s">
        <v>614</v>
      </c>
      <c r="MFS310" s="119" t="s">
        <v>614</v>
      </c>
      <c r="MFT310" s="119" t="s">
        <v>614</v>
      </c>
      <c r="MFU310" s="119" t="s">
        <v>614</v>
      </c>
      <c r="MFV310" s="119" t="s">
        <v>614</v>
      </c>
      <c r="MFW310" s="119" t="s">
        <v>614</v>
      </c>
      <c r="MFX310" s="119" t="s">
        <v>614</v>
      </c>
      <c r="MFY310" s="119" t="s">
        <v>614</v>
      </c>
      <c r="MFZ310" s="119" t="s">
        <v>614</v>
      </c>
      <c r="MGA310" s="119" t="s">
        <v>614</v>
      </c>
      <c r="MGB310" s="119" t="s">
        <v>614</v>
      </c>
      <c r="MGC310" s="119" t="s">
        <v>614</v>
      </c>
      <c r="MGD310" s="119" t="s">
        <v>614</v>
      </c>
      <c r="MGE310" s="119" t="s">
        <v>614</v>
      </c>
      <c r="MGF310" s="119" t="s">
        <v>614</v>
      </c>
      <c r="MGG310" s="119" t="s">
        <v>614</v>
      </c>
      <c r="MGH310" s="119" t="s">
        <v>614</v>
      </c>
      <c r="MGI310" s="119" t="s">
        <v>614</v>
      </c>
      <c r="MGJ310" s="119" t="s">
        <v>614</v>
      </c>
      <c r="MGK310" s="119" t="s">
        <v>614</v>
      </c>
      <c r="MGL310" s="119" t="s">
        <v>614</v>
      </c>
      <c r="MGM310" s="119" t="s">
        <v>614</v>
      </c>
      <c r="MGN310" s="119" t="s">
        <v>614</v>
      </c>
      <c r="MGO310" s="119" t="s">
        <v>614</v>
      </c>
      <c r="MGP310" s="119" t="s">
        <v>614</v>
      </c>
      <c r="MGQ310" s="119" t="s">
        <v>614</v>
      </c>
      <c r="MGR310" s="119" t="s">
        <v>614</v>
      </c>
      <c r="MGS310" s="119" t="s">
        <v>614</v>
      </c>
      <c r="MGT310" s="119" t="s">
        <v>614</v>
      </c>
      <c r="MGU310" s="119" t="s">
        <v>614</v>
      </c>
      <c r="MGV310" s="119" t="s">
        <v>614</v>
      </c>
      <c r="MGW310" s="119" t="s">
        <v>614</v>
      </c>
      <c r="MGX310" s="119" t="s">
        <v>614</v>
      </c>
      <c r="MGY310" s="119" t="s">
        <v>614</v>
      </c>
      <c r="MGZ310" s="119" t="s">
        <v>614</v>
      </c>
      <c r="MHA310" s="119" t="s">
        <v>614</v>
      </c>
      <c r="MHB310" s="119" t="s">
        <v>614</v>
      </c>
      <c r="MHC310" s="119" t="s">
        <v>614</v>
      </c>
      <c r="MHD310" s="119" t="s">
        <v>614</v>
      </c>
      <c r="MHE310" s="119" t="s">
        <v>614</v>
      </c>
      <c r="MHF310" s="119" t="s">
        <v>614</v>
      </c>
      <c r="MHG310" s="119" t="s">
        <v>614</v>
      </c>
      <c r="MHH310" s="119" t="s">
        <v>614</v>
      </c>
      <c r="MHI310" s="119" t="s">
        <v>614</v>
      </c>
      <c r="MHJ310" s="119" t="s">
        <v>614</v>
      </c>
      <c r="MHK310" s="119" t="s">
        <v>614</v>
      </c>
      <c r="MHL310" s="119" t="s">
        <v>614</v>
      </c>
      <c r="MHM310" s="119" t="s">
        <v>614</v>
      </c>
      <c r="MHN310" s="119" t="s">
        <v>614</v>
      </c>
      <c r="MHO310" s="119" t="s">
        <v>614</v>
      </c>
      <c r="MHP310" s="119" t="s">
        <v>614</v>
      </c>
      <c r="MHQ310" s="119" t="s">
        <v>614</v>
      </c>
      <c r="MHR310" s="119" t="s">
        <v>614</v>
      </c>
      <c r="MHS310" s="119" t="s">
        <v>614</v>
      </c>
      <c r="MHT310" s="119" t="s">
        <v>614</v>
      </c>
      <c r="MHU310" s="119" t="s">
        <v>614</v>
      </c>
      <c r="MHV310" s="119" t="s">
        <v>614</v>
      </c>
      <c r="MHW310" s="119" t="s">
        <v>614</v>
      </c>
      <c r="MHX310" s="119" t="s">
        <v>614</v>
      </c>
      <c r="MHY310" s="119" t="s">
        <v>614</v>
      </c>
      <c r="MHZ310" s="119" t="s">
        <v>614</v>
      </c>
      <c r="MIA310" s="119" t="s">
        <v>614</v>
      </c>
      <c r="MIB310" s="119" t="s">
        <v>614</v>
      </c>
      <c r="MIC310" s="119" t="s">
        <v>614</v>
      </c>
      <c r="MID310" s="119" t="s">
        <v>614</v>
      </c>
      <c r="MIE310" s="119" t="s">
        <v>614</v>
      </c>
      <c r="MIF310" s="119" t="s">
        <v>614</v>
      </c>
      <c r="MIG310" s="119" t="s">
        <v>614</v>
      </c>
      <c r="MIH310" s="119" t="s">
        <v>614</v>
      </c>
      <c r="MII310" s="119" t="s">
        <v>614</v>
      </c>
      <c r="MIJ310" s="119" t="s">
        <v>614</v>
      </c>
      <c r="MIK310" s="119" t="s">
        <v>614</v>
      </c>
      <c r="MIL310" s="119" t="s">
        <v>614</v>
      </c>
      <c r="MIM310" s="119" t="s">
        <v>614</v>
      </c>
      <c r="MIN310" s="119" t="s">
        <v>614</v>
      </c>
      <c r="MIO310" s="119" t="s">
        <v>614</v>
      </c>
      <c r="MIP310" s="119" t="s">
        <v>614</v>
      </c>
      <c r="MIQ310" s="119" t="s">
        <v>614</v>
      </c>
      <c r="MIR310" s="119" t="s">
        <v>614</v>
      </c>
      <c r="MIS310" s="119" t="s">
        <v>614</v>
      </c>
      <c r="MIT310" s="119" t="s">
        <v>614</v>
      </c>
      <c r="MIU310" s="119" t="s">
        <v>614</v>
      </c>
      <c r="MIV310" s="119" t="s">
        <v>614</v>
      </c>
      <c r="MIW310" s="119" t="s">
        <v>614</v>
      </c>
      <c r="MIX310" s="119" t="s">
        <v>614</v>
      </c>
      <c r="MIY310" s="119" t="s">
        <v>614</v>
      </c>
      <c r="MIZ310" s="119" t="s">
        <v>614</v>
      </c>
      <c r="MJA310" s="119" t="s">
        <v>614</v>
      </c>
      <c r="MJB310" s="119" t="s">
        <v>614</v>
      </c>
      <c r="MJC310" s="119" t="s">
        <v>614</v>
      </c>
      <c r="MJD310" s="119" t="s">
        <v>614</v>
      </c>
      <c r="MJE310" s="119" t="s">
        <v>614</v>
      </c>
      <c r="MJF310" s="119" t="s">
        <v>614</v>
      </c>
      <c r="MJG310" s="119" t="s">
        <v>614</v>
      </c>
      <c r="MJH310" s="119" t="s">
        <v>614</v>
      </c>
      <c r="MJI310" s="119" t="s">
        <v>614</v>
      </c>
      <c r="MJJ310" s="119" t="s">
        <v>614</v>
      </c>
      <c r="MJK310" s="119" t="s">
        <v>614</v>
      </c>
      <c r="MJL310" s="119" t="s">
        <v>614</v>
      </c>
      <c r="MJM310" s="119" t="s">
        <v>614</v>
      </c>
      <c r="MJN310" s="119" t="s">
        <v>614</v>
      </c>
      <c r="MJO310" s="119" t="s">
        <v>614</v>
      </c>
      <c r="MJP310" s="119" t="s">
        <v>614</v>
      </c>
      <c r="MJQ310" s="119" t="s">
        <v>614</v>
      </c>
      <c r="MJR310" s="119" t="s">
        <v>614</v>
      </c>
      <c r="MJS310" s="119" t="s">
        <v>614</v>
      </c>
      <c r="MJT310" s="119" t="s">
        <v>614</v>
      </c>
      <c r="MJU310" s="119" t="s">
        <v>614</v>
      </c>
      <c r="MJV310" s="119" t="s">
        <v>614</v>
      </c>
      <c r="MJW310" s="119" t="s">
        <v>614</v>
      </c>
      <c r="MJX310" s="119" t="s">
        <v>614</v>
      </c>
      <c r="MJY310" s="119" t="s">
        <v>614</v>
      </c>
      <c r="MJZ310" s="119" t="s">
        <v>614</v>
      </c>
      <c r="MKA310" s="119" t="s">
        <v>614</v>
      </c>
      <c r="MKB310" s="119" t="s">
        <v>614</v>
      </c>
      <c r="MKC310" s="119" t="s">
        <v>614</v>
      </c>
      <c r="MKD310" s="119" t="s">
        <v>614</v>
      </c>
      <c r="MKE310" s="119" t="s">
        <v>614</v>
      </c>
      <c r="MKF310" s="119" t="s">
        <v>614</v>
      </c>
      <c r="MKG310" s="119" t="s">
        <v>614</v>
      </c>
      <c r="MKH310" s="119" t="s">
        <v>614</v>
      </c>
      <c r="MKI310" s="119" t="s">
        <v>614</v>
      </c>
      <c r="MKJ310" s="119" t="s">
        <v>614</v>
      </c>
      <c r="MKK310" s="119" t="s">
        <v>614</v>
      </c>
      <c r="MKL310" s="119" t="s">
        <v>614</v>
      </c>
      <c r="MKM310" s="119" t="s">
        <v>614</v>
      </c>
      <c r="MKN310" s="119" t="s">
        <v>614</v>
      </c>
      <c r="MKO310" s="119" t="s">
        <v>614</v>
      </c>
      <c r="MKP310" s="119" t="s">
        <v>614</v>
      </c>
      <c r="MKQ310" s="119" t="s">
        <v>614</v>
      </c>
      <c r="MKR310" s="119" t="s">
        <v>614</v>
      </c>
      <c r="MKS310" s="119" t="s">
        <v>614</v>
      </c>
      <c r="MKT310" s="119" t="s">
        <v>614</v>
      </c>
      <c r="MKU310" s="119" t="s">
        <v>614</v>
      </c>
      <c r="MKV310" s="119" t="s">
        <v>614</v>
      </c>
      <c r="MKW310" s="119" t="s">
        <v>614</v>
      </c>
      <c r="MKX310" s="119" t="s">
        <v>614</v>
      </c>
      <c r="MKY310" s="119" t="s">
        <v>614</v>
      </c>
      <c r="MKZ310" s="119" t="s">
        <v>614</v>
      </c>
      <c r="MLA310" s="119" t="s">
        <v>614</v>
      </c>
      <c r="MLB310" s="119" t="s">
        <v>614</v>
      </c>
      <c r="MLC310" s="119" t="s">
        <v>614</v>
      </c>
      <c r="MLD310" s="119" t="s">
        <v>614</v>
      </c>
      <c r="MLE310" s="119" t="s">
        <v>614</v>
      </c>
      <c r="MLF310" s="119" t="s">
        <v>614</v>
      </c>
      <c r="MLG310" s="119" t="s">
        <v>614</v>
      </c>
      <c r="MLH310" s="119" t="s">
        <v>614</v>
      </c>
      <c r="MLI310" s="119" t="s">
        <v>614</v>
      </c>
      <c r="MLJ310" s="119" t="s">
        <v>614</v>
      </c>
      <c r="MLK310" s="119" t="s">
        <v>614</v>
      </c>
      <c r="MLL310" s="119" t="s">
        <v>614</v>
      </c>
      <c r="MLM310" s="119" t="s">
        <v>614</v>
      </c>
      <c r="MLN310" s="119" t="s">
        <v>614</v>
      </c>
      <c r="MLO310" s="119" t="s">
        <v>614</v>
      </c>
      <c r="MLP310" s="119" t="s">
        <v>614</v>
      </c>
      <c r="MLQ310" s="119" t="s">
        <v>614</v>
      </c>
      <c r="MLR310" s="119" t="s">
        <v>614</v>
      </c>
      <c r="MLS310" s="119" t="s">
        <v>614</v>
      </c>
      <c r="MLT310" s="119" t="s">
        <v>614</v>
      </c>
      <c r="MLU310" s="119" t="s">
        <v>614</v>
      </c>
      <c r="MLV310" s="119" t="s">
        <v>614</v>
      </c>
      <c r="MLW310" s="119" t="s">
        <v>614</v>
      </c>
      <c r="MLX310" s="119" t="s">
        <v>614</v>
      </c>
      <c r="MLY310" s="119" t="s">
        <v>614</v>
      </c>
      <c r="MLZ310" s="119" t="s">
        <v>614</v>
      </c>
      <c r="MMA310" s="119" t="s">
        <v>614</v>
      </c>
      <c r="MMB310" s="119" t="s">
        <v>614</v>
      </c>
      <c r="MMC310" s="119" t="s">
        <v>614</v>
      </c>
      <c r="MMD310" s="119" t="s">
        <v>614</v>
      </c>
      <c r="MME310" s="119" t="s">
        <v>614</v>
      </c>
      <c r="MMF310" s="119" t="s">
        <v>614</v>
      </c>
      <c r="MMG310" s="119" t="s">
        <v>614</v>
      </c>
      <c r="MMH310" s="119" t="s">
        <v>614</v>
      </c>
      <c r="MMI310" s="119" t="s">
        <v>614</v>
      </c>
      <c r="MMJ310" s="119" t="s">
        <v>614</v>
      </c>
      <c r="MMK310" s="119" t="s">
        <v>614</v>
      </c>
      <c r="MML310" s="119" t="s">
        <v>614</v>
      </c>
      <c r="MMM310" s="119" t="s">
        <v>614</v>
      </c>
      <c r="MMN310" s="119" t="s">
        <v>614</v>
      </c>
      <c r="MMO310" s="119" t="s">
        <v>614</v>
      </c>
      <c r="MMP310" s="119" t="s">
        <v>614</v>
      </c>
      <c r="MMQ310" s="119" t="s">
        <v>614</v>
      </c>
      <c r="MMR310" s="119" t="s">
        <v>614</v>
      </c>
      <c r="MMS310" s="119" t="s">
        <v>614</v>
      </c>
      <c r="MMT310" s="119" t="s">
        <v>614</v>
      </c>
      <c r="MMU310" s="119" t="s">
        <v>614</v>
      </c>
      <c r="MMV310" s="119" t="s">
        <v>614</v>
      </c>
      <c r="MMW310" s="119" t="s">
        <v>614</v>
      </c>
      <c r="MMX310" s="119" t="s">
        <v>614</v>
      </c>
      <c r="MMY310" s="119" t="s">
        <v>614</v>
      </c>
      <c r="MMZ310" s="119" t="s">
        <v>614</v>
      </c>
      <c r="MNA310" s="119" t="s">
        <v>614</v>
      </c>
      <c r="MNB310" s="119" t="s">
        <v>614</v>
      </c>
      <c r="MNC310" s="119" t="s">
        <v>614</v>
      </c>
      <c r="MND310" s="119" t="s">
        <v>614</v>
      </c>
      <c r="MNE310" s="119" t="s">
        <v>614</v>
      </c>
      <c r="MNF310" s="119" t="s">
        <v>614</v>
      </c>
      <c r="MNG310" s="119" t="s">
        <v>614</v>
      </c>
      <c r="MNH310" s="119" t="s">
        <v>614</v>
      </c>
      <c r="MNI310" s="119" t="s">
        <v>614</v>
      </c>
      <c r="MNJ310" s="119" t="s">
        <v>614</v>
      </c>
      <c r="MNK310" s="119" t="s">
        <v>614</v>
      </c>
      <c r="MNL310" s="119" t="s">
        <v>614</v>
      </c>
      <c r="MNM310" s="119" t="s">
        <v>614</v>
      </c>
      <c r="MNN310" s="119" t="s">
        <v>614</v>
      </c>
      <c r="MNO310" s="119" t="s">
        <v>614</v>
      </c>
      <c r="MNP310" s="119" t="s">
        <v>614</v>
      </c>
      <c r="MNQ310" s="119" t="s">
        <v>614</v>
      </c>
      <c r="MNR310" s="119" t="s">
        <v>614</v>
      </c>
      <c r="MNS310" s="119" t="s">
        <v>614</v>
      </c>
      <c r="MNT310" s="119" t="s">
        <v>614</v>
      </c>
      <c r="MNU310" s="119" t="s">
        <v>614</v>
      </c>
      <c r="MNV310" s="119" t="s">
        <v>614</v>
      </c>
      <c r="MNW310" s="119" t="s">
        <v>614</v>
      </c>
      <c r="MNX310" s="119" t="s">
        <v>614</v>
      </c>
      <c r="MNY310" s="119" t="s">
        <v>614</v>
      </c>
      <c r="MNZ310" s="119" t="s">
        <v>614</v>
      </c>
      <c r="MOA310" s="119" t="s">
        <v>614</v>
      </c>
      <c r="MOB310" s="119" t="s">
        <v>614</v>
      </c>
      <c r="MOC310" s="119" t="s">
        <v>614</v>
      </c>
      <c r="MOD310" s="119" t="s">
        <v>614</v>
      </c>
      <c r="MOE310" s="119" t="s">
        <v>614</v>
      </c>
      <c r="MOF310" s="119" t="s">
        <v>614</v>
      </c>
      <c r="MOG310" s="119" t="s">
        <v>614</v>
      </c>
      <c r="MOH310" s="119" t="s">
        <v>614</v>
      </c>
      <c r="MOI310" s="119" t="s">
        <v>614</v>
      </c>
      <c r="MOJ310" s="119" t="s">
        <v>614</v>
      </c>
      <c r="MOK310" s="119" t="s">
        <v>614</v>
      </c>
      <c r="MOL310" s="119" t="s">
        <v>614</v>
      </c>
      <c r="MOM310" s="119" t="s">
        <v>614</v>
      </c>
      <c r="MON310" s="119" t="s">
        <v>614</v>
      </c>
      <c r="MOO310" s="119" t="s">
        <v>614</v>
      </c>
      <c r="MOP310" s="119" t="s">
        <v>614</v>
      </c>
      <c r="MOQ310" s="119" t="s">
        <v>614</v>
      </c>
      <c r="MOR310" s="119" t="s">
        <v>614</v>
      </c>
      <c r="MOS310" s="119" t="s">
        <v>614</v>
      </c>
      <c r="MOT310" s="119" t="s">
        <v>614</v>
      </c>
      <c r="MOU310" s="119" t="s">
        <v>614</v>
      </c>
      <c r="MOV310" s="119" t="s">
        <v>614</v>
      </c>
      <c r="MOW310" s="119" t="s">
        <v>614</v>
      </c>
      <c r="MOX310" s="119" t="s">
        <v>614</v>
      </c>
      <c r="MOY310" s="119" t="s">
        <v>614</v>
      </c>
      <c r="MOZ310" s="119" t="s">
        <v>614</v>
      </c>
      <c r="MPA310" s="119" t="s">
        <v>614</v>
      </c>
      <c r="MPB310" s="119" t="s">
        <v>614</v>
      </c>
      <c r="MPC310" s="119" t="s">
        <v>614</v>
      </c>
      <c r="MPD310" s="119" t="s">
        <v>614</v>
      </c>
      <c r="MPE310" s="119" t="s">
        <v>614</v>
      </c>
      <c r="MPF310" s="119" t="s">
        <v>614</v>
      </c>
      <c r="MPG310" s="119" t="s">
        <v>614</v>
      </c>
      <c r="MPH310" s="119" t="s">
        <v>614</v>
      </c>
      <c r="MPI310" s="119" t="s">
        <v>614</v>
      </c>
      <c r="MPJ310" s="119" t="s">
        <v>614</v>
      </c>
      <c r="MPK310" s="119" t="s">
        <v>614</v>
      </c>
      <c r="MPL310" s="119" t="s">
        <v>614</v>
      </c>
      <c r="MPM310" s="119" t="s">
        <v>614</v>
      </c>
      <c r="MPN310" s="119" t="s">
        <v>614</v>
      </c>
      <c r="MPO310" s="119" t="s">
        <v>614</v>
      </c>
      <c r="MPP310" s="119" t="s">
        <v>614</v>
      </c>
      <c r="MPQ310" s="119" t="s">
        <v>614</v>
      </c>
      <c r="MPR310" s="119" t="s">
        <v>614</v>
      </c>
      <c r="MPS310" s="119" t="s">
        <v>614</v>
      </c>
      <c r="MPT310" s="119" t="s">
        <v>614</v>
      </c>
      <c r="MPU310" s="119" t="s">
        <v>614</v>
      </c>
      <c r="MPV310" s="119" t="s">
        <v>614</v>
      </c>
      <c r="MPW310" s="119" t="s">
        <v>614</v>
      </c>
      <c r="MPX310" s="119" t="s">
        <v>614</v>
      </c>
      <c r="MPY310" s="119" t="s">
        <v>614</v>
      </c>
      <c r="MPZ310" s="119" t="s">
        <v>614</v>
      </c>
      <c r="MQA310" s="119" t="s">
        <v>614</v>
      </c>
      <c r="MQB310" s="119" t="s">
        <v>614</v>
      </c>
      <c r="MQC310" s="119" t="s">
        <v>614</v>
      </c>
      <c r="MQD310" s="119" t="s">
        <v>614</v>
      </c>
      <c r="MQE310" s="119" t="s">
        <v>614</v>
      </c>
      <c r="MQF310" s="119" t="s">
        <v>614</v>
      </c>
      <c r="MQG310" s="119" t="s">
        <v>614</v>
      </c>
      <c r="MQH310" s="119" t="s">
        <v>614</v>
      </c>
      <c r="MQI310" s="119" t="s">
        <v>614</v>
      </c>
      <c r="MQJ310" s="119" t="s">
        <v>614</v>
      </c>
      <c r="MQK310" s="119" t="s">
        <v>614</v>
      </c>
      <c r="MQL310" s="119" t="s">
        <v>614</v>
      </c>
      <c r="MQM310" s="119" t="s">
        <v>614</v>
      </c>
      <c r="MQN310" s="119" t="s">
        <v>614</v>
      </c>
      <c r="MQO310" s="119" t="s">
        <v>614</v>
      </c>
      <c r="MQP310" s="119" t="s">
        <v>614</v>
      </c>
      <c r="MQQ310" s="119" t="s">
        <v>614</v>
      </c>
      <c r="MQR310" s="119" t="s">
        <v>614</v>
      </c>
      <c r="MQS310" s="119" t="s">
        <v>614</v>
      </c>
      <c r="MQT310" s="119" t="s">
        <v>614</v>
      </c>
      <c r="MQU310" s="119" t="s">
        <v>614</v>
      </c>
      <c r="MQV310" s="119" t="s">
        <v>614</v>
      </c>
      <c r="MQW310" s="119" t="s">
        <v>614</v>
      </c>
      <c r="MQX310" s="119" t="s">
        <v>614</v>
      </c>
      <c r="MQY310" s="119" t="s">
        <v>614</v>
      </c>
      <c r="MQZ310" s="119" t="s">
        <v>614</v>
      </c>
      <c r="MRA310" s="119" t="s">
        <v>614</v>
      </c>
      <c r="MRB310" s="119" t="s">
        <v>614</v>
      </c>
      <c r="MRC310" s="119" t="s">
        <v>614</v>
      </c>
      <c r="MRD310" s="119" t="s">
        <v>614</v>
      </c>
      <c r="MRE310" s="119" t="s">
        <v>614</v>
      </c>
      <c r="MRF310" s="119" t="s">
        <v>614</v>
      </c>
      <c r="MRG310" s="119" t="s">
        <v>614</v>
      </c>
      <c r="MRH310" s="119" t="s">
        <v>614</v>
      </c>
      <c r="MRI310" s="119" t="s">
        <v>614</v>
      </c>
      <c r="MRJ310" s="119" t="s">
        <v>614</v>
      </c>
      <c r="MRK310" s="119" t="s">
        <v>614</v>
      </c>
      <c r="MRL310" s="119" t="s">
        <v>614</v>
      </c>
      <c r="MRM310" s="119" t="s">
        <v>614</v>
      </c>
      <c r="MRN310" s="119" t="s">
        <v>614</v>
      </c>
      <c r="MRO310" s="119" t="s">
        <v>614</v>
      </c>
      <c r="MRP310" s="119" t="s">
        <v>614</v>
      </c>
      <c r="MRQ310" s="119" t="s">
        <v>614</v>
      </c>
      <c r="MRR310" s="119" t="s">
        <v>614</v>
      </c>
      <c r="MRS310" s="119" t="s">
        <v>614</v>
      </c>
      <c r="MRT310" s="119" t="s">
        <v>614</v>
      </c>
      <c r="MRU310" s="119" t="s">
        <v>614</v>
      </c>
      <c r="MRV310" s="119" t="s">
        <v>614</v>
      </c>
      <c r="MRW310" s="119" t="s">
        <v>614</v>
      </c>
      <c r="MRX310" s="119" t="s">
        <v>614</v>
      </c>
      <c r="MRY310" s="119" t="s">
        <v>614</v>
      </c>
      <c r="MRZ310" s="119" t="s">
        <v>614</v>
      </c>
      <c r="MSA310" s="119" t="s">
        <v>614</v>
      </c>
      <c r="MSB310" s="119" t="s">
        <v>614</v>
      </c>
      <c r="MSC310" s="119" t="s">
        <v>614</v>
      </c>
      <c r="MSD310" s="119" t="s">
        <v>614</v>
      </c>
      <c r="MSE310" s="119" t="s">
        <v>614</v>
      </c>
      <c r="MSF310" s="119" t="s">
        <v>614</v>
      </c>
      <c r="MSG310" s="119" t="s">
        <v>614</v>
      </c>
      <c r="MSH310" s="119" t="s">
        <v>614</v>
      </c>
      <c r="MSI310" s="119" t="s">
        <v>614</v>
      </c>
      <c r="MSJ310" s="119" t="s">
        <v>614</v>
      </c>
      <c r="MSK310" s="119" t="s">
        <v>614</v>
      </c>
      <c r="MSL310" s="119" t="s">
        <v>614</v>
      </c>
      <c r="MSM310" s="119" t="s">
        <v>614</v>
      </c>
      <c r="MSN310" s="119" t="s">
        <v>614</v>
      </c>
      <c r="MSO310" s="119" t="s">
        <v>614</v>
      </c>
      <c r="MSP310" s="119" t="s">
        <v>614</v>
      </c>
      <c r="MSQ310" s="119" t="s">
        <v>614</v>
      </c>
      <c r="MSR310" s="119" t="s">
        <v>614</v>
      </c>
      <c r="MSS310" s="119" t="s">
        <v>614</v>
      </c>
      <c r="MST310" s="119" t="s">
        <v>614</v>
      </c>
      <c r="MSU310" s="119" t="s">
        <v>614</v>
      </c>
      <c r="MSV310" s="119" t="s">
        <v>614</v>
      </c>
      <c r="MSW310" s="119" t="s">
        <v>614</v>
      </c>
      <c r="MSX310" s="119" t="s">
        <v>614</v>
      </c>
      <c r="MSY310" s="119" t="s">
        <v>614</v>
      </c>
      <c r="MSZ310" s="119" t="s">
        <v>614</v>
      </c>
      <c r="MTA310" s="119" t="s">
        <v>614</v>
      </c>
      <c r="MTB310" s="119" t="s">
        <v>614</v>
      </c>
      <c r="MTC310" s="119" t="s">
        <v>614</v>
      </c>
      <c r="MTD310" s="119" t="s">
        <v>614</v>
      </c>
      <c r="MTE310" s="119" t="s">
        <v>614</v>
      </c>
      <c r="MTF310" s="119" t="s">
        <v>614</v>
      </c>
      <c r="MTG310" s="119" t="s">
        <v>614</v>
      </c>
      <c r="MTH310" s="119" t="s">
        <v>614</v>
      </c>
      <c r="MTI310" s="119" t="s">
        <v>614</v>
      </c>
      <c r="MTJ310" s="119" t="s">
        <v>614</v>
      </c>
      <c r="MTK310" s="119" t="s">
        <v>614</v>
      </c>
      <c r="MTL310" s="119" t="s">
        <v>614</v>
      </c>
      <c r="MTM310" s="119" t="s">
        <v>614</v>
      </c>
      <c r="MTN310" s="119" t="s">
        <v>614</v>
      </c>
      <c r="MTO310" s="119" t="s">
        <v>614</v>
      </c>
      <c r="MTP310" s="119" t="s">
        <v>614</v>
      </c>
      <c r="MTQ310" s="119" t="s">
        <v>614</v>
      </c>
      <c r="MTR310" s="119" t="s">
        <v>614</v>
      </c>
      <c r="MTS310" s="119" t="s">
        <v>614</v>
      </c>
      <c r="MTT310" s="119" t="s">
        <v>614</v>
      </c>
      <c r="MTU310" s="119" t="s">
        <v>614</v>
      </c>
      <c r="MTV310" s="119" t="s">
        <v>614</v>
      </c>
      <c r="MTW310" s="119" t="s">
        <v>614</v>
      </c>
      <c r="MTX310" s="119" t="s">
        <v>614</v>
      </c>
      <c r="MTY310" s="119" t="s">
        <v>614</v>
      </c>
      <c r="MTZ310" s="119" t="s">
        <v>614</v>
      </c>
      <c r="MUA310" s="119" t="s">
        <v>614</v>
      </c>
      <c r="MUB310" s="119" t="s">
        <v>614</v>
      </c>
      <c r="MUC310" s="119" t="s">
        <v>614</v>
      </c>
      <c r="MUD310" s="119" t="s">
        <v>614</v>
      </c>
      <c r="MUE310" s="119" t="s">
        <v>614</v>
      </c>
      <c r="MUF310" s="119" t="s">
        <v>614</v>
      </c>
      <c r="MUG310" s="119" t="s">
        <v>614</v>
      </c>
      <c r="MUH310" s="119" t="s">
        <v>614</v>
      </c>
      <c r="MUI310" s="119" t="s">
        <v>614</v>
      </c>
      <c r="MUJ310" s="119" t="s">
        <v>614</v>
      </c>
      <c r="MUK310" s="119" t="s">
        <v>614</v>
      </c>
      <c r="MUL310" s="119" t="s">
        <v>614</v>
      </c>
      <c r="MUM310" s="119" t="s">
        <v>614</v>
      </c>
      <c r="MUN310" s="119" t="s">
        <v>614</v>
      </c>
      <c r="MUO310" s="119" t="s">
        <v>614</v>
      </c>
      <c r="MUP310" s="119" t="s">
        <v>614</v>
      </c>
      <c r="MUQ310" s="119" t="s">
        <v>614</v>
      </c>
      <c r="MUR310" s="119" t="s">
        <v>614</v>
      </c>
      <c r="MUS310" s="119" t="s">
        <v>614</v>
      </c>
      <c r="MUT310" s="119" t="s">
        <v>614</v>
      </c>
      <c r="MUU310" s="119" t="s">
        <v>614</v>
      </c>
      <c r="MUV310" s="119" t="s">
        <v>614</v>
      </c>
      <c r="MUW310" s="119" t="s">
        <v>614</v>
      </c>
      <c r="MUX310" s="119" t="s">
        <v>614</v>
      </c>
      <c r="MUY310" s="119" t="s">
        <v>614</v>
      </c>
      <c r="MUZ310" s="119" t="s">
        <v>614</v>
      </c>
      <c r="MVA310" s="119" t="s">
        <v>614</v>
      </c>
      <c r="MVB310" s="119" t="s">
        <v>614</v>
      </c>
      <c r="MVC310" s="119" t="s">
        <v>614</v>
      </c>
      <c r="MVD310" s="119" t="s">
        <v>614</v>
      </c>
      <c r="MVE310" s="119" t="s">
        <v>614</v>
      </c>
      <c r="MVF310" s="119" t="s">
        <v>614</v>
      </c>
      <c r="MVG310" s="119" t="s">
        <v>614</v>
      </c>
      <c r="MVH310" s="119" t="s">
        <v>614</v>
      </c>
      <c r="MVI310" s="119" t="s">
        <v>614</v>
      </c>
      <c r="MVJ310" s="119" t="s">
        <v>614</v>
      </c>
      <c r="MVK310" s="119" t="s">
        <v>614</v>
      </c>
      <c r="MVL310" s="119" t="s">
        <v>614</v>
      </c>
      <c r="MVM310" s="119" t="s">
        <v>614</v>
      </c>
      <c r="MVN310" s="119" t="s">
        <v>614</v>
      </c>
      <c r="MVO310" s="119" t="s">
        <v>614</v>
      </c>
      <c r="MVP310" s="119" t="s">
        <v>614</v>
      </c>
      <c r="MVQ310" s="119" t="s">
        <v>614</v>
      </c>
      <c r="MVR310" s="119" t="s">
        <v>614</v>
      </c>
      <c r="MVS310" s="119" t="s">
        <v>614</v>
      </c>
      <c r="MVT310" s="119" t="s">
        <v>614</v>
      </c>
      <c r="MVU310" s="119" t="s">
        <v>614</v>
      </c>
      <c r="MVV310" s="119" t="s">
        <v>614</v>
      </c>
      <c r="MVW310" s="119" t="s">
        <v>614</v>
      </c>
      <c r="MVX310" s="119" t="s">
        <v>614</v>
      </c>
      <c r="MVY310" s="119" t="s">
        <v>614</v>
      </c>
      <c r="MVZ310" s="119" t="s">
        <v>614</v>
      </c>
      <c r="MWA310" s="119" t="s">
        <v>614</v>
      </c>
      <c r="MWB310" s="119" t="s">
        <v>614</v>
      </c>
      <c r="MWC310" s="119" t="s">
        <v>614</v>
      </c>
      <c r="MWD310" s="119" t="s">
        <v>614</v>
      </c>
      <c r="MWE310" s="119" t="s">
        <v>614</v>
      </c>
      <c r="MWF310" s="119" t="s">
        <v>614</v>
      </c>
      <c r="MWG310" s="119" t="s">
        <v>614</v>
      </c>
      <c r="MWH310" s="119" t="s">
        <v>614</v>
      </c>
      <c r="MWI310" s="119" t="s">
        <v>614</v>
      </c>
      <c r="MWJ310" s="119" t="s">
        <v>614</v>
      </c>
      <c r="MWK310" s="119" t="s">
        <v>614</v>
      </c>
      <c r="MWL310" s="119" t="s">
        <v>614</v>
      </c>
      <c r="MWM310" s="119" t="s">
        <v>614</v>
      </c>
      <c r="MWN310" s="119" t="s">
        <v>614</v>
      </c>
      <c r="MWO310" s="119" t="s">
        <v>614</v>
      </c>
      <c r="MWP310" s="119" t="s">
        <v>614</v>
      </c>
      <c r="MWQ310" s="119" t="s">
        <v>614</v>
      </c>
      <c r="MWR310" s="119" t="s">
        <v>614</v>
      </c>
      <c r="MWS310" s="119" t="s">
        <v>614</v>
      </c>
      <c r="MWT310" s="119" t="s">
        <v>614</v>
      </c>
      <c r="MWU310" s="119" t="s">
        <v>614</v>
      </c>
      <c r="MWV310" s="119" t="s">
        <v>614</v>
      </c>
      <c r="MWW310" s="119" t="s">
        <v>614</v>
      </c>
      <c r="MWX310" s="119" t="s">
        <v>614</v>
      </c>
      <c r="MWY310" s="119" t="s">
        <v>614</v>
      </c>
      <c r="MWZ310" s="119" t="s">
        <v>614</v>
      </c>
      <c r="MXA310" s="119" t="s">
        <v>614</v>
      </c>
      <c r="MXB310" s="119" t="s">
        <v>614</v>
      </c>
      <c r="MXC310" s="119" t="s">
        <v>614</v>
      </c>
      <c r="MXD310" s="119" t="s">
        <v>614</v>
      </c>
      <c r="MXE310" s="119" t="s">
        <v>614</v>
      </c>
      <c r="MXF310" s="119" t="s">
        <v>614</v>
      </c>
      <c r="MXG310" s="119" t="s">
        <v>614</v>
      </c>
      <c r="MXH310" s="119" t="s">
        <v>614</v>
      </c>
      <c r="MXI310" s="119" t="s">
        <v>614</v>
      </c>
      <c r="MXJ310" s="119" t="s">
        <v>614</v>
      </c>
      <c r="MXK310" s="119" t="s">
        <v>614</v>
      </c>
      <c r="MXL310" s="119" t="s">
        <v>614</v>
      </c>
      <c r="MXM310" s="119" t="s">
        <v>614</v>
      </c>
      <c r="MXN310" s="119" t="s">
        <v>614</v>
      </c>
      <c r="MXO310" s="119" t="s">
        <v>614</v>
      </c>
      <c r="MXP310" s="119" t="s">
        <v>614</v>
      </c>
      <c r="MXQ310" s="119" t="s">
        <v>614</v>
      </c>
      <c r="MXR310" s="119" t="s">
        <v>614</v>
      </c>
      <c r="MXS310" s="119" t="s">
        <v>614</v>
      </c>
      <c r="MXT310" s="119" t="s">
        <v>614</v>
      </c>
      <c r="MXU310" s="119" t="s">
        <v>614</v>
      </c>
      <c r="MXV310" s="119" t="s">
        <v>614</v>
      </c>
      <c r="MXW310" s="119" t="s">
        <v>614</v>
      </c>
      <c r="MXX310" s="119" t="s">
        <v>614</v>
      </c>
      <c r="MXY310" s="119" t="s">
        <v>614</v>
      </c>
      <c r="MXZ310" s="119" t="s">
        <v>614</v>
      </c>
      <c r="MYA310" s="119" t="s">
        <v>614</v>
      </c>
      <c r="MYB310" s="119" t="s">
        <v>614</v>
      </c>
      <c r="MYC310" s="119" t="s">
        <v>614</v>
      </c>
      <c r="MYD310" s="119" t="s">
        <v>614</v>
      </c>
      <c r="MYE310" s="119" t="s">
        <v>614</v>
      </c>
      <c r="MYF310" s="119" t="s">
        <v>614</v>
      </c>
      <c r="MYG310" s="119" t="s">
        <v>614</v>
      </c>
      <c r="MYH310" s="119" t="s">
        <v>614</v>
      </c>
      <c r="MYI310" s="119" t="s">
        <v>614</v>
      </c>
      <c r="MYJ310" s="119" t="s">
        <v>614</v>
      </c>
      <c r="MYK310" s="119" t="s">
        <v>614</v>
      </c>
      <c r="MYL310" s="119" t="s">
        <v>614</v>
      </c>
      <c r="MYM310" s="119" t="s">
        <v>614</v>
      </c>
      <c r="MYN310" s="119" t="s">
        <v>614</v>
      </c>
      <c r="MYO310" s="119" t="s">
        <v>614</v>
      </c>
      <c r="MYP310" s="119" t="s">
        <v>614</v>
      </c>
      <c r="MYQ310" s="119" t="s">
        <v>614</v>
      </c>
      <c r="MYR310" s="119" t="s">
        <v>614</v>
      </c>
      <c r="MYS310" s="119" t="s">
        <v>614</v>
      </c>
      <c r="MYT310" s="119" t="s">
        <v>614</v>
      </c>
      <c r="MYU310" s="119" t="s">
        <v>614</v>
      </c>
      <c r="MYV310" s="119" t="s">
        <v>614</v>
      </c>
      <c r="MYW310" s="119" t="s">
        <v>614</v>
      </c>
      <c r="MYX310" s="119" t="s">
        <v>614</v>
      </c>
      <c r="MYY310" s="119" t="s">
        <v>614</v>
      </c>
      <c r="MYZ310" s="119" t="s">
        <v>614</v>
      </c>
      <c r="MZA310" s="119" t="s">
        <v>614</v>
      </c>
      <c r="MZB310" s="119" t="s">
        <v>614</v>
      </c>
      <c r="MZC310" s="119" t="s">
        <v>614</v>
      </c>
      <c r="MZD310" s="119" t="s">
        <v>614</v>
      </c>
      <c r="MZE310" s="119" t="s">
        <v>614</v>
      </c>
      <c r="MZF310" s="119" t="s">
        <v>614</v>
      </c>
      <c r="MZG310" s="119" t="s">
        <v>614</v>
      </c>
      <c r="MZH310" s="119" t="s">
        <v>614</v>
      </c>
      <c r="MZI310" s="119" t="s">
        <v>614</v>
      </c>
      <c r="MZJ310" s="119" t="s">
        <v>614</v>
      </c>
      <c r="MZK310" s="119" t="s">
        <v>614</v>
      </c>
      <c r="MZL310" s="119" t="s">
        <v>614</v>
      </c>
      <c r="MZM310" s="119" t="s">
        <v>614</v>
      </c>
      <c r="MZN310" s="119" t="s">
        <v>614</v>
      </c>
      <c r="MZO310" s="119" t="s">
        <v>614</v>
      </c>
      <c r="MZP310" s="119" t="s">
        <v>614</v>
      </c>
      <c r="MZQ310" s="119" t="s">
        <v>614</v>
      </c>
      <c r="MZR310" s="119" t="s">
        <v>614</v>
      </c>
      <c r="MZS310" s="119" t="s">
        <v>614</v>
      </c>
      <c r="MZT310" s="119" t="s">
        <v>614</v>
      </c>
      <c r="MZU310" s="119" t="s">
        <v>614</v>
      </c>
      <c r="MZV310" s="119" t="s">
        <v>614</v>
      </c>
      <c r="MZW310" s="119" t="s">
        <v>614</v>
      </c>
      <c r="MZX310" s="119" t="s">
        <v>614</v>
      </c>
      <c r="MZY310" s="119" t="s">
        <v>614</v>
      </c>
      <c r="MZZ310" s="119" t="s">
        <v>614</v>
      </c>
      <c r="NAA310" s="119" t="s">
        <v>614</v>
      </c>
      <c r="NAB310" s="119" t="s">
        <v>614</v>
      </c>
      <c r="NAC310" s="119" t="s">
        <v>614</v>
      </c>
      <c r="NAD310" s="119" t="s">
        <v>614</v>
      </c>
      <c r="NAE310" s="119" t="s">
        <v>614</v>
      </c>
      <c r="NAF310" s="119" t="s">
        <v>614</v>
      </c>
      <c r="NAG310" s="119" t="s">
        <v>614</v>
      </c>
      <c r="NAH310" s="119" t="s">
        <v>614</v>
      </c>
      <c r="NAI310" s="119" t="s">
        <v>614</v>
      </c>
      <c r="NAJ310" s="119" t="s">
        <v>614</v>
      </c>
      <c r="NAK310" s="119" t="s">
        <v>614</v>
      </c>
      <c r="NAL310" s="119" t="s">
        <v>614</v>
      </c>
      <c r="NAM310" s="119" t="s">
        <v>614</v>
      </c>
      <c r="NAN310" s="119" t="s">
        <v>614</v>
      </c>
      <c r="NAO310" s="119" t="s">
        <v>614</v>
      </c>
      <c r="NAP310" s="119" t="s">
        <v>614</v>
      </c>
      <c r="NAQ310" s="119" t="s">
        <v>614</v>
      </c>
      <c r="NAR310" s="119" t="s">
        <v>614</v>
      </c>
      <c r="NAS310" s="119" t="s">
        <v>614</v>
      </c>
      <c r="NAT310" s="119" t="s">
        <v>614</v>
      </c>
      <c r="NAU310" s="119" t="s">
        <v>614</v>
      </c>
      <c r="NAV310" s="119" t="s">
        <v>614</v>
      </c>
      <c r="NAW310" s="119" t="s">
        <v>614</v>
      </c>
      <c r="NAX310" s="119" t="s">
        <v>614</v>
      </c>
      <c r="NAY310" s="119" t="s">
        <v>614</v>
      </c>
      <c r="NAZ310" s="119" t="s">
        <v>614</v>
      </c>
      <c r="NBA310" s="119" t="s">
        <v>614</v>
      </c>
      <c r="NBB310" s="119" t="s">
        <v>614</v>
      </c>
      <c r="NBC310" s="119" t="s">
        <v>614</v>
      </c>
      <c r="NBD310" s="119" t="s">
        <v>614</v>
      </c>
      <c r="NBE310" s="119" t="s">
        <v>614</v>
      </c>
      <c r="NBF310" s="119" t="s">
        <v>614</v>
      </c>
      <c r="NBG310" s="119" t="s">
        <v>614</v>
      </c>
      <c r="NBH310" s="119" t="s">
        <v>614</v>
      </c>
      <c r="NBI310" s="119" t="s">
        <v>614</v>
      </c>
      <c r="NBJ310" s="119" t="s">
        <v>614</v>
      </c>
      <c r="NBK310" s="119" t="s">
        <v>614</v>
      </c>
      <c r="NBL310" s="119" t="s">
        <v>614</v>
      </c>
      <c r="NBM310" s="119" t="s">
        <v>614</v>
      </c>
      <c r="NBN310" s="119" t="s">
        <v>614</v>
      </c>
      <c r="NBO310" s="119" t="s">
        <v>614</v>
      </c>
      <c r="NBP310" s="119" t="s">
        <v>614</v>
      </c>
      <c r="NBQ310" s="119" t="s">
        <v>614</v>
      </c>
      <c r="NBR310" s="119" t="s">
        <v>614</v>
      </c>
      <c r="NBS310" s="119" t="s">
        <v>614</v>
      </c>
      <c r="NBT310" s="119" t="s">
        <v>614</v>
      </c>
      <c r="NBU310" s="119" t="s">
        <v>614</v>
      </c>
      <c r="NBV310" s="119" t="s">
        <v>614</v>
      </c>
      <c r="NBW310" s="119" t="s">
        <v>614</v>
      </c>
      <c r="NBX310" s="119" t="s">
        <v>614</v>
      </c>
      <c r="NBY310" s="119" t="s">
        <v>614</v>
      </c>
      <c r="NBZ310" s="119" t="s">
        <v>614</v>
      </c>
      <c r="NCA310" s="119" t="s">
        <v>614</v>
      </c>
      <c r="NCB310" s="119" t="s">
        <v>614</v>
      </c>
      <c r="NCC310" s="119" t="s">
        <v>614</v>
      </c>
      <c r="NCD310" s="119" t="s">
        <v>614</v>
      </c>
      <c r="NCE310" s="119" t="s">
        <v>614</v>
      </c>
      <c r="NCF310" s="119" t="s">
        <v>614</v>
      </c>
      <c r="NCG310" s="119" t="s">
        <v>614</v>
      </c>
      <c r="NCH310" s="119" t="s">
        <v>614</v>
      </c>
      <c r="NCI310" s="119" t="s">
        <v>614</v>
      </c>
      <c r="NCJ310" s="119" t="s">
        <v>614</v>
      </c>
      <c r="NCK310" s="119" t="s">
        <v>614</v>
      </c>
      <c r="NCL310" s="119" t="s">
        <v>614</v>
      </c>
      <c r="NCM310" s="119" t="s">
        <v>614</v>
      </c>
      <c r="NCN310" s="119" t="s">
        <v>614</v>
      </c>
      <c r="NCO310" s="119" t="s">
        <v>614</v>
      </c>
      <c r="NCP310" s="119" t="s">
        <v>614</v>
      </c>
      <c r="NCQ310" s="119" t="s">
        <v>614</v>
      </c>
      <c r="NCR310" s="119" t="s">
        <v>614</v>
      </c>
      <c r="NCS310" s="119" t="s">
        <v>614</v>
      </c>
      <c r="NCT310" s="119" t="s">
        <v>614</v>
      </c>
      <c r="NCU310" s="119" t="s">
        <v>614</v>
      </c>
      <c r="NCV310" s="119" t="s">
        <v>614</v>
      </c>
      <c r="NCW310" s="119" t="s">
        <v>614</v>
      </c>
      <c r="NCX310" s="119" t="s">
        <v>614</v>
      </c>
      <c r="NCY310" s="119" t="s">
        <v>614</v>
      </c>
      <c r="NCZ310" s="119" t="s">
        <v>614</v>
      </c>
      <c r="NDA310" s="119" t="s">
        <v>614</v>
      </c>
      <c r="NDB310" s="119" t="s">
        <v>614</v>
      </c>
      <c r="NDC310" s="119" t="s">
        <v>614</v>
      </c>
      <c r="NDD310" s="119" t="s">
        <v>614</v>
      </c>
      <c r="NDE310" s="119" t="s">
        <v>614</v>
      </c>
      <c r="NDF310" s="119" t="s">
        <v>614</v>
      </c>
      <c r="NDG310" s="119" t="s">
        <v>614</v>
      </c>
      <c r="NDH310" s="119" t="s">
        <v>614</v>
      </c>
      <c r="NDI310" s="119" t="s">
        <v>614</v>
      </c>
      <c r="NDJ310" s="119" t="s">
        <v>614</v>
      </c>
      <c r="NDK310" s="119" t="s">
        <v>614</v>
      </c>
      <c r="NDL310" s="119" t="s">
        <v>614</v>
      </c>
      <c r="NDM310" s="119" t="s">
        <v>614</v>
      </c>
      <c r="NDN310" s="119" t="s">
        <v>614</v>
      </c>
      <c r="NDO310" s="119" t="s">
        <v>614</v>
      </c>
      <c r="NDP310" s="119" t="s">
        <v>614</v>
      </c>
      <c r="NDQ310" s="119" t="s">
        <v>614</v>
      </c>
      <c r="NDR310" s="119" t="s">
        <v>614</v>
      </c>
      <c r="NDS310" s="119" t="s">
        <v>614</v>
      </c>
      <c r="NDT310" s="119" t="s">
        <v>614</v>
      </c>
      <c r="NDU310" s="119" t="s">
        <v>614</v>
      </c>
      <c r="NDV310" s="119" t="s">
        <v>614</v>
      </c>
      <c r="NDW310" s="119" t="s">
        <v>614</v>
      </c>
      <c r="NDX310" s="119" t="s">
        <v>614</v>
      </c>
      <c r="NDY310" s="119" t="s">
        <v>614</v>
      </c>
      <c r="NDZ310" s="119" t="s">
        <v>614</v>
      </c>
      <c r="NEA310" s="119" t="s">
        <v>614</v>
      </c>
      <c r="NEB310" s="119" t="s">
        <v>614</v>
      </c>
      <c r="NEC310" s="119" t="s">
        <v>614</v>
      </c>
      <c r="NED310" s="119" t="s">
        <v>614</v>
      </c>
      <c r="NEE310" s="119" t="s">
        <v>614</v>
      </c>
      <c r="NEF310" s="119" t="s">
        <v>614</v>
      </c>
      <c r="NEG310" s="119" t="s">
        <v>614</v>
      </c>
      <c r="NEH310" s="119" t="s">
        <v>614</v>
      </c>
      <c r="NEI310" s="119" t="s">
        <v>614</v>
      </c>
      <c r="NEJ310" s="119" t="s">
        <v>614</v>
      </c>
      <c r="NEK310" s="119" t="s">
        <v>614</v>
      </c>
      <c r="NEL310" s="119" t="s">
        <v>614</v>
      </c>
      <c r="NEM310" s="119" t="s">
        <v>614</v>
      </c>
      <c r="NEN310" s="119" t="s">
        <v>614</v>
      </c>
      <c r="NEO310" s="119" t="s">
        <v>614</v>
      </c>
      <c r="NEP310" s="119" t="s">
        <v>614</v>
      </c>
      <c r="NEQ310" s="119" t="s">
        <v>614</v>
      </c>
      <c r="NER310" s="119" t="s">
        <v>614</v>
      </c>
      <c r="NES310" s="119" t="s">
        <v>614</v>
      </c>
      <c r="NET310" s="119" t="s">
        <v>614</v>
      </c>
      <c r="NEU310" s="119" t="s">
        <v>614</v>
      </c>
      <c r="NEV310" s="119" t="s">
        <v>614</v>
      </c>
      <c r="NEW310" s="119" t="s">
        <v>614</v>
      </c>
      <c r="NEX310" s="119" t="s">
        <v>614</v>
      </c>
      <c r="NEY310" s="119" t="s">
        <v>614</v>
      </c>
      <c r="NEZ310" s="119" t="s">
        <v>614</v>
      </c>
      <c r="NFA310" s="119" t="s">
        <v>614</v>
      </c>
      <c r="NFB310" s="119" t="s">
        <v>614</v>
      </c>
      <c r="NFC310" s="119" t="s">
        <v>614</v>
      </c>
      <c r="NFD310" s="119" t="s">
        <v>614</v>
      </c>
      <c r="NFE310" s="119" t="s">
        <v>614</v>
      </c>
      <c r="NFF310" s="119" t="s">
        <v>614</v>
      </c>
      <c r="NFG310" s="119" t="s">
        <v>614</v>
      </c>
      <c r="NFH310" s="119" t="s">
        <v>614</v>
      </c>
      <c r="NFI310" s="119" t="s">
        <v>614</v>
      </c>
      <c r="NFJ310" s="119" t="s">
        <v>614</v>
      </c>
      <c r="NFK310" s="119" t="s">
        <v>614</v>
      </c>
      <c r="NFL310" s="119" t="s">
        <v>614</v>
      </c>
      <c r="NFM310" s="119" t="s">
        <v>614</v>
      </c>
      <c r="NFN310" s="119" t="s">
        <v>614</v>
      </c>
      <c r="NFO310" s="119" t="s">
        <v>614</v>
      </c>
      <c r="NFP310" s="119" t="s">
        <v>614</v>
      </c>
      <c r="NFQ310" s="119" t="s">
        <v>614</v>
      </c>
      <c r="NFR310" s="119" t="s">
        <v>614</v>
      </c>
      <c r="NFS310" s="119" t="s">
        <v>614</v>
      </c>
      <c r="NFT310" s="119" t="s">
        <v>614</v>
      </c>
      <c r="NFU310" s="119" t="s">
        <v>614</v>
      </c>
      <c r="NFV310" s="119" t="s">
        <v>614</v>
      </c>
      <c r="NFW310" s="119" t="s">
        <v>614</v>
      </c>
      <c r="NFX310" s="119" t="s">
        <v>614</v>
      </c>
      <c r="NFY310" s="119" t="s">
        <v>614</v>
      </c>
      <c r="NFZ310" s="119" t="s">
        <v>614</v>
      </c>
      <c r="NGA310" s="119" t="s">
        <v>614</v>
      </c>
      <c r="NGB310" s="119" t="s">
        <v>614</v>
      </c>
      <c r="NGC310" s="119" t="s">
        <v>614</v>
      </c>
      <c r="NGD310" s="119" t="s">
        <v>614</v>
      </c>
      <c r="NGE310" s="119" t="s">
        <v>614</v>
      </c>
      <c r="NGF310" s="119" t="s">
        <v>614</v>
      </c>
      <c r="NGG310" s="119" t="s">
        <v>614</v>
      </c>
      <c r="NGH310" s="119" t="s">
        <v>614</v>
      </c>
      <c r="NGI310" s="119" t="s">
        <v>614</v>
      </c>
      <c r="NGJ310" s="119" t="s">
        <v>614</v>
      </c>
      <c r="NGK310" s="119" t="s">
        <v>614</v>
      </c>
      <c r="NGL310" s="119" t="s">
        <v>614</v>
      </c>
      <c r="NGM310" s="119" t="s">
        <v>614</v>
      </c>
      <c r="NGN310" s="119" t="s">
        <v>614</v>
      </c>
      <c r="NGO310" s="119" t="s">
        <v>614</v>
      </c>
      <c r="NGP310" s="119" t="s">
        <v>614</v>
      </c>
      <c r="NGQ310" s="119" t="s">
        <v>614</v>
      </c>
      <c r="NGR310" s="119" t="s">
        <v>614</v>
      </c>
      <c r="NGS310" s="119" t="s">
        <v>614</v>
      </c>
      <c r="NGT310" s="119" t="s">
        <v>614</v>
      </c>
      <c r="NGU310" s="119" t="s">
        <v>614</v>
      </c>
      <c r="NGV310" s="119" t="s">
        <v>614</v>
      </c>
      <c r="NGW310" s="119" t="s">
        <v>614</v>
      </c>
      <c r="NGX310" s="119" t="s">
        <v>614</v>
      </c>
      <c r="NGY310" s="119" t="s">
        <v>614</v>
      </c>
      <c r="NGZ310" s="119" t="s">
        <v>614</v>
      </c>
      <c r="NHA310" s="119" t="s">
        <v>614</v>
      </c>
      <c r="NHB310" s="119" t="s">
        <v>614</v>
      </c>
      <c r="NHC310" s="119" t="s">
        <v>614</v>
      </c>
      <c r="NHD310" s="119" t="s">
        <v>614</v>
      </c>
      <c r="NHE310" s="119" t="s">
        <v>614</v>
      </c>
      <c r="NHF310" s="119" t="s">
        <v>614</v>
      </c>
      <c r="NHG310" s="119" t="s">
        <v>614</v>
      </c>
      <c r="NHH310" s="119" t="s">
        <v>614</v>
      </c>
      <c r="NHI310" s="119" t="s">
        <v>614</v>
      </c>
      <c r="NHJ310" s="119" t="s">
        <v>614</v>
      </c>
      <c r="NHK310" s="119" t="s">
        <v>614</v>
      </c>
      <c r="NHL310" s="119" t="s">
        <v>614</v>
      </c>
      <c r="NHM310" s="119" t="s">
        <v>614</v>
      </c>
      <c r="NHN310" s="119" t="s">
        <v>614</v>
      </c>
      <c r="NHO310" s="119" t="s">
        <v>614</v>
      </c>
      <c r="NHP310" s="119" t="s">
        <v>614</v>
      </c>
      <c r="NHQ310" s="119" t="s">
        <v>614</v>
      </c>
      <c r="NHR310" s="119" t="s">
        <v>614</v>
      </c>
      <c r="NHS310" s="119" t="s">
        <v>614</v>
      </c>
      <c r="NHT310" s="119" t="s">
        <v>614</v>
      </c>
      <c r="NHU310" s="119" t="s">
        <v>614</v>
      </c>
      <c r="NHV310" s="119" t="s">
        <v>614</v>
      </c>
      <c r="NHW310" s="119" t="s">
        <v>614</v>
      </c>
      <c r="NHX310" s="119" t="s">
        <v>614</v>
      </c>
      <c r="NHY310" s="119" t="s">
        <v>614</v>
      </c>
      <c r="NHZ310" s="119" t="s">
        <v>614</v>
      </c>
      <c r="NIA310" s="119" t="s">
        <v>614</v>
      </c>
      <c r="NIB310" s="119" t="s">
        <v>614</v>
      </c>
      <c r="NIC310" s="119" t="s">
        <v>614</v>
      </c>
      <c r="NID310" s="119" t="s">
        <v>614</v>
      </c>
      <c r="NIE310" s="119" t="s">
        <v>614</v>
      </c>
      <c r="NIF310" s="119" t="s">
        <v>614</v>
      </c>
      <c r="NIG310" s="119" t="s">
        <v>614</v>
      </c>
      <c r="NIH310" s="119" t="s">
        <v>614</v>
      </c>
      <c r="NII310" s="119" t="s">
        <v>614</v>
      </c>
      <c r="NIJ310" s="119" t="s">
        <v>614</v>
      </c>
      <c r="NIK310" s="119" t="s">
        <v>614</v>
      </c>
      <c r="NIL310" s="119" t="s">
        <v>614</v>
      </c>
      <c r="NIM310" s="119" t="s">
        <v>614</v>
      </c>
      <c r="NIN310" s="119" t="s">
        <v>614</v>
      </c>
      <c r="NIO310" s="119" t="s">
        <v>614</v>
      </c>
      <c r="NIP310" s="119" t="s">
        <v>614</v>
      </c>
      <c r="NIQ310" s="119" t="s">
        <v>614</v>
      </c>
      <c r="NIR310" s="119" t="s">
        <v>614</v>
      </c>
      <c r="NIS310" s="119" t="s">
        <v>614</v>
      </c>
      <c r="NIT310" s="119" t="s">
        <v>614</v>
      </c>
      <c r="NIU310" s="119" t="s">
        <v>614</v>
      </c>
      <c r="NIV310" s="119" t="s">
        <v>614</v>
      </c>
      <c r="NIW310" s="119" t="s">
        <v>614</v>
      </c>
      <c r="NIX310" s="119" t="s">
        <v>614</v>
      </c>
      <c r="NIY310" s="119" t="s">
        <v>614</v>
      </c>
      <c r="NIZ310" s="119" t="s">
        <v>614</v>
      </c>
      <c r="NJA310" s="119" t="s">
        <v>614</v>
      </c>
      <c r="NJB310" s="119" t="s">
        <v>614</v>
      </c>
      <c r="NJC310" s="119" t="s">
        <v>614</v>
      </c>
      <c r="NJD310" s="119" t="s">
        <v>614</v>
      </c>
      <c r="NJE310" s="119" t="s">
        <v>614</v>
      </c>
      <c r="NJF310" s="119" t="s">
        <v>614</v>
      </c>
      <c r="NJG310" s="119" t="s">
        <v>614</v>
      </c>
      <c r="NJH310" s="119" t="s">
        <v>614</v>
      </c>
      <c r="NJI310" s="119" t="s">
        <v>614</v>
      </c>
      <c r="NJJ310" s="119" t="s">
        <v>614</v>
      </c>
      <c r="NJK310" s="119" t="s">
        <v>614</v>
      </c>
      <c r="NJL310" s="119" t="s">
        <v>614</v>
      </c>
      <c r="NJM310" s="119" t="s">
        <v>614</v>
      </c>
      <c r="NJN310" s="119" t="s">
        <v>614</v>
      </c>
      <c r="NJO310" s="119" t="s">
        <v>614</v>
      </c>
      <c r="NJP310" s="119" t="s">
        <v>614</v>
      </c>
      <c r="NJQ310" s="119" t="s">
        <v>614</v>
      </c>
      <c r="NJR310" s="119" t="s">
        <v>614</v>
      </c>
      <c r="NJS310" s="119" t="s">
        <v>614</v>
      </c>
      <c r="NJT310" s="119" t="s">
        <v>614</v>
      </c>
      <c r="NJU310" s="119" t="s">
        <v>614</v>
      </c>
      <c r="NJV310" s="119" t="s">
        <v>614</v>
      </c>
      <c r="NJW310" s="119" t="s">
        <v>614</v>
      </c>
      <c r="NJX310" s="119" t="s">
        <v>614</v>
      </c>
      <c r="NJY310" s="119" t="s">
        <v>614</v>
      </c>
      <c r="NJZ310" s="119" t="s">
        <v>614</v>
      </c>
      <c r="NKA310" s="119" t="s">
        <v>614</v>
      </c>
      <c r="NKB310" s="119" t="s">
        <v>614</v>
      </c>
      <c r="NKC310" s="119" t="s">
        <v>614</v>
      </c>
      <c r="NKD310" s="119" t="s">
        <v>614</v>
      </c>
      <c r="NKE310" s="119" t="s">
        <v>614</v>
      </c>
      <c r="NKF310" s="119" t="s">
        <v>614</v>
      </c>
      <c r="NKG310" s="119" t="s">
        <v>614</v>
      </c>
      <c r="NKH310" s="119" t="s">
        <v>614</v>
      </c>
      <c r="NKI310" s="119" t="s">
        <v>614</v>
      </c>
      <c r="NKJ310" s="119" t="s">
        <v>614</v>
      </c>
      <c r="NKK310" s="119" t="s">
        <v>614</v>
      </c>
      <c r="NKL310" s="119" t="s">
        <v>614</v>
      </c>
      <c r="NKM310" s="119" t="s">
        <v>614</v>
      </c>
      <c r="NKN310" s="119" t="s">
        <v>614</v>
      </c>
      <c r="NKO310" s="119" t="s">
        <v>614</v>
      </c>
      <c r="NKP310" s="119" t="s">
        <v>614</v>
      </c>
      <c r="NKQ310" s="119" t="s">
        <v>614</v>
      </c>
      <c r="NKR310" s="119" t="s">
        <v>614</v>
      </c>
      <c r="NKS310" s="119" t="s">
        <v>614</v>
      </c>
      <c r="NKT310" s="119" t="s">
        <v>614</v>
      </c>
      <c r="NKU310" s="119" t="s">
        <v>614</v>
      </c>
      <c r="NKV310" s="119" t="s">
        <v>614</v>
      </c>
      <c r="NKW310" s="119" t="s">
        <v>614</v>
      </c>
      <c r="NKX310" s="119" t="s">
        <v>614</v>
      </c>
      <c r="NKY310" s="119" t="s">
        <v>614</v>
      </c>
      <c r="NKZ310" s="119" t="s">
        <v>614</v>
      </c>
      <c r="NLA310" s="119" t="s">
        <v>614</v>
      </c>
      <c r="NLB310" s="119" t="s">
        <v>614</v>
      </c>
      <c r="NLC310" s="119" t="s">
        <v>614</v>
      </c>
      <c r="NLD310" s="119" t="s">
        <v>614</v>
      </c>
      <c r="NLE310" s="119" t="s">
        <v>614</v>
      </c>
      <c r="NLF310" s="119" t="s">
        <v>614</v>
      </c>
      <c r="NLG310" s="119" t="s">
        <v>614</v>
      </c>
      <c r="NLH310" s="119" t="s">
        <v>614</v>
      </c>
      <c r="NLI310" s="119" t="s">
        <v>614</v>
      </c>
      <c r="NLJ310" s="119" t="s">
        <v>614</v>
      </c>
      <c r="NLK310" s="119" t="s">
        <v>614</v>
      </c>
      <c r="NLL310" s="119" t="s">
        <v>614</v>
      </c>
      <c r="NLM310" s="119" t="s">
        <v>614</v>
      </c>
      <c r="NLN310" s="119" t="s">
        <v>614</v>
      </c>
      <c r="NLO310" s="119" t="s">
        <v>614</v>
      </c>
      <c r="NLP310" s="119" t="s">
        <v>614</v>
      </c>
      <c r="NLQ310" s="119" t="s">
        <v>614</v>
      </c>
      <c r="NLR310" s="119" t="s">
        <v>614</v>
      </c>
      <c r="NLS310" s="119" t="s">
        <v>614</v>
      </c>
      <c r="NLT310" s="119" t="s">
        <v>614</v>
      </c>
      <c r="NLU310" s="119" t="s">
        <v>614</v>
      </c>
      <c r="NLV310" s="119" t="s">
        <v>614</v>
      </c>
      <c r="NLW310" s="119" t="s">
        <v>614</v>
      </c>
      <c r="NLX310" s="119" t="s">
        <v>614</v>
      </c>
      <c r="NLY310" s="119" t="s">
        <v>614</v>
      </c>
      <c r="NLZ310" s="119" t="s">
        <v>614</v>
      </c>
      <c r="NMA310" s="119" t="s">
        <v>614</v>
      </c>
      <c r="NMB310" s="119" t="s">
        <v>614</v>
      </c>
      <c r="NMC310" s="119" t="s">
        <v>614</v>
      </c>
      <c r="NMD310" s="119" t="s">
        <v>614</v>
      </c>
      <c r="NME310" s="119" t="s">
        <v>614</v>
      </c>
      <c r="NMF310" s="119" t="s">
        <v>614</v>
      </c>
      <c r="NMG310" s="119" t="s">
        <v>614</v>
      </c>
      <c r="NMH310" s="119" t="s">
        <v>614</v>
      </c>
      <c r="NMI310" s="119" t="s">
        <v>614</v>
      </c>
      <c r="NMJ310" s="119" t="s">
        <v>614</v>
      </c>
      <c r="NMK310" s="119" t="s">
        <v>614</v>
      </c>
      <c r="NML310" s="119" t="s">
        <v>614</v>
      </c>
      <c r="NMM310" s="119" t="s">
        <v>614</v>
      </c>
      <c r="NMN310" s="119" t="s">
        <v>614</v>
      </c>
      <c r="NMO310" s="119" t="s">
        <v>614</v>
      </c>
      <c r="NMP310" s="119" t="s">
        <v>614</v>
      </c>
      <c r="NMQ310" s="119" t="s">
        <v>614</v>
      </c>
      <c r="NMR310" s="119" t="s">
        <v>614</v>
      </c>
      <c r="NMS310" s="119" t="s">
        <v>614</v>
      </c>
      <c r="NMT310" s="119" t="s">
        <v>614</v>
      </c>
      <c r="NMU310" s="119" t="s">
        <v>614</v>
      </c>
      <c r="NMV310" s="119" t="s">
        <v>614</v>
      </c>
      <c r="NMW310" s="119" t="s">
        <v>614</v>
      </c>
      <c r="NMX310" s="119" t="s">
        <v>614</v>
      </c>
      <c r="NMY310" s="119" t="s">
        <v>614</v>
      </c>
      <c r="NMZ310" s="119" t="s">
        <v>614</v>
      </c>
      <c r="NNA310" s="119" t="s">
        <v>614</v>
      </c>
      <c r="NNB310" s="119" t="s">
        <v>614</v>
      </c>
      <c r="NNC310" s="119" t="s">
        <v>614</v>
      </c>
      <c r="NND310" s="119" t="s">
        <v>614</v>
      </c>
      <c r="NNE310" s="119" t="s">
        <v>614</v>
      </c>
      <c r="NNF310" s="119" t="s">
        <v>614</v>
      </c>
      <c r="NNG310" s="119" t="s">
        <v>614</v>
      </c>
      <c r="NNH310" s="119" t="s">
        <v>614</v>
      </c>
      <c r="NNI310" s="119" t="s">
        <v>614</v>
      </c>
      <c r="NNJ310" s="119" t="s">
        <v>614</v>
      </c>
      <c r="NNK310" s="119" t="s">
        <v>614</v>
      </c>
      <c r="NNL310" s="119" t="s">
        <v>614</v>
      </c>
      <c r="NNM310" s="119" t="s">
        <v>614</v>
      </c>
      <c r="NNN310" s="119" t="s">
        <v>614</v>
      </c>
      <c r="NNO310" s="119" t="s">
        <v>614</v>
      </c>
      <c r="NNP310" s="119" t="s">
        <v>614</v>
      </c>
      <c r="NNQ310" s="119" t="s">
        <v>614</v>
      </c>
      <c r="NNR310" s="119" t="s">
        <v>614</v>
      </c>
      <c r="NNS310" s="119" t="s">
        <v>614</v>
      </c>
      <c r="NNT310" s="119" t="s">
        <v>614</v>
      </c>
      <c r="NNU310" s="119" t="s">
        <v>614</v>
      </c>
      <c r="NNV310" s="119" t="s">
        <v>614</v>
      </c>
      <c r="NNW310" s="119" t="s">
        <v>614</v>
      </c>
      <c r="NNX310" s="119" t="s">
        <v>614</v>
      </c>
      <c r="NNY310" s="119" t="s">
        <v>614</v>
      </c>
      <c r="NNZ310" s="119" t="s">
        <v>614</v>
      </c>
      <c r="NOA310" s="119" t="s">
        <v>614</v>
      </c>
      <c r="NOB310" s="119" t="s">
        <v>614</v>
      </c>
      <c r="NOC310" s="119" t="s">
        <v>614</v>
      </c>
      <c r="NOD310" s="119" t="s">
        <v>614</v>
      </c>
      <c r="NOE310" s="119" t="s">
        <v>614</v>
      </c>
      <c r="NOF310" s="119" t="s">
        <v>614</v>
      </c>
      <c r="NOG310" s="119" t="s">
        <v>614</v>
      </c>
      <c r="NOH310" s="119" t="s">
        <v>614</v>
      </c>
      <c r="NOI310" s="119" t="s">
        <v>614</v>
      </c>
      <c r="NOJ310" s="119" t="s">
        <v>614</v>
      </c>
      <c r="NOK310" s="119" t="s">
        <v>614</v>
      </c>
      <c r="NOL310" s="119" t="s">
        <v>614</v>
      </c>
      <c r="NOM310" s="119" t="s">
        <v>614</v>
      </c>
      <c r="NON310" s="119" t="s">
        <v>614</v>
      </c>
      <c r="NOO310" s="119" t="s">
        <v>614</v>
      </c>
      <c r="NOP310" s="119" t="s">
        <v>614</v>
      </c>
      <c r="NOQ310" s="119" t="s">
        <v>614</v>
      </c>
      <c r="NOR310" s="119" t="s">
        <v>614</v>
      </c>
      <c r="NOS310" s="119" t="s">
        <v>614</v>
      </c>
      <c r="NOT310" s="119" t="s">
        <v>614</v>
      </c>
      <c r="NOU310" s="119" t="s">
        <v>614</v>
      </c>
      <c r="NOV310" s="119" t="s">
        <v>614</v>
      </c>
      <c r="NOW310" s="119" t="s">
        <v>614</v>
      </c>
      <c r="NOX310" s="119" t="s">
        <v>614</v>
      </c>
      <c r="NOY310" s="119" t="s">
        <v>614</v>
      </c>
      <c r="NOZ310" s="119" t="s">
        <v>614</v>
      </c>
      <c r="NPA310" s="119" t="s">
        <v>614</v>
      </c>
      <c r="NPB310" s="119" t="s">
        <v>614</v>
      </c>
      <c r="NPC310" s="119" t="s">
        <v>614</v>
      </c>
      <c r="NPD310" s="119" t="s">
        <v>614</v>
      </c>
      <c r="NPE310" s="119" t="s">
        <v>614</v>
      </c>
      <c r="NPF310" s="119" t="s">
        <v>614</v>
      </c>
      <c r="NPG310" s="119" t="s">
        <v>614</v>
      </c>
      <c r="NPH310" s="119" t="s">
        <v>614</v>
      </c>
      <c r="NPI310" s="119" t="s">
        <v>614</v>
      </c>
      <c r="NPJ310" s="119" t="s">
        <v>614</v>
      </c>
      <c r="NPK310" s="119" t="s">
        <v>614</v>
      </c>
      <c r="NPL310" s="119" t="s">
        <v>614</v>
      </c>
      <c r="NPM310" s="119" t="s">
        <v>614</v>
      </c>
      <c r="NPN310" s="119" t="s">
        <v>614</v>
      </c>
      <c r="NPO310" s="119" t="s">
        <v>614</v>
      </c>
      <c r="NPP310" s="119" t="s">
        <v>614</v>
      </c>
      <c r="NPQ310" s="119" t="s">
        <v>614</v>
      </c>
      <c r="NPR310" s="119" t="s">
        <v>614</v>
      </c>
      <c r="NPS310" s="119" t="s">
        <v>614</v>
      </c>
      <c r="NPT310" s="119" t="s">
        <v>614</v>
      </c>
      <c r="NPU310" s="119" t="s">
        <v>614</v>
      </c>
      <c r="NPV310" s="119" t="s">
        <v>614</v>
      </c>
      <c r="NPW310" s="119" t="s">
        <v>614</v>
      </c>
      <c r="NPX310" s="119" t="s">
        <v>614</v>
      </c>
      <c r="NPY310" s="119" t="s">
        <v>614</v>
      </c>
      <c r="NPZ310" s="119" t="s">
        <v>614</v>
      </c>
      <c r="NQA310" s="119" t="s">
        <v>614</v>
      </c>
      <c r="NQB310" s="119" t="s">
        <v>614</v>
      </c>
      <c r="NQC310" s="119" t="s">
        <v>614</v>
      </c>
      <c r="NQD310" s="119" t="s">
        <v>614</v>
      </c>
      <c r="NQE310" s="119" t="s">
        <v>614</v>
      </c>
      <c r="NQF310" s="119" t="s">
        <v>614</v>
      </c>
      <c r="NQG310" s="119" t="s">
        <v>614</v>
      </c>
      <c r="NQH310" s="119" t="s">
        <v>614</v>
      </c>
      <c r="NQI310" s="119" t="s">
        <v>614</v>
      </c>
      <c r="NQJ310" s="119" t="s">
        <v>614</v>
      </c>
      <c r="NQK310" s="119" t="s">
        <v>614</v>
      </c>
      <c r="NQL310" s="119" t="s">
        <v>614</v>
      </c>
      <c r="NQM310" s="119" t="s">
        <v>614</v>
      </c>
      <c r="NQN310" s="119" t="s">
        <v>614</v>
      </c>
      <c r="NQO310" s="119" t="s">
        <v>614</v>
      </c>
      <c r="NQP310" s="119" t="s">
        <v>614</v>
      </c>
      <c r="NQQ310" s="119" t="s">
        <v>614</v>
      </c>
      <c r="NQR310" s="119" t="s">
        <v>614</v>
      </c>
      <c r="NQS310" s="119" t="s">
        <v>614</v>
      </c>
      <c r="NQT310" s="119" t="s">
        <v>614</v>
      </c>
      <c r="NQU310" s="119" t="s">
        <v>614</v>
      </c>
      <c r="NQV310" s="119" t="s">
        <v>614</v>
      </c>
      <c r="NQW310" s="119" t="s">
        <v>614</v>
      </c>
      <c r="NQX310" s="119" t="s">
        <v>614</v>
      </c>
      <c r="NQY310" s="119" t="s">
        <v>614</v>
      </c>
      <c r="NQZ310" s="119" t="s">
        <v>614</v>
      </c>
      <c r="NRA310" s="119" t="s">
        <v>614</v>
      </c>
      <c r="NRB310" s="119" t="s">
        <v>614</v>
      </c>
      <c r="NRC310" s="119" t="s">
        <v>614</v>
      </c>
      <c r="NRD310" s="119" t="s">
        <v>614</v>
      </c>
      <c r="NRE310" s="119" t="s">
        <v>614</v>
      </c>
      <c r="NRF310" s="119" t="s">
        <v>614</v>
      </c>
      <c r="NRG310" s="119" t="s">
        <v>614</v>
      </c>
      <c r="NRH310" s="119" t="s">
        <v>614</v>
      </c>
      <c r="NRI310" s="119" t="s">
        <v>614</v>
      </c>
      <c r="NRJ310" s="119" t="s">
        <v>614</v>
      </c>
      <c r="NRK310" s="119" t="s">
        <v>614</v>
      </c>
      <c r="NRL310" s="119" t="s">
        <v>614</v>
      </c>
      <c r="NRM310" s="119" t="s">
        <v>614</v>
      </c>
      <c r="NRN310" s="119" t="s">
        <v>614</v>
      </c>
      <c r="NRO310" s="119" t="s">
        <v>614</v>
      </c>
      <c r="NRP310" s="119" t="s">
        <v>614</v>
      </c>
      <c r="NRQ310" s="119" t="s">
        <v>614</v>
      </c>
      <c r="NRR310" s="119" t="s">
        <v>614</v>
      </c>
      <c r="NRS310" s="119" t="s">
        <v>614</v>
      </c>
      <c r="NRT310" s="119" t="s">
        <v>614</v>
      </c>
      <c r="NRU310" s="119" t="s">
        <v>614</v>
      </c>
      <c r="NRV310" s="119" t="s">
        <v>614</v>
      </c>
      <c r="NRW310" s="119" t="s">
        <v>614</v>
      </c>
      <c r="NRX310" s="119" t="s">
        <v>614</v>
      </c>
      <c r="NRY310" s="119" t="s">
        <v>614</v>
      </c>
      <c r="NRZ310" s="119" t="s">
        <v>614</v>
      </c>
      <c r="NSA310" s="119" t="s">
        <v>614</v>
      </c>
      <c r="NSB310" s="119" t="s">
        <v>614</v>
      </c>
      <c r="NSC310" s="119" t="s">
        <v>614</v>
      </c>
      <c r="NSD310" s="119" t="s">
        <v>614</v>
      </c>
      <c r="NSE310" s="119" t="s">
        <v>614</v>
      </c>
      <c r="NSF310" s="119" t="s">
        <v>614</v>
      </c>
      <c r="NSG310" s="119" t="s">
        <v>614</v>
      </c>
      <c r="NSH310" s="119" t="s">
        <v>614</v>
      </c>
      <c r="NSI310" s="119" t="s">
        <v>614</v>
      </c>
      <c r="NSJ310" s="119" t="s">
        <v>614</v>
      </c>
      <c r="NSK310" s="119" t="s">
        <v>614</v>
      </c>
      <c r="NSL310" s="119" t="s">
        <v>614</v>
      </c>
      <c r="NSM310" s="119" t="s">
        <v>614</v>
      </c>
      <c r="NSN310" s="119" t="s">
        <v>614</v>
      </c>
      <c r="NSO310" s="119" t="s">
        <v>614</v>
      </c>
      <c r="NSP310" s="119" t="s">
        <v>614</v>
      </c>
      <c r="NSQ310" s="119" t="s">
        <v>614</v>
      </c>
      <c r="NSR310" s="119" t="s">
        <v>614</v>
      </c>
      <c r="NSS310" s="119" t="s">
        <v>614</v>
      </c>
      <c r="NST310" s="119" t="s">
        <v>614</v>
      </c>
      <c r="NSU310" s="119" t="s">
        <v>614</v>
      </c>
      <c r="NSV310" s="119" t="s">
        <v>614</v>
      </c>
      <c r="NSW310" s="119" t="s">
        <v>614</v>
      </c>
      <c r="NSX310" s="119" t="s">
        <v>614</v>
      </c>
      <c r="NSY310" s="119" t="s">
        <v>614</v>
      </c>
      <c r="NSZ310" s="119" t="s">
        <v>614</v>
      </c>
      <c r="NTA310" s="119" t="s">
        <v>614</v>
      </c>
      <c r="NTB310" s="119" t="s">
        <v>614</v>
      </c>
      <c r="NTC310" s="119" t="s">
        <v>614</v>
      </c>
      <c r="NTD310" s="119" t="s">
        <v>614</v>
      </c>
      <c r="NTE310" s="119" t="s">
        <v>614</v>
      </c>
      <c r="NTF310" s="119" t="s">
        <v>614</v>
      </c>
      <c r="NTG310" s="119" t="s">
        <v>614</v>
      </c>
      <c r="NTH310" s="119" t="s">
        <v>614</v>
      </c>
      <c r="NTI310" s="119" t="s">
        <v>614</v>
      </c>
      <c r="NTJ310" s="119" t="s">
        <v>614</v>
      </c>
      <c r="NTK310" s="119" t="s">
        <v>614</v>
      </c>
      <c r="NTL310" s="119" t="s">
        <v>614</v>
      </c>
      <c r="NTM310" s="119" t="s">
        <v>614</v>
      </c>
      <c r="NTN310" s="119" t="s">
        <v>614</v>
      </c>
      <c r="NTO310" s="119" t="s">
        <v>614</v>
      </c>
      <c r="NTP310" s="119" t="s">
        <v>614</v>
      </c>
      <c r="NTQ310" s="119" t="s">
        <v>614</v>
      </c>
      <c r="NTR310" s="119" t="s">
        <v>614</v>
      </c>
      <c r="NTS310" s="119" t="s">
        <v>614</v>
      </c>
      <c r="NTT310" s="119" t="s">
        <v>614</v>
      </c>
      <c r="NTU310" s="119" t="s">
        <v>614</v>
      </c>
      <c r="NTV310" s="119" t="s">
        <v>614</v>
      </c>
      <c r="NTW310" s="119" t="s">
        <v>614</v>
      </c>
      <c r="NTX310" s="119" t="s">
        <v>614</v>
      </c>
      <c r="NTY310" s="119" t="s">
        <v>614</v>
      </c>
      <c r="NTZ310" s="119" t="s">
        <v>614</v>
      </c>
      <c r="NUA310" s="119" t="s">
        <v>614</v>
      </c>
      <c r="NUB310" s="119" t="s">
        <v>614</v>
      </c>
      <c r="NUC310" s="119" t="s">
        <v>614</v>
      </c>
      <c r="NUD310" s="119" t="s">
        <v>614</v>
      </c>
      <c r="NUE310" s="119" t="s">
        <v>614</v>
      </c>
      <c r="NUF310" s="119" t="s">
        <v>614</v>
      </c>
      <c r="NUG310" s="119" t="s">
        <v>614</v>
      </c>
      <c r="NUH310" s="119" t="s">
        <v>614</v>
      </c>
      <c r="NUI310" s="119" t="s">
        <v>614</v>
      </c>
      <c r="NUJ310" s="119" t="s">
        <v>614</v>
      </c>
      <c r="NUK310" s="119" t="s">
        <v>614</v>
      </c>
      <c r="NUL310" s="119" t="s">
        <v>614</v>
      </c>
      <c r="NUM310" s="119" t="s">
        <v>614</v>
      </c>
      <c r="NUN310" s="119" t="s">
        <v>614</v>
      </c>
      <c r="NUO310" s="119" t="s">
        <v>614</v>
      </c>
      <c r="NUP310" s="119" t="s">
        <v>614</v>
      </c>
      <c r="NUQ310" s="119" t="s">
        <v>614</v>
      </c>
      <c r="NUR310" s="119" t="s">
        <v>614</v>
      </c>
      <c r="NUS310" s="119" t="s">
        <v>614</v>
      </c>
      <c r="NUT310" s="119" t="s">
        <v>614</v>
      </c>
      <c r="NUU310" s="119" t="s">
        <v>614</v>
      </c>
      <c r="NUV310" s="119" t="s">
        <v>614</v>
      </c>
      <c r="NUW310" s="119" t="s">
        <v>614</v>
      </c>
      <c r="NUX310" s="119" t="s">
        <v>614</v>
      </c>
      <c r="NUY310" s="119" t="s">
        <v>614</v>
      </c>
      <c r="NUZ310" s="119" t="s">
        <v>614</v>
      </c>
      <c r="NVA310" s="119" t="s">
        <v>614</v>
      </c>
      <c r="NVB310" s="119" t="s">
        <v>614</v>
      </c>
      <c r="NVC310" s="119" t="s">
        <v>614</v>
      </c>
      <c r="NVD310" s="119" t="s">
        <v>614</v>
      </c>
      <c r="NVE310" s="119" t="s">
        <v>614</v>
      </c>
      <c r="NVF310" s="119" t="s">
        <v>614</v>
      </c>
      <c r="NVG310" s="119" t="s">
        <v>614</v>
      </c>
      <c r="NVH310" s="119" t="s">
        <v>614</v>
      </c>
      <c r="NVI310" s="119" t="s">
        <v>614</v>
      </c>
      <c r="NVJ310" s="119" t="s">
        <v>614</v>
      </c>
      <c r="NVK310" s="119" t="s">
        <v>614</v>
      </c>
      <c r="NVL310" s="119" t="s">
        <v>614</v>
      </c>
      <c r="NVM310" s="119" t="s">
        <v>614</v>
      </c>
      <c r="NVN310" s="119" t="s">
        <v>614</v>
      </c>
      <c r="NVO310" s="119" t="s">
        <v>614</v>
      </c>
      <c r="NVP310" s="119" t="s">
        <v>614</v>
      </c>
      <c r="NVQ310" s="119" t="s">
        <v>614</v>
      </c>
      <c r="NVR310" s="119" t="s">
        <v>614</v>
      </c>
      <c r="NVS310" s="119" t="s">
        <v>614</v>
      </c>
      <c r="NVT310" s="119" t="s">
        <v>614</v>
      </c>
      <c r="NVU310" s="119" t="s">
        <v>614</v>
      </c>
      <c r="NVV310" s="119" t="s">
        <v>614</v>
      </c>
      <c r="NVW310" s="119" t="s">
        <v>614</v>
      </c>
      <c r="NVX310" s="119" t="s">
        <v>614</v>
      </c>
      <c r="NVY310" s="119" t="s">
        <v>614</v>
      </c>
      <c r="NVZ310" s="119" t="s">
        <v>614</v>
      </c>
      <c r="NWA310" s="119" t="s">
        <v>614</v>
      </c>
      <c r="NWB310" s="119" t="s">
        <v>614</v>
      </c>
      <c r="NWC310" s="119" t="s">
        <v>614</v>
      </c>
      <c r="NWD310" s="119" t="s">
        <v>614</v>
      </c>
      <c r="NWE310" s="119" t="s">
        <v>614</v>
      </c>
      <c r="NWF310" s="119" t="s">
        <v>614</v>
      </c>
      <c r="NWG310" s="119" t="s">
        <v>614</v>
      </c>
      <c r="NWH310" s="119" t="s">
        <v>614</v>
      </c>
      <c r="NWI310" s="119" t="s">
        <v>614</v>
      </c>
      <c r="NWJ310" s="119" t="s">
        <v>614</v>
      </c>
      <c r="NWK310" s="119" t="s">
        <v>614</v>
      </c>
      <c r="NWL310" s="119" t="s">
        <v>614</v>
      </c>
      <c r="NWM310" s="119" t="s">
        <v>614</v>
      </c>
      <c r="NWN310" s="119" t="s">
        <v>614</v>
      </c>
      <c r="NWO310" s="119" t="s">
        <v>614</v>
      </c>
      <c r="NWP310" s="119" t="s">
        <v>614</v>
      </c>
      <c r="NWQ310" s="119" t="s">
        <v>614</v>
      </c>
      <c r="NWR310" s="119" t="s">
        <v>614</v>
      </c>
      <c r="NWS310" s="119" t="s">
        <v>614</v>
      </c>
      <c r="NWT310" s="119" t="s">
        <v>614</v>
      </c>
      <c r="NWU310" s="119" t="s">
        <v>614</v>
      </c>
      <c r="NWV310" s="119" t="s">
        <v>614</v>
      </c>
      <c r="NWW310" s="119" t="s">
        <v>614</v>
      </c>
      <c r="NWX310" s="119" t="s">
        <v>614</v>
      </c>
      <c r="NWY310" s="119" t="s">
        <v>614</v>
      </c>
      <c r="NWZ310" s="119" t="s">
        <v>614</v>
      </c>
      <c r="NXA310" s="119" t="s">
        <v>614</v>
      </c>
      <c r="NXB310" s="119" t="s">
        <v>614</v>
      </c>
      <c r="NXC310" s="119" t="s">
        <v>614</v>
      </c>
      <c r="NXD310" s="119" t="s">
        <v>614</v>
      </c>
      <c r="NXE310" s="119" t="s">
        <v>614</v>
      </c>
      <c r="NXF310" s="119" t="s">
        <v>614</v>
      </c>
      <c r="NXG310" s="119" t="s">
        <v>614</v>
      </c>
      <c r="NXH310" s="119" t="s">
        <v>614</v>
      </c>
      <c r="NXI310" s="119" t="s">
        <v>614</v>
      </c>
      <c r="NXJ310" s="119" t="s">
        <v>614</v>
      </c>
      <c r="NXK310" s="119" t="s">
        <v>614</v>
      </c>
      <c r="NXL310" s="119" t="s">
        <v>614</v>
      </c>
      <c r="NXM310" s="119" t="s">
        <v>614</v>
      </c>
      <c r="NXN310" s="119" t="s">
        <v>614</v>
      </c>
      <c r="NXO310" s="119" t="s">
        <v>614</v>
      </c>
      <c r="NXP310" s="119" t="s">
        <v>614</v>
      </c>
      <c r="NXQ310" s="119" t="s">
        <v>614</v>
      </c>
      <c r="NXR310" s="119" t="s">
        <v>614</v>
      </c>
      <c r="NXS310" s="119" t="s">
        <v>614</v>
      </c>
      <c r="NXT310" s="119" t="s">
        <v>614</v>
      </c>
      <c r="NXU310" s="119" t="s">
        <v>614</v>
      </c>
      <c r="NXV310" s="119" t="s">
        <v>614</v>
      </c>
      <c r="NXW310" s="119" t="s">
        <v>614</v>
      </c>
      <c r="NXX310" s="119" t="s">
        <v>614</v>
      </c>
      <c r="NXY310" s="119" t="s">
        <v>614</v>
      </c>
      <c r="NXZ310" s="119" t="s">
        <v>614</v>
      </c>
      <c r="NYA310" s="119" t="s">
        <v>614</v>
      </c>
      <c r="NYB310" s="119" t="s">
        <v>614</v>
      </c>
      <c r="NYC310" s="119" t="s">
        <v>614</v>
      </c>
      <c r="NYD310" s="119" t="s">
        <v>614</v>
      </c>
      <c r="NYE310" s="119" t="s">
        <v>614</v>
      </c>
      <c r="NYF310" s="119" t="s">
        <v>614</v>
      </c>
      <c r="NYG310" s="119" t="s">
        <v>614</v>
      </c>
      <c r="NYH310" s="119" t="s">
        <v>614</v>
      </c>
      <c r="NYI310" s="119" t="s">
        <v>614</v>
      </c>
      <c r="NYJ310" s="119" t="s">
        <v>614</v>
      </c>
      <c r="NYK310" s="119" t="s">
        <v>614</v>
      </c>
      <c r="NYL310" s="119" t="s">
        <v>614</v>
      </c>
      <c r="NYM310" s="119" t="s">
        <v>614</v>
      </c>
      <c r="NYN310" s="119" t="s">
        <v>614</v>
      </c>
      <c r="NYO310" s="119" t="s">
        <v>614</v>
      </c>
      <c r="NYP310" s="119" t="s">
        <v>614</v>
      </c>
      <c r="NYQ310" s="119" t="s">
        <v>614</v>
      </c>
      <c r="NYR310" s="119" t="s">
        <v>614</v>
      </c>
      <c r="NYS310" s="119" t="s">
        <v>614</v>
      </c>
      <c r="NYT310" s="119" t="s">
        <v>614</v>
      </c>
      <c r="NYU310" s="119" t="s">
        <v>614</v>
      </c>
      <c r="NYV310" s="119" t="s">
        <v>614</v>
      </c>
      <c r="NYW310" s="119" t="s">
        <v>614</v>
      </c>
      <c r="NYX310" s="119" t="s">
        <v>614</v>
      </c>
      <c r="NYY310" s="119" t="s">
        <v>614</v>
      </c>
      <c r="NYZ310" s="119" t="s">
        <v>614</v>
      </c>
      <c r="NZA310" s="119" t="s">
        <v>614</v>
      </c>
      <c r="NZB310" s="119" t="s">
        <v>614</v>
      </c>
      <c r="NZC310" s="119" t="s">
        <v>614</v>
      </c>
      <c r="NZD310" s="119" t="s">
        <v>614</v>
      </c>
      <c r="NZE310" s="119" t="s">
        <v>614</v>
      </c>
      <c r="NZF310" s="119" t="s">
        <v>614</v>
      </c>
      <c r="NZG310" s="119" t="s">
        <v>614</v>
      </c>
      <c r="NZH310" s="119" t="s">
        <v>614</v>
      </c>
      <c r="NZI310" s="119" t="s">
        <v>614</v>
      </c>
      <c r="NZJ310" s="119" t="s">
        <v>614</v>
      </c>
      <c r="NZK310" s="119" t="s">
        <v>614</v>
      </c>
      <c r="NZL310" s="119" t="s">
        <v>614</v>
      </c>
      <c r="NZM310" s="119" t="s">
        <v>614</v>
      </c>
      <c r="NZN310" s="119" t="s">
        <v>614</v>
      </c>
      <c r="NZO310" s="119" t="s">
        <v>614</v>
      </c>
      <c r="NZP310" s="119" t="s">
        <v>614</v>
      </c>
      <c r="NZQ310" s="119" t="s">
        <v>614</v>
      </c>
      <c r="NZR310" s="119" t="s">
        <v>614</v>
      </c>
      <c r="NZS310" s="119" t="s">
        <v>614</v>
      </c>
      <c r="NZT310" s="119" t="s">
        <v>614</v>
      </c>
      <c r="NZU310" s="119" t="s">
        <v>614</v>
      </c>
      <c r="NZV310" s="119" t="s">
        <v>614</v>
      </c>
      <c r="NZW310" s="119" t="s">
        <v>614</v>
      </c>
      <c r="NZX310" s="119" t="s">
        <v>614</v>
      </c>
      <c r="NZY310" s="119" t="s">
        <v>614</v>
      </c>
      <c r="NZZ310" s="119" t="s">
        <v>614</v>
      </c>
      <c r="OAA310" s="119" t="s">
        <v>614</v>
      </c>
      <c r="OAB310" s="119" t="s">
        <v>614</v>
      </c>
      <c r="OAC310" s="119" t="s">
        <v>614</v>
      </c>
      <c r="OAD310" s="119" t="s">
        <v>614</v>
      </c>
      <c r="OAE310" s="119" t="s">
        <v>614</v>
      </c>
      <c r="OAF310" s="119" t="s">
        <v>614</v>
      </c>
      <c r="OAG310" s="119" t="s">
        <v>614</v>
      </c>
      <c r="OAH310" s="119" t="s">
        <v>614</v>
      </c>
      <c r="OAI310" s="119" t="s">
        <v>614</v>
      </c>
      <c r="OAJ310" s="119" t="s">
        <v>614</v>
      </c>
      <c r="OAK310" s="119" t="s">
        <v>614</v>
      </c>
      <c r="OAL310" s="119" t="s">
        <v>614</v>
      </c>
      <c r="OAM310" s="119" t="s">
        <v>614</v>
      </c>
      <c r="OAN310" s="119" t="s">
        <v>614</v>
      </c>
      <c r="OAO310" s="119" t="s">
        <v>614</v>
      </c>
      <c r="OAP310" s="119" t="s">
        <v>614</v>
      </c>
      <c r="OAQ310" s="119" t="s">
        <v>614</v>
      </c>
      <c r="OAR310" s="119" t="s">
        <v>614</v>
      </c>
      <c r="OAS310" s="119" t="s">
        <v>614</v>
      </c>
      <c r="OAT310" s="119" t="s">
        <v>614</v>
      </c>
      <c r="OAU310" s="119" t="s">
        <v>614</v>
      </c>
      <c r="OAV310" s="119" t="s">
        <v>614</v>
      </c>
      <c r="OAW310" s="119" t="s">
        <v>614</v>
      </c>
      <c r="OAX310" s="119" t="s">
        <v>614</v>
      </c>
      <c r="OAY310" s="119" t="s">
        <v>614</v>
      </c>
      <c r="OAZ310" s="119" t="s">
        <v>614</v>
      </c>
      <c r="OBA310" s="119" t="s">
        <v>614</v>
      </c>
      <c r="OBB310" s="119" t="s">
        <v>614</v>
      </c>
      <c r="OBC310" s="119" t="s">
        <v>614</v>
      </c>
      <c r="OBD310" s="119" t="s">
        <v>614</v>
      </c>
      <c r="OBE310" s="119" t="s">
        <v>614</v>
      </c>
      <c r="OBF310" s="119" t="s">
        <v>614</v>
      </c>
      <c r="OBG310" s="119" t="s">
        <v>614</v>
      </c>
      <c r="OBH310" s="119" t="s">
        <v>614</v>
      </c>
      <c r="OBI310" s="119" t="s">
        <v>614</v>
      </c>
      <c r="OBJ310" s="119" t="s">
        <v>614</v>
      </c>
      <c r="OBK310" s="119" t="s">
        <v>614</v>
      </c>
      <c r="OBL310" s="119" t="s">
        <v>614</v>
      </c>
      <c r="OBM310" s="119" t="s">
        <v>614</v>
      </c>
      <c r="OBN310" s="119" t="s">
        <v>614</v>
      </c>
      <c r="OBO310" s="119" t="s">
        <v>614</v>
      </c>
      <c r="OBP310" s="119" t="s">
        <v>614</v>
      </c>
      <c r="OBQ310" s="119" t="s">
        <v>614</v>
      </c>
      <c r="OBR310" s="119" t="s">
        <v>614</v>
      </c>
      <c r="OBS310" s="119" t="s">
        <v>614</v>
      </c>
      <c r="OBT310" s="119" t="s">
        <v>614</v>
      </c>
      <c r="OBU310" s="119" t="s">
        <v>614</v>
      </c>
      <c r="OBV310" s="119" t="s">
        <v>614</v>
      </c>
      <c r="OBW310" s="119" t="s">
        <v>614</v>
      </c>
      <c r="OBX310" s="119" t="s">
        <v>614</v>
      </c>
      <c r="OBY310" s="119" t="s">
        <v>614</v>
      </c>
      <c r="OBZ310" s="119" t="s">
        <v>614</v>
      </c>
      <c r="OCA310" s="119" t="s">
        <v>614</v>
      </c>
      <c r="OCB310" s="119" t="s">
        <v>614</v>
      </c>
      <c r="OCC310" s="119" t="s">
        <v>614</v>
      </c>
      <c r="OCD310" s="119" t="s">
        <v>614</v>
      </c>
      <c r="OCE310" s="119" t="s">
        <v>614</v>
      </c>
      <c r="OCF310" s="119" t="s">
        <v>614</v>
      </c>
      <c r="OCG310" s="119" t="s">
        <v>614</v>
      </c>
      <c r="OCH310" s="119" t="s">
        <v>614</v>
      </c>
      <c r="OCI310" s="119" t="s">
        <v>614</v>
      </c>
      <c r="OCJ310" s="119" t="s">
        <v>614</v>
      </c>
      <c r="OCK310" s="119" t="s">
        <v>614</v>
      </c>
      <c r="OCL310" s="119" t="s">
        <v>614</v>
      </c>
      <c r="OCM310" s="119" t="s">
        <v>614</v>
      </c>
      <c r="OCN310" s="119" t="s">
        <v>614</v>
      </c>
      <c r="OCO310" s="119" t="s">
        <v>614</v>
      </c>
      <c r="OCP310" s="119" t="s">
        <v>614</v>
      </c>
      <c r="OCQ310" s="119" t="s">
        <v>614</v>
      </c>
      <c r="OCR310" s="119" t="s">
        <v>614</v>
      </c>
      <c r="OCS310" s="119" t="s">
        <v>614</v>
      </c>
      <c r="OCT310" s="119" t="s">
        <v>614</v>
      </c>
      <c r="OCU310" s="119" t="s">
        <v>614</v>
      </c>
      <c r="OCV310" s="119" t="s">
        <v>614</v>
      </c>
      <c r="OCW310" s="119" t="s">
        <v>614</v>
      </c>
      <c r="OCX310" s="119" t="s">
        <v>614</v>
      </c>
      <c r="OCY310" s="119" t="s">
        <v>614</v>
      </c>
      <c r="OCZ310" s="119" t="s">
        <v>614</v>
      </c>
      <c r="ODA310" s="119" t="s">
        <v>614</v>
      </c>
      <c r="ODB310" s="119" t="s">
        <v>614</v>
      </c>
      <c r="ODC310" s="119" t="s">
        <v>614</v>
      </c>
      <c r="ODD310" s="119" t="s">
        <v>614</v>
      </c>
      <c r="ODE310" s="119" t="s">
        <v>614</v>
      </c>
      <c r="ODF310" s="119" t="s">
        <v>614</v>
      </c>
      <c r="ODG310" s="119" t="s">
        <v>614</v>
      </c>
      <c r="ODH310" s="119" t="s">
        <v>614</v>
      </c>
      <c r="ODI310" s="119" t="s">
        <v>614</v>
      </c>
      <c r="ODJ310" s="119" t="s">
        <v>614</v>
      </c>
      <c r="ODK310" s="119" t="s">
        <v>614</v>
      </c>
      <c r="ODL310" s="119" t="s">
        <v>614</v>
      </c>
      <c r="ODM310" s="119" t="s">
        <v>614</v>
      </c>
      <c r="ODN310" s="119" t="s">
        <v>614</v>
      </c>
      <c r="ODO310" s="119" t="s">
        <v>614</v>
      </c>
      <c r="ODP310" s="119" t="s">
        <v>614</v>
      </c>
      <c r="ODQ310" s="119" t="s">
        <v>614</v>
      </c>
      <c r="ODR310" s="119" t="s">
        <v>614</v>
      </c>
      <c r="ODS310" s="119" t="s">
        <v>614</v>
      </c>
      <c r="ODT310" s="119" t="s">
        <v>614</v>
      </c>
      <c r="ODU310" s="119" t="s">
        <v>614</v>
      </c>
      <c r="ODV310" s="119" t="s">
        <v>614</v>
      </c>
      <c r="ODW310" s="119" t="s">
        <v>614</v>
      </c>
      <c r="ODX310" s="119" t="s">
        <v>614</v>
      </c>
      <c r="ODY310" s="119" t="s">
        <v>614</v>
      </c>
      <c r="ODZ310" s="119" t="s">
        <v>614</v>
      </c>
      <c r="OEA310" s="119" t="s">
        <v>614</v>
      </c>
      <c r="OEB310" s="119" t="s">
        <v>614</v>
      </c>
      <c r="OEC310" s="119" t="s">
        <v>614</v>
      </c>
      <c r="OED310" s="119" t="s">
        <v>614</v>
      </c>
      <c r="OEE310" s="119" t="s">
        <v>614</v>
      </c>
      <c r="OEF310" s="119" t="s">
        <v>614</v>
      </c>
      <c r="OEG310" s="119" t="s">
        <v>614</v>
      </c>
      <c r="OEH310" s="119" t="s">
        <v>614</v>
      </c>
      <c r="OEI310" s="119" t="s">
        <v>614</v>
      </c>
      <c r="OEJ310" s="119" t="s">
        <v>614</v>
      </c>
      <c r="OEK310" s="119" t="s">
        <v>614</v>
      </c>
      <c r="OEL310" s="119" t="s">
        <v>614</v>
      </c>
      <c r="OEM310" s="119" t="s">
        <v>614</v>
      </c>
      <c r="OEN310" s="119" t="s">
        <v>614</v>
      </c>
      <c r="OEO310" s="119" t="s">
        <v>614</v>
      </c>
      <c r="OEP310" s="119" t="s">
        <v>614</v>
      </c>
      <c r="OEQ310" s="119" t="s">
        <v>614</v>
      </c>
      <c r="OER310" s="119" t="s">
        <v>614</v>
      </c>
      <c r="OES310" s="119" t="s">
        <v>614</v>
      </c>
      <c r="OET310" s="119" t="s">
        <v>614</v>
      </c>
      <c r="OEU310" s="119" t="s">
        <v>614</v>
      </c>
      <c r="OEV310" s="119" t="s">
        <v>614</v>
      </c>
      <c r="OEW310" s="119" t="s">
        <v>614</v>
      </c>
      <c r="OEX310" s="119" t="s">
        <v>614</v>
      </c>
      <c r="OEY310" s="119" t="s">
        <v>614</v>
      </c>
      <c r="OEZ310" s="119" t="s">
        <v>614</v>
      </c>
      <c r="OFA310" s="119" t="s">
        <v>614</v>
      </c>
      <c r="OFB310" s="119" t="s">
        <v>614</v>
      </c>
      <c r="OFC310" s="119" t="s">
        <v>614</v>
      </c>
      <c r="OFD310" s="119" t="s">
        <v>614</v>
      </c>
      <c r="OFE310" s="119" t="s">
        <v>614</v>
      </c>
      <c r="OFF310" s="119" t="s">
        <v>614</v>
      </c>
      <c r="OFG310" s="119" t="s">
        <v>614</v>
      </c>
      <c r="OFH310" s="119" t="s">
        <v>614</v>
      </c>
      <c r="OFI310" s="119" t="s">
        <v>614</v>
      </c>
      <c r="OFJ310" s="119" t="s">
        <v>614</v>
      </c>
      <c r="OFK310" s="119" t="s">
        <v>614</v>
      </c>
      <c r="OFL310" s="119" t="s">
        <v>614</v>
      </c>
      <c r="OFM310" s="119" t="s">
        <v>614</v>
      </c>
      <c r="OFN310" s="119" t="s">
        <v>614</v>
      </c>
      <c r="OFO310" s="119" t="s">
        <v>614</v>
      </c>
      <c r="OFP310" s="119" t="s">
        <v>614</v>
      </c>
      <c r="OFQ310" s="119" t="s">
        <v>614</v>
      </c>
      <c r="OFR310" s="119" t="s">
        <v>614</v>
      </c>
      <c r="OFS310" s="119" t="s">
        <v>614</v>
      </c>
      <c r="OFT310" s="119" t="s">
        <v>614</v>
      </c>
      <c r="OFU310" s="119" t="s">
        <v>614</v>
      </c>
      <c r="OFV310" s="119" t="s">
        <v>614</v>
      </c>
      <c r="OFW310" s="119" t="s">
        <v>614</v>
      </c>
      <c r="OFX310" s="119" t="s">
        <v>614</v>
      </c>
      <c r="OFY310" s="119" t="s">
        <v>614</v>
      </c>
      <c r="OFZ310" s="119" t="s">
        <v>614</v>
      </c>
      <c r="OGA310" s="119" t="s">
        <v>614</v>
      </c>
      <c r="OGB310" s="119" t="s">
        <v>614</v>
      </c>
      <c r="OGC310" s="119" t="s">
        <v>614</v>
      </c>
      <c r="OGD310" s="119" t="s">
        <v>614</v>
      </c>
      <c r="OGE310" s="119" t="s">
        <v>614</v>
      </c>
      <c r="OGF310" s="119" t="s">
        <v>614</v>
      </c>
      <c r="OGG310" s="119" t="s">
        <v>614</v>
      </c>
      <c r="OGH310" s="119" t="s">
        <v>614</v>
      </c>
      <c r="OGI310" s="119" t="s">
        <v>614</v>
      </c>
      <c r="OGJ310" s="119" t="s">
        <v>614</v>
      </c>
      <c r="OGK310" s="119" t="s">
        <v>614</v>
      </c>
      <c r="OGL310" s="119" t="s">
        <v>614</v>
      </c>
      <c r="OGM310" s="119" t="s">
        <v>614</v>
      </c>
      <c r="OGN310" s="119" t="s">
        <v>614</v>
      </c>
      <c r="OGO310" s="119" t="s">
        <v>614</v>
      </c>
      <c r="OGP310" s="119" t="s">
        <v>614</v>
      </c>
      <c r="OGQ310" s="119" t="s">
        <v>614</v>
      </c>
      <c r="OGR310" s="119" t="s">
        <v>614</v>
      </c>
      <c r="OGS310" s="119" t="s">
        <v>614</v>
      </c>
      <c r="OGT310" s="119" t="s">
        <v>614</v>
      </c>
      <c r="OGU310" s="119" t="s">
        <v>614</v>
      </c>
      <c r="OGV310" s="119" t="s">
        <v>614</v>
      </c>
      <c r="OGW310" s="119" t="s">
        <v>614</v>
      </c>
      <c r="OGX310" s="119" t="s">
        <v>614</v>
      </c>
      <c r="OGY310" s="119" t="s">
        <v>614</v>
      </c>
      <c r="OGZ310" s="119" t="s">
        <v>614</v>
      </c>
      <c r="OHA310" s="119" t="s">
        <v>614</v>
      </c>
      <c r="OHB310" s="119" t="s">
        <v>614</v>
      </c>
      <c r="OHC310" s="119" t="s">
        <v>614</v>
      </c>
      <c r="OHD310" s="119" t="s">
        <v>614</v>
      </c>
      <c r="OHE310" s="119" t="s">
        <v>614</v>
      </c>
      <c r="OHF310" s="119" t="s">
        <v>614</v>
      </c>
      <c r="OHG310" s="119" t="s">
        <v>614</v>
      </c>
      <c r="OHH310" s="119" t="s">
        <v>614</v>
      </c>
      <c r="OHI310" s="119" t="s">
        <v>614</v>
      </c>
      <c r="OHJ310" s="119" t="s">
        <v>614</v>
      </c>
      <c r="OHK310" s="119" t="s">
        <v>614</v>
      </c>
      <c r="OHL310" s="119" t="s">
        <v>614</v>
      </c>
      <c r="OHM310" s="119" t="s">
        <v>614</v>
      </c>
      <c r="OHN310" s="119" t="s">
        <v>614</v>
      </c>
      <c r="OHO310" s="119" t="s">
        <v>614</v>
      </c>
      <c r="OHP310" s="119" t="s">
        <v>614</v>
      </c>
      <c r="OHQ310" s="119" t="s">
        <v>614</v>
      </c>
      <c r="OHR310" s="119" t="s">
        <v>614</v>
      </c>
      <c r="OHS310" s="119" t="s">
        <v>614</v>
      </c>
      <c r="OHT310" s="119" t="s">
        <v>614</v>
      </c>
      <c r="OHU310" s="119" t="s">
        <v>614</v>
      </c>
      <c r="OHV310" s="119" t="s">
        <v>614</v>
      </c>
      <c r="OHW310" s="119" t="s">
        <v>614</v>
      </c>
      <c r="OHX310" s="119" t="s">
        <v>614</v>
      </c>
      <c r="OHY310" s="119" t="s">
        <v>614</v>
      </c>
      <c r="OHZ310" s="119" t="s">
        <v>614</v>
      </c>
      <c r="OIA310" s="119" t="s">
        <v>614</v>
      </c>
      <c r="OIB310" s="119" t="s">
        <v>614</v>
      </c>
      <c r="OIC310" s="119" t="s">
        <v>614</v>
      </c>
      <c r="OID310" s="119" t="s">
        <v>614</v>
      </c>
      <c r="OIE310" s="119" t="s">
        <v>614</v>
      </c>
      <c r="OIF310" s="119" t="s">
        <v>614</v>
      </c>
      <c r="OIG310" s="119" t="s">
        <v>614</v>
      </c>
      <c r="OIH310" s="119" t="s">
        <v>614</v>
      </c>
      <c r="OII310" s="119" t="s">
        <v>614</v>
      </c>
      <c r="OIJ310" s="119" t="s">
        <v>614</v>
      </c>
      <c r="OIK310" s="119" t="s">
        <v>614</v>
      </c>
      <c r="OIL310" s="119" t="s">
        <v>614</v>
      </c>
      <c r="OIM310" s="119" t="s">
        <v>614</v>
      </c>
      <c r="OIN310" s="119" t="s">
        <v>614</v>
      </c>
      <c r="OIO310" s="119" t="s">
        <v>614</v>
      </c>
      <c r="OIP310" s="119" t="s">
        <v>614</v>
      </c>
      <c r="OIQ310" s="119" t="s">
        <v>614</v>
      </c>
      <c r="OIR310" s="119" t="s">
        <v>614</v>
      </c>
      <c r="OIS310" s="119" t="s">
        <v>614</v>
      </c>
      <c r="OIT310" s="119" t="s">
        <v>614</v>
      </c>
      <c r="OIU310" s="119" t="s">
        <v>614</v>
      </c>
      <c r="OIV310" s="119" t="s">
        <v>614</v>
      </c>
      <c r="OIW310" s="119" t="s">
        <v>614</v>
      </c>
      <c r="OIX310" s="119" t="s">
        <v>614</v>
      </c>
      <c r="OIY310" s="119" t="s">
        <v>614</v>
      </c>
      <c r="OIZ310" s="119" t="s">
        <v>614</v>
      </c>
      <c r="OJA310" s="119" t="s">
        <v>614</v>
      </c>
      <c r="OJB310" s="119" t="s">
        <v>614</v>
      </c>
      <c r="OJC310" s="119" t="s">
        <v>614</v>
      </c>
      <c r="OJD310" s="119" t="s">
        <v>614</v>
      </c>
      <c r="OJE310" s="119" t="s">
        <v>614</v>
      </c>
      <c r="OJF310" s="119" t="s">
        <v>614</v>
      </c>
      <c r="OJG310" s="119" t="s">
        <v>614</v>
      </c>
      <c r="OJH310" s="119" t="s">
        <v>614</v>
      </c>
      <c r="OJI310" s="119" t="s">
        <v>614</v>
      </c>
      <c r="OJJ310" s="119" t="s">
        <v>614</v>
      </c>
      <c r="OJK310" s="119" t="s">
        <v>614</v>
      </c>
      <c r="OJL310" s="119" t="s">
        <v>614</v>
      </c>
      <c r="OJM310" s="119" t="s">
        <v>614</v>
      </c>
      <c r="OJN310" s="119" t="s">
        <v>614</v>
      </c>
      <c r="OJO310" s="119" t="s">
        <v>614</v>
      </c>
      <c r="OJP310" s="119" t="s">
        <v>614</v>
      </c>
      <c r="OJQ310" s="119" t="s">
        <v>614</v>
      </c>
      <c r="OJR310" s="119" t="s">
        <v>614</v>
      </c>
      <c r="OJS310" s="119" t="s">
        <v>614</v>
      </c>
      <c r="OJT310" s="119" t="s">
        <v>614</v>
      </c>
      <c r="OJU310" s="119" t="s">
        <v>614</v>
      </c>
      <c r="OJV310" s="119" t="s">
        <v>614</v>
      </c>
      <c r="OJW310" s="119" t="s">
        <v>614</v>
      </c>
      <c r="OJX310" s="119" t="s">
        <v>614</v>
      </c>
      <c r="OJY310" s="119" t="s">
        <v>614</v>
      </c>
      <c r="OJZ310" s="119" t="s">
        <v>614</v>
      </c>
      <c r="OKA310" s="119" t="s">
        <v>614</v>
      </c>
      <c r="OKB310" s="119" t="s">
        <v>614</v>
      </c>
      <c r="OKC310" s="119" t="s">
        <v>614</v>
      </c>
      <c r="OKD310" s="119" t="s">
        <v>614</v>
      </c>
      <c r="OKE310" s="119" t="s">
        <v>614</v>
      </c>
      <c r="OKF310" s="119" t="s">
        <v>614</v>
      </c>
      <c r="OKG310" s="119" t="s">
        <v>614</v>
      </c>
      <c r="OKH310" s="119" t="s">
        <v>614</v>
      </c>
      <c r="OKI310" s="119" t="s">
        <v>614</v>
      </c>
      <c r="OKJ310" s="119" t="s">
        <v>614</v>
      </c>
      <c r="OKK310" s="119" t="s">
        <v>614</v>
      </c>
      <c r="OKL310" s="119" t="s">
        <v>614</v>
      </c>
      <c r="OKM310" s="119" t="s">
        <v>614</v>
      </c>
      <c r="OKN310" s="119" t="s">
        <v>614</v>
      </c>
      <c r="OKO310" s="119" t="s">
        <v>614</v>
      </c>
      <c r="OKP310" s="119" t="s">
        <v>614</v>
      </c>
      <c r="OKQ310" s="119" t="s">
        <v>614</v>
      </c>
      <c r="OKR310" s="119" t="s">
        <v>614</v>
      </c>
      <c r="OKS310" s="119" t="s">
        <v>614</v>
      </c>
      <c r="OKT310" s="119" t="s">
        <v>614</v>
      </c>
      <c r="OKU310" s="119" t="s">
        <v>614</v>
      </c>
      <c r="OKV310" s="119" t="s">
        <v>614</v>
      </c>
      <c r="OKW310" s="119" t="s">
        <v>614</v>
      </c>
      <c r="OKX310" s="119" t="s">
        <v>614</v>
      </c>
      <c r="OKY310" s="119" t="s">
        <v>614</v>
      </c>
      <c r="OKZ310" s="119" t="s">
        <v>614</v>
      </c>
      <c r="OLA310" s="119" t="s">
        <v>614</v>
      </c>
      <c r="OLB310" s="119" t="s">
        <v>614</v>
      </c>
      <c r="OLC310" s="119" t="s">
        <v>614</v>
      </c>
      <c r="OLD310" s="119" t="s">
        <v>614</v>
      </c>
      <c r="OLE310" s="119" t="s">
        <v>614</v>
      </c>
      <c r="OLF310" s="119" t="s">
        <v>614</v>
      </c>
      <c r="OLG310" s="119" t="s">
        <v>614</v>
      </c>
      <c r="OLH310" s="119" t="s">
        <v>614</v>
      </c>
      <c r="OLI310" s="119" t="s">
        <v>614</v>
      </c>
      <c r="OLJ310" s="119" t="s">
        <v>614</v>
      </c>
      <c r="OLK310" s="119" t="s">
        <v>614</v>
      </c>
      <c r="OLL310" s="119" t="s">
        <v>614</v>
      </c>
      <c r="OLM310" s="119" t="s">
        <v>614</v>
      </c>
      <c r="OLN310" s="119" t="s">
        <v>614</v>
      </c>
      <c r="OLO310" s="119" t="s">
        <v>614</v>
      </c>
      <c r="OLP310" s="119" t="s">
        <v>614</v>
      </c>
      <c r="OLQ310" s="119" t="s">
        <v>614</v>
      </c>
      <c r="OLR310" s="119" t="s">
        <v>614</v>
      </c>
      <c r="OLS310" s="119" t="s">
        <v>614</v>
      </c>
      <c r="OLT310" s="119" t="s">
        <v>614</v>
      </c>
      <c r="OLU310" s="119" t="s">
        <v>614</v>
      </c>
      <c r="OLV310" s="119" t="s">
        <v>614</v>
      </c>
      <c r="OLW310" s="119" t="s">
        <v>614</v>
      </c>
      <c r="OLX310" s="119" t="s">
        <v>614</v>
      </c>
      <c r="OLY310" s="119" t="s">
        <v>614</v>
      </c>
      <c r="OLZ310" s="119" t="s">
        <v>614</v>
      </c>
      <c r="OMA310" s="119" t="s">
        <v>614</v>
      </c>
      <c r="OMB310" s="119" t="s">
        <v>614</v>
      </c>
      <c r="OMC310" s="119" t="s">
        <v>614</v>
      </c>
      <c r="OMD310" s="119" t="s">
        <v>614</v>
      </c>
      <c r="OME310" s="119" t="s">
        <v>614</v>
      </c>
      <c r="OMF310" s="119" t="s">
        <v>614</v>
      </c>
      <c r="OMG310" s="119" t="s">
        <v>614</v>
      </c>
      <c r="OMH310" s="119" t="s">
        <v>614</v>
      </c>
      <c r="OMI310" s="119" t="s">
        <v>614</v>
      </c>
      <c r="OMJ310" s="119" t="s">
        <v>614</v>
      </c>
      <c r="OMK310" s="119" t="s">
        <v>614</v>
      </c>
      <c r="OML310" s="119" t="s">
        <v>614</v>
      </c>
      <c r="OMM310" s="119" t="s">
        <v>614</v>
      </c>
      <c r="OMN310" s="119" t="s">
        <v>614</v>
      </c>
      <c r="OMO310" s="119" t="s">
        <v>614</v>
      </c>
      <c r="OMP310" s="119" t="s">
        <v>614</v>
      </c>
      <c r="OMQ310" s="119" t="s">
        <v>614</v>
      </c>
      <c r="OMR310" s="119" t="s">
        <v>614</v>
      </c>
      <c r="OMS310" s="119" t="s">
        <v>614</v>
      </c>
      <c r="OMT310" s="119" t="s">
        <v>614</v>
      </c>
      <c r="OMU310" s="119" t="s">
        <v>614</v>
      </c>
      <c r="OMV310" s="119" t="s">
        <v>614</v>
      </c>
      <c r="OMW310" s="119" t="s">
        <v>614</v>
      </c>
      <c r="OMX310" s="119" t="s">
        <v>614</v>
      </c>
      <c r="OMY310" s="119" t="s">
        <v>614</v>
      </c>
      <c r="OMZ310" s="119" t="s">
        <v>614</v>
      </c>
      <c r="ONA310" s="119" t="s">
        <v>614</v>
      </c>
      <c r="ONB310" s="119" t="s">
        <v>614</v>
      </c>
      <c r="ONC310" s="119" t="s">
        <v>614</v>
      </c>
      <c r="OND310" s="119" t="s">
        <v>614</v>
      </c>
      <c r="ONE310" s="119" t="s">
        <v>614</v>
      </c>
      <c r="ONF310" s="119" t="s">
        <v>614</v>
      </c>
      <c r="ONG310" s="119" t="s">
        <v>614</v>
      </c>
      <c r="ONH310" s="119" t="s">
        <v>614</v>
      </c>
      <c r="ONI310" s="119" t="s">
        <v>614</v>
      </c>
      <c r="ONJ310" s="119" t="s">
        <v>614</v>
      </c>
      <c r="ONK310" s="119" t="s">
        <v>614</v>
      </c>
      <c r="ONL310" s="119" t="s">
        <v>614</v>
      </c>
      <c r="ONM310" s="119" t="s">
        <v>614</v>
      </c>
      <c r="ONN310" s="119" t="s">
        <v>614</v>
      </c>
      <c r="ONO310" s="119" t="s">
        <v>614</v>
      </c>
      <c r="ONP310" s="119" t="s">
        <v>614</v>
      </c>
      <c r="ONQ310" s="119" t="s">
        <v>614</v>
      </c>
      <c r="ONR310" s="119" t="s">
        <v>614</v>
      </c>
      <c r="ONS310" s="119" t="s">
        <v>614</v>
      </c>
      <c r="ONT310" s="119" t="s">
        <v>614</v>
      </c>
      <c r="ONU310" s="119" t="s">
        <v>614</v>
      </c>
      <c r="ONV310" s="119" t="s">
        <v>614</v>
      </c>
      <c r="ONW310" s="119" t="s">
        <v>614</v>
      </c>
      <c r="ONX310" s="119" t="s">
        <v>614</v>
      </c>
      <c r="ONY310" s="119" t="s">
        <v>614</v>
      </c>
      <c r="ONZ310" s="119" t="s">
        <v>614</v>
      </c>
      <c r="OOA310" s="119" t="s">
        <v>614</v>
      </c>
      <c r="OOB310" s="119" t="s">
        <v>614</v>
      </c>
      <c r="OOC310" s="119" t="s">
        <v>614</v>
      </c>
      <c r="OOD310" s="119" t="s">
        <v>614</v>
      </c>
      <c r="OOE310" s="119" t="s">
        <v>614</v>
      </c>
      <c r="OOF310" s="119" t="s">
        <v>614</v>
      </c>
      <c r="OOG310" s="119" t="s">
        <v>614</v>
      </c>
      <c r="OOH310" s="119" t="s">
        <v>614</v>
      </c>
      <c r="OOI310" s="119" t="s">
        <v>614</v>
      </c>
      <c r="OOJ310" s="119" t="s">
        <v>614</v>
      </c>
      <c r="OOK310" s="119" t="s">
        <v>614</v>
      </c>
      <c r="OOL310" s="119" t="s">
        <v>614</v>
      </c>
      <c r="OOM310" s="119" t="s">
        <v>614</v>
      </c>
      <c r="OON310" s="119" t="s">
        <v>614</v>
      </c>
      <c r="OOO310" s="119" t="s">
        <v>614</v>
      </c>
      <c r="OOP310" s="119" t="s">
        <v>614</v>
      </c>
      <c r="OOQ310" s="119" t="s">
        <v>614</v>
      </c>
      <c r="OOR310" s="119" t="s">
        <v>614</v>
      </c>
      <c r="OOS310" s="119" t="s">
        <v>614</v>
      </c>
      <c r="OOT310" s="119" t="s">
        <v>614</v>
      </c>
      <c r="OOU310" s="119" t="s">
        <v>614</v>
      </c>
      <c r="OOV310" s="119" t="s">
        <v>614</v>
      </c>
      <c r="OOW310" s="119" t="s">
        <v>614</v>
      </c>
      <c r="OOX310" s="119" t="s">
        <v>614</v>
      </c>
      <c r="OOY310" s="119" t="s">
        <v>614</v>
      </c>
      <c r="OOZ310" s="119" t="s">
        <v>614</v>
      </c>
      <c r="OPA310" s="119" t="s">
        <v>614</v>
      </c>
      <c r="OPB310" s="119" t="s">
        <v>614</v>
      </c>
      <c r="OPC310" s="119" t="s">
        <v>614</v>
      </c>
      <c r="OPD310" s="119" t="s">
        <v>614</v>
      </c>
      <c r="OPE310" s="119" t="s">
        <v>614</v>
      </c>
      <c r="OPF310" s="119" t="s">
        <v>614</v>
      </c>
      <c r="OPG310" s="119" t="s">
        <v>614</v>
      </c>
      <c r="OPH310" s="119" t="s">
        <v>614</v>
      </c>
      <c r="OPI310" s="119" t="s">
        <v>614</v>
      </c>
      <c r="OPJ310" s="119" t="s">
        <v>614</v>
      </c>
      <c r="OPK310" s="119" t="s">
        <v>614</v>
      </c>
      <c r="OPL310" s="119" t="s">
        <v>614</v>
      </c>
      <c r="OPM310" s="119" t="s">
        <v>614</v>
      </c>
      <c r="OPN310" s="119" t="s">
        <v>614</v>
      </c>
      <c r="OPO310" s="119" t="s">
        <v>614</v>
      </c>
      <c r="OPP310" s="119" t="s">
        <v>614</v>
      </c>
      <c r="OPQ310" s="119" t="s">
        <v>614</v>
      </c>
      <c r="OPR310" s="119" t="s">
        <v>614</v>
      </c>
      <c r="OPS310" s="119" t="s">
        <v>614</v>
      </c>
      <c r="OPT310" s="119" t="s">
        <v>614</v>
      </c>
      <c r="OPU310" s="119" t="s">
        <v>614</v>
      </c>
      <c r="OPV310" s="119" t="s">
        <v>614</v>
      </c>
      <c r="OPW310" s="119" t="s">
        <v>614</v>
      </c>
      <c r="OPX310" s="119" t="s">
        <v>614</v>
      </c>
      <c r="OPY310" s="119" t="s">
        <v>614</v>
      </c>
      <c r="OPZ310" s="119" t="s">
        <v>614</v>
      </c>
      <c r="OQA310" s="119" t="s">
        <v>614</v>
      </c>
      <c r="OQB310" s="119" t="s">
        <v>614</v>
      </c>
      <c r="OQC310" s="119" t="s">
        <v>614</v>
      </c>
      <c r="OQD310" s="119" t="s">
        <v>614</v>
      </c>
      <c r="OQE310" s="119" t="s">
        <v>614</v>
      </c>
      <c r="OQF310" s="119" t="s">
        <v>614</v>
      </c>
      <c r="OQG310" s="119" t="s">
        <v>614</v>
      </c>
      <c r="OQH310" s="119" t="s">
        <v>614</v>
      </c>
      <c r="OQI310" s="119" t="s">
        <v>614</v>
      </c>
      <c r="OQJ310" s="119" t="s">
        <v>614</v>
      </c>
      <c r="OQK310" s="119" t="s">
        <v>614</v>
      </c>
      <c r="OQL310" s="119" t="s">
        <v>614</v>
      </c>
      <c r="OQM310" s="119" t="s">
        <v>614</v>
      </c>
      <c r="OQN310" s="119" t="s">
        <v>614</v>
      </c>
      <c r="OQO310" s="119" t="s">
        <v>614</v>
      </c>
      <c r="OQP310" s="119" t="s">
        <v>614</v>
      </c>
      <c r="OQQ310" s="119" t="s">
        <v>614</v>
      </c>
      <c r="OQR310" s="119" t="s">
        <v>614</v>
      </c>
      <c r="OQS310" s="119" t="s">
        <v>614</v>
      </c>
      <c r="OQT310" s="119" t="s">
        <v>614</v>
      </c>
      <c r="OQU310" s="119" t="s">
        <v>614</v>
      </c>
      <c r="OQV310" s="119" t="s">
        <v>614</v>
      </c>
      <c r="OQW310" s="119" t="s">
        <v>614</v>
      </c>
      <c r="OQX310" s="119" t="s">
        <v>614</v>
      </c>
      <c r="OQY310" s="119" t="s">
        <v>614</v>
      </c>
      <c r="OQZ310" s="119" t="s">
        <v>614</v>
      </c>
      <c r="ORA310" s="119" t="s">
        <v>614</v>
      </c>
      <c r="ORB310" s="119" t="s">
        <v>614</v>
      </c>
      <c r="ORC310" s="119" t="s">
        <v>614</v>
      </c>
      <c r="ORD310" s="119" t="s">
        <v>614</v>
      </c>
      <c r="ORE310" s="119" t="s">
        <v>614</v>
      </c>
      <c r="ORF310" s="119" t="s">
        <v>614</v>
      </c>
      <c r="ORG310" s="119" t="s">
        <v>614</v>
      </c>
      <c r="ORH310" s="119" t="s">
        <v>614</v>
      </c>
      <c r="ORI310" s="119" t="s">
        <v>614</v>
      </c>
      <c r="ORJ310" s="119" t="s">
        <v>614</v>
      </c>
      <c r="ORK310" s="119" t="s">
        <v>614</v>
      </c>
      <c r="ORL310" s="119" t="s">
        <v>614</v>
      </c>
      <c r="ORM310" s="119" t="s">
        <v>614</v>
      </c>
      <c r="ORN310" s="119" t="s">
        <v>614</v>
      </c>
      <c r="ORO310" s="119" t="s">
        <v>614</v>
      </c>
      <c r="ORP310" s="119" t="s">
        <v>614</v>
      </c>
      <c r="ORQ310" s="119" t="s">
        <v>614</v>
      </c>
      <c r="ORR310" s="119" t="s">
        <v>614</v>
      </c>
      <c r="ORS310" s="119" t="s">
        <v>614</v>
      </c>
      <c r="ORT310" s="119" t="s">
        <v>614</v>
      </c>
      <c r="ORU310" s="119" t="s">
        <v>614</v>
      </c>
      <c r="ORV310" s="119" t="s">
        <v>614</v>
      </c>
      <c r="ORW310" s="119" t="s">
        <v>614</v>
      </c>
      <c r="ORX310" s="119" t="s">
        <v>614</v>
      </c>
      <c r="ORY310" s="119" t="s">
        <v>614</v>
      </c>
      <c r="ORZ310" s="119" t="s">
        <v>614</v>
      </c>
      <c r="OSA310" s="119" t="s">
        <v>614</v>
      </c>
      <c r="OSB310" s="119" t="s">
        <v>614</v>
      </c>
      <c r="OSC310" s="119" t="s">
        <v>614</v>
      </c>
      <c r="OSD310" s="119" t="s">
        <v>614</v>
      </c>
      <c r="OSE310" s="119" t="s">
        <v>614</v>
      </c>
      <c r="OSF310" s="119" t="s">
        <v>614</v>
      </c>
      <c r="OSG310" s="119" t="s">
        <v>614</v>
      </c>
      <c r="OSH310" s="119" t="s">
        <v>614</v>
      </c>
      <c r="OSI310" s="119" t="s">
        <v>614</v>
      </c>
      <c r="OSJ310" s="119" t="s">
        <v>614</v>
      </c>
      <c r="OSK310" s="119" t="s">
        <v>614</v>
      </c>
      <c r="OSL310" s="119" t="s">
        <v>614</v>
      </c>
      <c r="OSM310" s="119" t="s">
        <v>614</v>
      </c>
      <c r="OSN310" s="119" t="s">
        <v>614</v>
      </c>
      <c r="OSO310" s="119" t="s">
        <v>614</v>
      </c>
      <c r="OSP310" s="119" t="s">
        <v>614</v>
      </c>
      <c r="OSQ310" s="119" t="s">
        <v>614</v>
      </c>
      <c r="OSR310" s="119" t="s">
        <v>614</v>
      </c>
      <c r="OSS310" s="119" t="s">
        <v>614</v>
      </c>
      <c r="OST310" s="119" t="s">
        <v>614</v>
      </c>
      <c r="OSU310" s="119" t="s">
        <v>614</v>
      </c>
      <c r="OSV310" s="119" t="s">
        <v>614</v>
      </c>
      <c r="OSW310" s="119" t="s">
        <v>614</v>
      </c>
      <c r="OSX310" s="119" t="s">
        <v>614</v>
      </c>
      <c r="OSY310" s="119" t="s">
        <v>614</v>
      </c>
      <c r="OSZ310" s="119" t="s">
        <v>614</v>
      </c>
      <c r="OTA310" s="119" t="s">
        <v>614</v>
      </c>
      <c r="OTB310" s="119" t="s">
        <v>614</v>
      </c>
      <c r="OTC310" s="119" t="s">
        <v>614</v>
      </c>
      <c r="OTD310" s="119" t="s">
        <v>614</v>
      </c>
      <c r="OTE310" s="119" t="s">
        <v>614</v>
      </c>
      <c r="OTF310" s="119" t="s">
        <v>614</v>
      </c>
      <c r="OTG310" s="119" t="s">
        <v>614</v>
      </c>
      <c r="OTH310" s="119" t="s">
        <v>614</v>
      </c>
      <c r="OTI310" s="119" t="s">
        <v>614</v>
      </c>
      <c r="OTJ310" s="119" t="s">
        <v>614</v>
      </c>
      <c r="OTK310" s="119" t="s">
        <v>614</v>
      </c>
      <c r="OTL310" s="119" t="s">
        <v>614</v>
      </c>
      <c r="OTM310" s="119" t="s">
        <v>614</v>
      </c>
      <c r="OTN310" s="119" t="s">
        <v>614</v>
      </c>
      <c r="OTO310" s="119" t="s">
        <v>614</v>
      </c>
      <c r="OTP310" s="119" t="s">
        <v>614</v>
      </c>
      <c r="OTQ310" s="119" t="s">
        <v>614</v>
      </c>
      <c r="OTR310" s="119" t="s">
        <v>614</v>
      </c>
      <c r="OTS310" s="119" t="s">
        <v>614</v>
      </c>
      <c r="OTT310" s="119" t="s">
        <v>614</v>
      </c>
      <c r="OTU310" s="119" t="s">
        <v>614</v>
      </c>
      <c r="OTV310" s="119" t="s">
        <v>614</v>
      </c>
      <c r="OTW310" s="119" t="s">
        <v>614</v>
      </c>
      <c r="OTX310" s="119" t="s">
        <v>614</v>
      </c>
      <c r="OTY310" s="119" t="s">
        <v>614</v>
      </c>
      <c r="OTZ310" s="119" t="s">
        <v>614</v>
      </c>
      <c r="OUA310" s="119" t="s">
        <v>614</v>
      </c>
      <c r="OUB310" s="119" t="s">
        <v>614</v>
      </c>
      <c r="OUC310" s="119" t="s">
        <v>614</v>
      </c>
      <c r="OUD310" s="119" t="s">
        <v>614</v>
      </c>
      <c r="OUE310" s="119" t="s">
        <v>614</v>
      </c>
      <c r="OUF310" s="119" t="s">
        <v>614</v>
      </c>
      <c r="OUG310" s="119" t="s">
        <v>614</v>
      </c>
      <c r="OUH310" s="119" t="s">
        <v>614</v>
      </c>
      <c r="OUI310" s="119" t="s">
        <v>614</v>
      </c>
      <c r="OUJ310" s="119" t="s">
        <v>614</v>
      </c>
      <c r="OUK310" s="119" t="s">
        <v>614</v>
      </c>
      <c r="OUL310" s="119" t="s">
        <v>614</v>
      </c>
      <c r="OUM310" s="119" t="s">
        <v>614</v>
      </c>
      <c r="OUN310" s="119" t="s">
        <v>614</v>
      </c>
      <c r="OUO310" s="119" t="s">
        <v>614</v>
      </c>
      <c r="OUP310" s="119" t="s">
        <v>614</v>
      </c>
      <c r="OUQ310" s="119" t="s">
        <v>614</v>
      </c>
      <c r="OUR310" s="119" t="s">
        <v>614</v>
      </c>
      <c r="OUS310" s="119" t="s">
        <v>614</v>
      </c>
      <c r="OUT310" s="119" t="s">
        <v>614</v>
      </c>
      <c r="OUU310" s="119" t="s">
        <v>614</v>
      </c>
      <c r="OUV310" s="119" t="s">
        <v>614</v>
      </c>
      <c r="OUW310" s="119" t="s">
        <v>614</v>
      </c>
      <c r="OUX310" s="119" t="s">
        <v>614</v>
      </c>
      <c r="OUY310" s="119" t="s">
        <v>614</v>
      </c>
      <c r="OUZ310" s="119" t="s">
        <v>614</v>
      </c>
      <c r="OVA310" s="119" t="s">
        <v>614</v>
      </c>
      <c r="OVB310" s="119" t="s">
        <v>614</v>
      </c>
      <c r="OVC310" s="119" t="s">
        <v>614</v>
      </c>
      <c r="OVD310" s="119" t="s">
        <v>614</v>
      </c>
      <c r="OVE310" s="119" t="s">
        <v>614</v>
      </c>
      <c r="OVF310" s="119" t="s">
        <v>614</v>
      </c>
      <c r="OVG310" s="119" t="s">
        <v>614</v>
      </c>
      <c r="OVH310" s="119" t="s">
        <v>614</v>
      </c>
      <c r="OVI310" s="119" t="s">
        <v>614</v>
      </c>
      <c r="OVJ310" s="119" t="s">
        <v>614</v>
      </c>
      <c r="OVK310" s="119" t="s">
        <v>614</v>
      </c>
      <c r="OVL310" s="119" t="s">
        <v>614</v>
      </c>
      <c r="OVM310" s="119" t="s">
        <v>614</v>
      </c>
      <c r="OVN310" s="119" t="s">
        <v>614</v>
      </c>
      <c r="OVO310" s="119" t="s">
        <v>614</v>
      </c>
      <c r="OVP310" s="119" t="s">
        <v>614</v>
      </c>
      <c r="OVQ310" s="119" t="s">
        <v>614</v>
      </c>
      <c r="OVR310" s="119" t="s">
        <v>614</v>
      </c>
      <c r="OVS310" s="119" t="s">
        <v>614</v>
      </c>
      <c r="OVT310" s="119" t="s">
        <v>614</v>
      </c>
      <c r="OVU310" s="119" t="s">
        <v>614</v>
      </c>
      <c r="OVV310" s="119" t="s">
        <v>614</v>
      </c>
      <c r="OVW310" s="119" t="s">
        <v>614</v>
      </c>
      <c r="OVX310" s="119" t="s">
        <v>614</v>
      </c>
      <c r="OVY310" s="119" t="s">
        <v>614</v>
      </c>
      <c r="OVZ310" s="119" t="s">
        <v>614</v>
      </c>
      <c r="OWA310" s="119" t="s">
        <v>614</v>
      </c>
      <c r="OWB310" s="119" t="s">
        <v>614</v>
      </c>
      <c r="OWC310" s="119" t="s">
        <v>614</v>
      </c>
      <c r="OWD310" s="119" t="s">
        <v>614</v>
      </c>
      <c r="OWE310" s="119" t="s">
        <v>614</v>
      </c>
      <c r="OWF310" s="119" t="s">
        <v>614</v>
      </c>
      <c r="OWG310" s="119" t="s">
        <v>614</v>
      </c>
      <c r="OWH310" s="119" t="s">
        <v>614</v>
      </c>
      <c r="OWI310" s="119" t="s">
        <v>614</v>
      </c>
      <c r="OWJ310" s="119" t="s">
        <v>614</v>
      </c>
      <c r="OWK310" s="119" t="s">
        <v>614</v>
      </c>
      <c r="OWL310" s="119" t="s">
        <v>614</v>
      </c>
      <c r="OWM310" s="119" t="s">
        <v>614</v>
      </c>
      <c r="OWN310" s="119" t="s">
        <v>614</v>
      </c>
      <c r="OWO310" s="119" t="s">
        <v>614</v>
      </c>
      <c r="OWP310" s="119" t="s">
        <v>614</v>
      </c>
      <c r="OWQ310" s="119" t="s">
        <v>614</v>
      </c>
      <c r="OWR310" s="119" t="s">
        <v>614</v>
      </c>
      <c r="OWS310" s="119" t="s">
        <v>614</v>
      </c>
      <c r="OWT310" s="119" t="s">
        <v>614</v>
      </c>
      <c r="OWU310" s="119" t="s">
        <v>614</v>
      </c>
      <c r="OWV310" s="119" t="s">
        <v>614</v>
      </c>
      <c r="OWW310" s="119" t="s">
        <v>614</v>
      </c>
      <c r="OWX310" s="119" t="s">
        <v>614</v>
      </c>
      <c r="OWY310" s="119" t="s">
        <v>614</v>
      </c>
      <c r="OWZ310" s="119" t="s">
        <v>614</v>
      </c>
      <c r="OXA310" s="119" t="s">
        <v>614</v>
      </c>
      <c r="OXB310" s="119" t="s">
        <v>614</v>
      </c>
      <c r="OXC310" s="119" t="s">
        <v>614</v>
      </c>
      <c r="OXD310" s="119" t="s">
        <v>614</v>
      </c>
      <c r="OXE310" s="119" t="s">
        <v>614</v>
      </c>
      <c r="OXF310" s="119" t="s">
        <v>614</v>
      </c>
      <c r="OXG310" s="119" t="s">
        <v>614</v>
      </c>
      <c r="OXH310" s="119" t="s">
        <v>614</v>
      </c>
      <c r="OXI310" s="119" t="s">
        <v>614</v>
      </c>
      <c r="OXJ310" s="119" t="s">
        <v>614</v>
      </c>
      <c r="OXK310" s="119" t="s">
        <v>614</v>
      </c>
      <c r="OXL310" s="119" t="s">
        <v>614</v>
      </c>
      <c r="OXM310" s="119" t="s">
        <v>614</v>
      </c>
      <c r="OXN310" s="119" t="s">
        <v>614</v>
      </c>
      <c r="OXO310" s="119" t="s">
        <v>614</v>
      </c>
      <c r="OXP310" s="119" t="s">
        <v>614</v>
      </c>
      <c r="OXQ310" s="119" t="s">
        <v>614</v>
      </c>
      <c r="OXR310" s="119" t="s">
        <v>614</v>
      </c>
      <c r="OXS310" s="119" t="s">
        <v>614</v>
      </c>
      <c r="OXT310" s="119" t="s">
        <v>614</v>
      </c>
      <c r="OXU310" s="119" t="s">
        <v>614</v>
      </c>
      <c r="OXV310" s="119" t="s">
        <v>614</v>
      </c>
      <c r="OXW310" s="119" t="s">
        <v>614</v>
      </c>
      <c r="OXX310" s="119" t="s">
        <v>614</v>
      </c>
      <c r="OXY310" s="119" t="s">
        <v>614</v>
      </c>
      <c r="OXZ310" s="119" t="s">
        <v>614</v>
      </c>
      <c r="OYA310" s="119" t="s">
        <v>614</v>
      </c>
      <c r="OYB310" s="119" t="s">
        <v>614</v>
      </c>
      <c r="OYC310" s="119" t="s">
        <v>614</v>
      </c>
      <c r="OYD310" s="119" t="s">
        <v>614</v>
      </c>
      <c r="OYE310" s="119" t="s">
        <v>614</v>
      </c>
      <c r="OYF310" s="119" t="s">
        <v>614</v>
      </c>
      <c r="OYG310" s="119" t="s">
        <v>614</v>
      </c>
      <c r="OYH310" s="119" t="s">
        <v>614</v>
      </c>
      <c r="OYI310" s="119" t="s">
        <v>614</v>
      </c>
      <c r="OYJ310" s="119" t="s">
        <v>614</v>
      </c>
      <c r="OYK310" s="119" t="s">
        <v>614</v>
      </c>
      <c r="OYL310" s="119" t="s">
        <v>614</v>
      </c>
      <c r="OYM310" s="119" t="s">
        <v>614</v>
      </c>
      <c r="OYN310" s="119" t="s">
        <v>614</v>
      </c>
      <c r="OYO310" s="119" t="s">
        <v>614</v>
      </c>
      <c r="OYP310" s="119" t="s">
        <v>614</v>
      </c>
      <c r="OYQ310" s="119" t="s">
        <v>614</v>
      </c>
      <c r="OYR310" s="119" t="s">
        <v>614</v>
      </c>
      <c r="OYS310" s="119" t="s">
        <v>614</v>
      </c>
      <c r="OYT310" s="119" t="s">
        <v>614</v>
      </c>
      <c r="OYU310" s="119" t="s">
        <v>614</v>
      </c>
      <c r="OYV310" s="119" t="s">
        <v>614</v>
      </c>
      <c r="OYW310" s="119" t="s">
        <v>614</v>
      </c>
      <c r="OYX310" s="119" t="s">
        <v>614</v>
      </c>
      <c r="OYY310" s="119" t="s">
        <v>614</v>
      </c>
      <c r="OYZ310" s="119" t="s">
        <v>614</v>
      </c>
      <c r="OZA310" s="119" t="s">
        <v>614</v>
      </c>
      <c r="OZB310" s="119" t="s">
        <v>614</v>
      </c>
      <c r="OZC310" s="119" t="s">
        <v>614</v>
      </c>
      <c r="OZD310" s="119" t="s">
        <v>614</v>
      </c>
      <c r="OZE310" s="119" t="s">
        <v>614</v>
      </c>
      <c r="OZF310" s="119" t="s">
        <v>614</v>
      </c>
      <c r="OZG310" s="119" t="s">
        <v>614</v>
      </c>
      <c r="OZH310" s="119" t="s">
        <v>614</v>
      </c>
      <c r="OZI310" s="119" t="s">
        <v>614</v>
      </c>
      <c r="OZJ310" s="119" t="s">
        <v>614</v>
      </c>
      <c r="OZK310" s="119" t="s">
        <v>614</v>
      </c>
      <c r="OZL310" s="119" t="s">
        <v>614</v>
      </c>
      <c r="OZM310" s="119" t="s">
        <v>614</v>
      </c>
      <c r="OZN310" s="119" t="s">
        <v>614</v>
      </c>
      <c r="OZO310" s="119" t="s">
        <v>614</v>
      </c>
      <c r="OZP310" s="119" t="s">
        <v>614</v>
      </c>
      <c r="OZQ310" s="119" t="s">
        <v>614</v>
      </c>
      <c r="OZR310" s="119" t="s">
        <v>614</v>
      </c>
      <c r="OZS310" s="119" t="s">
        <v>614</v>
      </c>
      <c r="OZT310" s="119" t="s">
        <v>614</v>
      </c>
      <c r="OZU310" s="119" t="s">
        <v>614</v>
      </c>
      <c r="OZV310" s="119" t="s">
        <v>614</v>
      </c>
      <c r="OZW310" s="119" t="s">
        <v>614</v>
      </c>
      <c r="OZX310" s="119" t="s">
        <v>614</v>
      </c>
      <c r="OZY310" s="119" t="s">
        <v>614</v>
      </c>
      <c r="OZZ310" s="119" t="s">
        <v>614</v>
      </c>
      <c r="PAA310" s="119" t="s">
        <v>614</v>
      </c>
      <c r="PAB310" s="119" t="s">
        <v>614</v>
      </c>
      <c r="PAC310" s="119" t="s">
        <v>614</v>
      </c>
      <c r="PAD310" s="119" t="s">
        <v>614</v>
      </c>
      <c r="PAE310" s="119" t="s">
        <v>614</v>
      </c>
      <c r="PAF310" s="119" t="s">
        <v>614</v>
      </c>
      <c r="PAG310" s="119" t="s">
        <v>614</v>
      </c>
      <c r="PAH310" s="119" t="s">
        <v>614</v>
      </c>
      <c r="PAI310" s="119" t="s">
        <v>614</v>
      </c>
      <c r="PAJ310" s="119" t="s">
        <v>614</v>
      </c>
      <c r="PAK310" s="119" t="s">
        <v>614</v>
      </c>
      <c r="PAL310" s="119" t="s">
        <v>614</v>
      </c>
      <c r="PAM310" s="119" t="s">
        <v>614</v>
      </c>
      <c r="PAN310" s="119" t="s">
        <v>614</v>
      </c>
      <c r="PAO310" s="119" t="s">
        <v>614</v>
      </c>
      <c r="PAP310" s="119" t="s">
        <v>614</v>
      </c>
      <c r="PAQ310" s="119" t="s">
        <v>614</v>
      </c>
      <c r="PAR310" s="119" t="s">
        <v>614</v>
      </c>
      <c r="PAS310" s="119" t="s">
        <v>614</v>
      </c>
      <c r="PAT310" s="119" t="s">
        <v>614</v>
      </c>
      <c r="PAU310" s="119" t="s">
        <v>614</v>
      </c>
      <c r="PAV310" s="119" t="s">
        <v>614</v>
      </c>
      <c r="PAW310" s="119" t="s">
        <v>614</v>
      </c>
      <c r="PAX310" s="119" t="s">
        <v>614</v>
      </c>
      <c r="PAY310" s="119" t="s">
        <v>614</v>
      </c>
      <c r="PAZ310" s="119" t="s">
        <v>614</v>
      </c>
      <c r="PBA310" s="119" t="s">
        <v>614</v>
      </c>
      <c r="PBB310" s="119" t="s">
        <v>614</v>
      </c>
      <c r="PBC310" s="119" t="s">
        <v>614</v>
      </c>
      <c r="PBD310" s="119" t="s">
        <v>614</v>
      </c>
      <c r="PBE310" s="119" t="s">
        <v>614</v>
      </c>
      <c r="PBF310" s="119" t="s">
        <v>614</v>
      </c>
      <c r="PBG310" s="119" t="s">
        <v>614</v>
      </c>
      <c r="PBH310" s="119" t="s">
        <v>614</v>
      </c>
      <c r="PBI310" s="119" t="s">
        <v>614</v>
      </c>
      <c r="PBJ310" s="119" t="s">
        <v>614</v>
      </c>
      <c r="PBK310" s="119" t="s">
        <v>614</v>
      </c>
      <c r="PBL310" s="119" t="s">
        <v>614</v>
      </c>
      <c r="PBM310" s="119" t="s">
        <v>614</v>
      </c>
      <c r="PBN310" s="119" t="s">
        <v>614</v>
      </c>
      <c r="PBO310" s="119" t="s">
        <v>614</v>
      </c>
      <c r="PBP310" s="119" t="s">
        <v>614</v>
      </c>
      <c r="PBQ310" s="119" t="s">
        <v>614</v>
      </c>
      <c r="PBR310" s="119" t="s">
        <v>614</v>
      </c>
      <c r="PBS310" s="119" t="s">
        <v>614</v>
      </c>
      <c r="PBT310" s="119" t="s">
        <v>614</v>
      </c>
      <c r="PBU310" s="119" t="s">
        <v>614</v>
      </c>
      <c r="PBV310" s="119" t="s">
        <v>614</v>
      </c>
      <c r="PBW310" s="119" t="s">
        <v>614</v>
      </c>
      <c r="PBX310" s="119" t="s">
        <v>614</v>
      </c>
      <c r="PBY310" s="119" t="s">
        <v>614</v>
      </c>
      <c r="PBZ310" s="119" t="s">
        <v>614</v>
      </c>
      <c r="PCA310" s="119" t="s">
        <v>614</v>
      </c>
      <c r="PCB310" s="119" t="s">
        <v>614</v>
      </c>
      <c r="PCC310" s="119" t="s">
        <v>614</v>
      </c>
      <c r="PCD310" s="119" t="s">
        <v>614</v>
      </c>
      <c r="PCE310" s="119" t="s">
        <v>614</v>
      </c>
      <c r="PCF310" s="119" t="s">
        <v>614</v>
      </c>
      <c r="PCG310" s="119" t="s">
        <v>614</v>
      </c>
      <c r="PCH310" s="119" t="s">
        <v>614</v>
      </c>
      <c r="PCI310" s="119" t="s">
        <v>614</v>
      </c>
      <c r="PCJ310" s="119" t="s">
        <v>614</v>
      </c>
      <c r="PCK310" s="119" t="s">
        <v>614</v>
      </c>
      <c r="PCL310" s="119" t="s">
        <v>614</v>
      </c>
      <c r="PCM310" s="119" t="s">
        <v>614</v>
      </c>
      <c r="PCN310" s="119" t="s">
        <v>614</v>
      </c>
      <c r="PCO310" s="119" t="s">
        <v>614</v>
      </c>
      <c r="PCP310" s="119" t="s">
        <v>614</v>
      </c>
      <c r="PCQ310" s="119" t="s">
        <v>614</v>
      </c>
      <c r="PCR310" s="119" t="s">
        <v>614</v>
      </c>
      <c r="PCS310" s="119" t="s">
        <v>614</v>
      </c>
      <c r="PCT310" s="119" t="s">
        <v>614</v>
      </c>
      <c r="PCU310" s="119" t="s">
        <v>614</v>
      </c>
      <c r="PCV310" s="119" t="s">
        <v>614</v>
      </c>
      <c r="PCW310" s="119" t="s">
        <v>614</v>
      </c>
      <c r="PCX310" s="119" t="s">
        <v>614</v>
      </c>
      <c r="PCY310" s="119" t="s">
        <v>614</v>
      </c>
      <c r="PCZ310" s="119" t="s">
        <v>614</v>
      </c>
      <c r="PDA310" s="119" t="s">
        <v>614</v>
      </c>
      <c r="PDB310" s="119" t="s">
        <v>614</v>
      </c>
      <c r="PDC310" s="119" t="s">
        <v>614</v>
      </c>
      <c r="PDD310" s="119" t="s">
        <v>614</v>
      </c>
      <c r="PDE310" s="119" t="s">
        <v>614</v>
      </c>
      <c r="PDF310" s="119" t="s">
        <v>614</v>
      </c>
      <c r="PDG310" s="119" t="s">
        <v>614</v>
      </c>
      <c r="PDH310" s="119" t="s">
        <v>614</v>
      </c>
      <c r="PDI310" s="119" t="s">
        <v>614</v>
      </c>
      <c r="PDJ310" s="119" t="s">
        <v>614</v>
      </c>
      <c r="PDK310" s="119" t="s">
        <v>614</v>
      </c>
      <c r="PDL310" s="119" t="s">
        <v>614</v>
      </c>
      <c r="PDM310" s="119" t="s">
        <v>614</v>
      </c>
      <c r="PDN310" s="119" t="s">
        <v>614</v>
      </c>
      <c r="PDO310" s="119" t="s">
        <v>614</v>
      </c>
      <c r="PDP310" s="119" t="s">
        <v>614</v>
      </c>
      <c r="PDQ310" s="119" t="s">
        <v>614</v>
      </c>
      <c r="PDR310" s="119" t="s">
        <v>614</v>
      </c>
      <c r="PDS310" s="119" t="s">
        <v>614</v>
      </c>
      <c r="PDT310" s="119" t="s">
        <v>614</v>
      </c>
      <c r="PDU310" s="119" t="s">
        <v>614</v>
      </c>
      <c r="PDV310" s="119" t="s">
        <v>614</v>
      </c>
      <c r="PDW310" s="119" t="s">
        <v>614</v>
      </c>
      <c r="PDX310" s="119" t="s">
        <v>614</v>
      </c>
      <c r="PDY310" s="119" t="s">
        <v>614</v>
      </c>
      <c r="PDZ310" s="119" t="s">
        <v>614</v>
      </c>
      <c r="PEA310" s="119" t="s">
        <v>614</v>
      </c>
      <c r="PEB310" s="119" t="s">
        <v>614</v>
      </c>
      <c r="PEC310" s="119" t="s">
        <v>614</v>
      </c>
      <c r="PED310" s="119" t="s">
        <v>614</v>
      </c>
      <c r="PEE310" s="119" t="s">
        <v>614</v>
      </c>
      <c r="PEF310" s="119" t="s">
        <v>614</v>
      </c>
      <c r="PEG310" s="119" t="s">
        <v>614</v>
      </c>
      <c r="PEH310" s="119" t="s">
        <v>614</v>
      </c>
      <c r="PEI310" s="119" t="s">
        <v>614</v>
      </c>
      <c r="PEJ310" s="119" t="s">
        <v>614</v>
      </c>
      <c r="PEK310" s="119" t="s">
        <v>614</v>
      </c>
      <c r="PEL310" s="119" t="s">
        <v>614</v>
      </c>
      <c r="PEM310" s="119" t="s">
        <v>614</v>
      </c>
      <c r="PEN310" s="119" t="s">
        <v>614</v>
      </c>
      <c r="PEO310" s="119" t="s">
        <v>614</v>
      </c>
      <c r="PEP310" s="119" t="s">
        <v>614</v>
      </c>
      <c r="PEQ310" s="119" t="s">
        <v>614</v>
      </c>
      <c r="PER310" s="119" t="s">
        <v>614</v>
      </c>
      <c r="PES310" s="119" t="s">
        <v>614</v>
      </c>
      <c r="PET310" s="119" t="s">
        <v>614</v>
      </c>
      <c r="PEU310" s="119" t="s">
        <v>614</v>
      </c>
      <c r="PEV310" s="119" t="s">
        <v>614</v>
      </c>
      <c r="PEW310" s="119" t="s">
        <v>614</v>
      </c>
      <c r="PEX310" s="119" t="s">
        <v>614</v>
      </c>
      <c r="PEY310" s="119" t="s">
        <v>614</v>
      </c>
      <c r="PEZ310" s="119" t="s">
        <v>614</v>
      </c>
      <c r="PFA310" s="119" t="s">
        <v>614</v>
      </c>
      <c r="PFB310" s="119" t="s">
        <v>614</v>
      </c>
      <c r="PFC310" s="119" t="s">
        <v>614</v>
      </c>
      <c r="PFD310" s="119" t="s">
        <v>614</v>
      </c>
      <c r="PFE310" s="119" t="s">
        <v>614</v>
      </c>
      <c r="PFF310" s="119" t="s">
        <v>614</v>
      </c>
      <c r="PFG310" s="119" t="s">
        <v>614</v>
      </c>
      <c r="PFH310" s="119" t="s">
        <v>614</v>
      </c>
      <c r="PFI310" s="119" t="s">
        <v>614</v>
      </c>
      <c r="PFJ310" s="119" t="s">
        <v>614</v>
      </c>
      <c r="PFK310" s="119" t="s">
        <v>614</v>
      </c>
      <c r="PFL310" s="119" t="s">
        <v>614</v>
      </c>
      <c r="PFM310" s="119" t="s">
        <v>614</v>
      </c>
      <c r="PFN310" s="119" t="s">
        <v>614</v>
      </c>
      <c r="PFO310" s="119" t="s">
        <v>614</v>
      </c>
      <c r="PFP310" s="119" t="s">
        <v>614</v>
      </c>
      <c r="PFQ310" s="119" t="s">
        <v>614</v>
      </c>
      <c r="PFR310" s="119" t="s">
        <v>614</v>
      </c>
      <c r="PFS310" s="119" t="s">
        <v>614</v>
      </c>
      <c r="PFT310" s="119" t="s">
        <v>614</v>
      </c>
      <c r="PFU310" s="119" t="s">
        <v>614</v>
      </c>
      <c r="PFV310" s="119" t="s">
        <v>614</v>
      </c>
      <c r="PFW310" s="119" t="s">
        <v>614</v>
      </c>
      <c r="PFX310" s="119" t="s">
        <v>614</v>
      </c>
      <c r="PFY310" s="119" t="s">
        <v>614</v>
      </c>
      <c r="PFZ310" s="119" t="s">
        <v>614</v>
      </c>
      <c r="PGA310" s="119" t="s">
        <v>614</v>
      </c>
      <c r="PGB310" s="119" t="s">
        <v>614</v>
      </c>
      <c r="PGC310" s="119" t="s">
        <v>614</v>
      </c>
      <c r="PGD310" s="119" t="s">
        <v>614</v>
      </c>
      <c r="PGE310" s="119" t="s">
        <v>614</v>
      </c>
      <c r="PGF310" s="119" t="s">
        <v>614</v>
      </c>
      <c r="PGG310" s="119" t="s">
        <v>614</v>
      </c>
      <c r="PGH310" s="119" t="s">
        <v>614</v>
      </c>
      <c r="PGI310" s="119" t="s">
        <v>614</v>
      </c>
      <c r="PGJ310" s="119" t="s">
        <v>614</v>
      </c>
      <c r="PGK310" s="119" t="s">
        <v>614</v>
      </c>
      <c r="PGL310" s="119" t="s">
        <v>614</v>
      </c>
      <c r="PGM310" s="119" t="s">
        <v>614</v>
      </c>
      <c r="PGN310" s="119" t="s">
        <v>614</v>
      </c>
      <c r="PGO310" s="119" t="s">
        <v>614</v>
      </c>
      <c r="PGP310" s="119" t="s">
        <v>614</v>
      </c>
      <c r="PGQ310" s="119" t="s">
        <v>614</v>
      </c>
      <c r="PGR310" s="119" t="s">
        <v>614</v>
      </c>
      <c r="PGS310" s="119" t="s">
        <v>614</v>
      </c>
      <c r="PGT310" s="119" t="s">
        <v>614</v>
      </c>
      <c r="PGU310" s="119" t="s">
        <v>614</v>
      </c>
      <c r="PGV310" s="119" t="s">
        <v>614</v>
      </c>
      <c r="PGW310" s="119" t="s">
        <v>614</v>
      </c>
      <c r="PGX310" s="119" t="s">
        <v>614</v>
      </c>
      <c r="PGY310" s="119" t="s">
        <v>614</v>
      </c>
      <c r="PGZ310" s="119" t="s">
        <v>614</v>
      </c>
      <c r="PHA310" s="119" t="s">
        <v>614</v>
      </c>
      <c r="PHB310" s="119" t="s">
        <v>614</v>
      </c>
      <c r="PHC310" s="119" t="s">
        <v>614</v>
      </c>
      <c r="PHD310" s="119" t="s">
        <v>614</v>
      </c>
      <c r="PHE310" s="119" t="s">
        <v>614</v>
      </c>
      <c r="PHF310" s="119" t="s">
        <v>614</v>
      </c>
      <c r="PHG310" s="119" t="s">
        <v>614</v>
      </c>
      <c r="PHH310" s="119" t="s">
        <v>614</v>
      </c>
      <c r="PHI310" s="119" t="s">
        <v>614</v>
      </c>
      <c r="PHJ310" s="119" t="s">
        <v>614</v>
      </c>
      <c r="PHK310" s="119" t="s">
        <v>614</v>
      </c>
      <c r="PHL310" s="119" t="s">
        <v>614</v>
      </c>
      <c r="PHM310" s="119" t="s">
        <v>614</v>
      </c>
      <c r="PHN310" s="119" t="s">
        <v>614</v>
      </c>
      <c r="PHO310" s="119" t="s">
        <v>614</v>
      </c>
      <c r="PHP310" s="119" t="s">
        <v>614</v>
      </c>
      <c r="PHQ310" s="119" t="s">
        <v>614</v>
      </c>
      <c r="PHR310" s="119" t="s">
        <v>614</v>
      </c>
      <c r="PHS310" s="119" t="s">
        <v>614</v>
      </c>
      <c r="PHT310" s="119" t="s">
        <v>614</v>
      </c>
      <c r="PHU310" s="119" t="s">
        <v>614</v>
      </c>
      <c r="PHV310" s="119" t="s">
        <v>614</v>
      </c>
      <c r="PHW310" s="119" t="s">
        <v>614</v>
      </c>
      <c r="PHX310" s="119" t="s">
        <v>614</v>
      </c>
      <c r="PHY310" s="119" t="s">
        <v>614</v>
      </c>
      <c r="PHZ310" s="119" t="s">
        <v>614</v>
      </c>
      <c r="PIA310" s="119" t="s">
        <v>614</v>
      </c>
      <c r="PIB310" s="119" t="s">
        <v>614</v>
      </c>
      <c r="PIC310" s="119" t="s">
        <v>614</v>
      </c>
      <c r="PID310" s="119" t="s">
        <v>614</v>
      </c>
      <c r="PIE310" s="119" t="s">
        <v>614</v>
      </c>
      <c r="PIF310" s="119" t="s">
        <v>614</v>
      </c>
      <c r="PIG310" s="119" t="s">
        <v>614</v>
      </c>
      <c r="PIH310" s="119" t="s">
        <v>614</v>
      </c>
      <c r="PII310" s="119" t="s">
        <v>614</v>
      </c>
      <c r="PIJ310" s="119" t="s">
        <v>614</v>
      </c>
      <c r="PIK310" s="119" t="s">
        <v>614</v>
      </c>
      <c r="PIL310" s="119" t="s">
        <v>614</v>
      </c>
      <c r="PIM310" s="119" t="s">
        <v>614</v>
      </c>
      <c r="PIN310" s="119" t="s">
        <v>614</v>
      </c>
      <c r="PIO310" s="119" t="s">
        <v>614</v>
      </c>
      <c r="PIP310" s="119" t="s">
        <v>614</v>
      </c>
      <c r="PIQ310" s="119" t="s">
        <v>614</v>
      </c>
      <c r="PIR310" s="119" t="s">
        <v>614</v>
      </c>
      <c r="PIS310" s="119" t="s">
        <v>614</v>
      </c>
      <c r="PIT310" s="119" t="s">
        <v>614</v>
      </c>
      <c r="PIU310" s="119" t="s">
        <v>614</v>
      </c>
      <c r="PIV310" s="119" t="s">
        <v>614</v>
      </c>
      <c r="PIW310" s="119" t="s">
        <v>614</v>
      </c>
      <c r="PIX310" s="119" t="s">
        <v>614</v>
      </c>
      <c r="PIY310" s="119" t="s">
        <v>614</v>
      </c>
      <c r="PIZ310" s="119" t="s">
        <v>614</v>
      </c>
      <c r="PJA310" s="119" t="s">
        <v>614</v>
      </c>
      <c r="PJB310" s="119" t="s">
        <v>614</v>
      </c>
      <c r="PJC310" s="119" t="s">
        <v>614</v>
      </c>
      <c r="PJD310" s="119" t="s">
        <v>614</v>
      </c>
      <c r="PJE310" s="119" t="s">
        <v>614</v>
      </c>
      <c r="PJF310" s="119" t="s">
        <v>614</v>
      </c>
      <c r="PJG310" s="119" t="s">
        <v>614</v>
      </c>
      <c r="PJH310" s="119" t="s">
        <v>614</v>
      </c>
      <c r="PJI310" s="119" t="s">
        <v>614</v>
      </c>
      <c r="PJJ310" s="119" t="s">
        <v>614</v>
      </c>
      <c r="PJK310" s="119" t="s">
        <v>614</v>
      </c>
      <c r="PJL310" s="119" t="s">
        <v>614</v>
      </c>
      <c r="PJM310" s="119" t="s">
        <v>614</v>
      </c>
      <c r="PJN310" s="119" t="s">
        <v>614</v>
      </c>
      <c r="PJO310" s="119" t="s">
        <v>614</v>
      </c>
      <c r="PJP310" s="119" t="s">
        <v>614</v>
      </c>
      <c r="PJQ310" s="119" t="s">
        <v>614</v>
      </c>
      <c r="PJR310" s="119" t="s">
        <v>614</v>
      </c>
      <c r="PJS310" s="119" t="s">
        <v>614</v>
      </c>
      <c r="PJT310" s="119" t="s">
        <v>614</v>
      </c>
      <c r="PJU310" s="119" t="s">
        <v>614</v>
      </c>
      <c r="PJV310" s="119" t="s">
        <v>614</v>
      </c>
      <c r="PJW310" s="119" t="s">
        <v>614</v>
      </c>
      <c r="PJX310" s="119" t="s">
        <v>614</v>
      </c>
      <c r="PJY310" s="119" t="s">
        <v>614</v>
      </c>
      <c r="PJZ310" s="119" t="s">
        <v>614</v>
      </c>
      <c r="PKA310" s="119" t="s">
        <v>614</v>
      </c>
      <c r="PKB310" s="119" t="s">
        <v>614</v>
      </c>
      <c r="PKC310" s="119" t="s">
        <v>614</v>
      </c>
      <c r="PKD310" s="119" t="s">
        <v>614</v>
      </c>
      <c r="PKE310" s="119" t="s">
        <v>614</v>
      </c>
      <c r="PKF310" s="119" t="s">
        <v>614</v>
      </c>
      <c r="PKG310" s="119" t="s">
        <v>614</v>
      </c>
      <c r="PKH310" s="119" t="s">
        <v>614</v>
      </c>
      <c r="PKI310" s="119" t="s">
        <v>614</v>
      </c>
      <c r="PKJ310" s="119" t="s">
        <v>614</v>
      </c>
      <c r="PKK310" s="119" t="s">
        <v>614</v>
      </c>
      <c r="PKL310" s="119" t="s">
        <v>614</v>
      </c>
      <c r="PKM310" s="119" t="s">
        <v>614</v>
      </c>
      <c r="PKN310" s="119" t="s">
        <v>614</v>
      </c>
      <c r="PKO310" s="119" t="s">
        <v>614</v>
      </c>
      <c r="PKP310" s="119" t="s">
        <v>614</v>
      </c>
      <c r="PKQ310" s="119" t="s">
        <v>614</v>
      </c>
      <c r="PKR310" s="119" t="s">
        <v>614</v>
      </c>
      <c r="PKS310" s="119" t="s">
        <v>614</v>
      </c>
      <c r="PKT310" s="119" t="s">
        <v>614</v>
      </c>
      <c r="PKU310" s="119" t="s">
        <v>614</v>
      </c>
      <c r="PKV310" s="119" t="s">
        <v>614</v>
      </c>
      <c r="PKW310" s="119" t="s">
        <v>614</v>
      </c>
      <c r="PKX310" s="119" t="s">
        <v>614</v>
      </c>
      <c r="PKY310" s="119" t="s">
        <v>614</v>
      </c>
      <c r="PKZ310" s="119" t="s">
        <v>614</v>
      </c>
      <c r="PLA310" s="119" t="s">
        <v>614</v>
      </c>
      <c r="PLB310" s="119" t="s">
        <v>614</v>
      </c>
      <c r="PLC310" s="119" t="s">
        <v>614</v>
      </c>
      <c r="PLD310" s="119" t="s">
        <v>614</v>
      </c>
      <c r="PLE310" s="119" t="s">
        <v>614</v>
      </c>
      <c r="PLF310" s="119" t="s">
        <v>614</v>
      </c>
      <c r="PLG310" s="119" t="s">
        <v>614</v>
      </c>
      <c r="PLH310" s="119" t="s">
        <v>614</v>
      </c>
      <c r="PLI310" s="119" t="s">
        <v>614</v>
      </c>
      <c r="PLJ310" s="119" t="s">
        <v>614</v>
      </c>
      <c r="PLK310" s="119" t="s">
        <v>614</v>
      </c>
      <c r="PLL310" s="119" t="s">
        <v>614</v>
      </c>
      <c r="PLM310" s="119" t="s">
        <v>614</v>
      </c>
      <c r="PLN310" s="119" t="s">
        <v>614</v>
      </c>
      <c r="PLO310" s="119" t="s">
        <v>614</v>
      </c>
      <c r="PLP310" s="119" t="s">
        <v>614</v>
      </c>
      <c r="PLQ310" s="119" t="s">
        <v>614</v>
      </c>
      <c r="PLR310" s="119" t="s">
        <v>614</v>
      </c>
      <c r="PLS310" s="119" t="s">
        <v>614</v>
      </c>
      <c r="PLT310" s="119" t="s">
        <v>614</v>
      </c>
      <c r="PLU310" s="119" t="s">
        <v>614</v>
      </c>
      <c r="PLV310" s="119" t="s">
        <v>614</v>
      </c>
      <c r="PLW310" s="119" t="s">
        <v>614</v>
      </c>
      <c r="PLX310" s="119" t="s">
        <v>614</v>
      </c>
      <c r="PLY310" s="119" t="s">
        <v>614</v>
      </c>
      <c r="PLZ310" s="119" t="s">
        <v>614</v>
      </c>
      <c r="PMA310" s="119" t="s">
        <v>614</v>
      </c>
      <c r="PMB310" s="119" t="s">
        <v>614</v>
      </c>
      <c r="PMC310" s="119" t="s">
        <v>614</v>
      </c>
      <c r="PMD310" s="119" t="s">
        <v>614</v>
      </c>
      <c r="PME310" s="119" t="s">
        <v>614</v>
      </c>
      <c r="PMF310" s="119" t="s">
        <v>614</v>
      </c>
      <c r="PMG310" s="119" t="s">
        <v>614</v>
      </c>
      <c r="PMH310" s="119" t="s">
        <v>614</v>
      </c>
      <c r="PMI310" s="119" t="s">
        <v>614</v>
      </c>
      <c r="PMJ310" s="119" t="s">
        <v>614</v>
      </c>
      <c r="PMK310" s="119" t="s">
        <v>614</v>
      </c>
      <c r="PML310" s="119" t="s">
        <v>614</v>
      </c>
      <c r="PMM310" s="119" t="s">
        <v>614</v>
      </c>
      <c r="PMN310" s="119" t="s">
        <v>614</v>
      </c>
      <c r="PMO310" s="119" t="s">
        <v>614</v>
      </c>
      <c r="PMP310" s="119" t="s">
        <v>614</v>
      </c>
      <c r="PMQ310" s="119" t="s">
        <v>614</v>
      </c>
      <c r="PMR310" s="119" t="s">
        <v>614</v>
      </c>
      <c r="PMS310" s="119" t="s">
        <v>614</v>
      </c>
      <c r="PMT310" s="119" t="s">
        <v>614</v>
      </c>
      <c r="PMU310" s="119" t="s">
        <v>614</v>
      </c>
      <c r="PMV310" s="119" t="s">
        <v>614</v>
      </c>
      <c r="PMW310" s="119" t="s">
        <v>614</v>
      </c>
      <c r="PMX310" s="119" t="s">
        <v>614</v>
      </c>
      <c r="PMY310" s="119" t="s">
        <v>614</v>
      </c>
      <c r="PMZ310" s="119" t="s">
        <v>614</v>
      </c>
      <c r="PNA310" s="119" t="s">
        <v>614</v>
      </c>
      <c r="PNB310" s="119" t="s">
        <v>614</v>
      </c>
      <c r="PNC310" s="119" t="s">
        <v>614</v>
      </c>
      <c r="PND310" s="119" t="s">
        <v>614</v>
      </c>
      <c r="PNE310" s="119" t="s">
        <v>614</v>
      </c>
      <c r="PNF310" s="119" t="s">
        <v>614</v>
      </c>
      <c r="PNG310" s="119" t="s">
        <v>614</v>
      </c>
      <c r="PNH310" s="119" t="s">
        <v>614</v>
      </c>
      <c r="PNI310" s="119" t="s">
        <v>614</v>
      </c>
      <c r="PNJ310" s="119" t="s">
        <v>614</v>
      </c>
      <c r="PNK310" s="119" t="s">
        <v>614</v>
      </c>
      <c r="PNL310" s="119" t="s">
        <v>614</v>
      </c>
      <c r="PNM310" s="119" t="s">
        <v>614</v>
      </c>
      <c r="PNN310" s="119" t="s">
        <v>614</v>
      </c>
      <c r="PNO310" s="119" t="s">
        <v>614</v>
      </c>
      <c r="PNP310" s="119" t="s">
        <v>614</v>
      </c>
      <c r="PNQ310" s="119" t="s">
        <v>614</v>
      </c>
      <c r="PNR310" s="119" t="s">
        <v>614</v>
      </c>
      <c r="PNS310" s="119" t="s">
        <v>614</v>
      </c>
      <c r="PNT310" s="119" t="s">
        <v>614</v>
      </c>
      <c r="PNU310" s="119" t="s">
        <v>614</v>
      </c>
      <c r="PNV310" s="119" t="s">
        <v>614</v>
      </c>
      <c r="PNW310" s="119" t="s">
        <v>614</v>
      </c>
      <c r="PNX310" s="119" t="s">
        <v>614</v>
      </c>
      <c r="PNY310" s="119" t="s">
        <v>614</v>
      </c>
      <c r="PNZ310" s="119" t="s">
        <v>614</v>
      </c>
      <c r="POA310" s="119" t="s">
        <v>614</v>
      </c>
      <c r="POB310" s="119" t="s">
        <v>614</v>
      </c>
      <c r="POC310" s="119" t="s">
        <v>614</v>
      </c>
      <c r="POD310" s="119" t="s">
        <v>614</v>
      </c>
      <c r="POE310" s="119" t="s">
        <v>614</v>
      </c>
      <c r="POF310" s="119" t="s">
        <v>614</v>
      </c>
      <c r="POG310" s="119" t="s">
        <v>614</v>
      </c>
      <c r="POH310" s="119" t="s">
        <v>614</v>
      </c>
      <c r="POI310" s="119" t="s">
        <v>614</v>
      </c>
      <c r="POJ310" s="119" t="s">
        <v>614</v>
      </c>
      <c r="POK310" s="119" t="s">
        <v>614</v>
      </c>
      <c r="POL310" s="119" t="s">
        <v>614</v>
      </c>
      <c r="POM310" s="119" t="s">
        <v>614</v>
      </c>
      <c r="PON310" s="119" t="s">
        <v>614</v>
      </c>
      <c r="POO310" s="119" t="s">
        <v>614</v>
      </c>
      <c r="POP310" s="119" t="s">
        <v>614</v>
      </c>
      <c r="POQ310" s="119" t="s">
        <v>614</v>
      </c>
      <c r="POR310" s="119" t="s">
        <v>614</v>
      </c>
      <c r="POS310" s="119" t="s">
        <v>614</v>
      </c>
      <c r="POT310" s="119" t="s">
        <v>614</v>
      </c>
      <c r="POU310" s="119" t="s">
        <v>614</v>
      </c>
      <c r="POV310" s="119" t="s">
        <v>614</v>
      </c>
      <c r="POW310" s="119" t="s">
        <v>614</v>
      </c>
      <c r="POX310" s="119" t="s">
        <v>614</v>
      </c>
      <c r="POY310" s="119" t="s">
        <v>614</v>
      </c>
      <c r="POZ310" s="119" t="s">
        <v>614</v>
      </c>
      <c r="PPA310" s="119" t="s">
        <v>614</v>
      </c>
      <c r="PPB310" s="119" t="s">
        <v>614</v>
      </c>
      <c r="PPC310" s="119" t="s">
        <v>614</v>
      </c>
      <c r="PPD310" s="119" t="s">
        <v>614</v>
      </c>
      <c r="PPE310" s="119" t="s">
        <v>614</v>
      </c>
      <c r="PPF310" s="119" t="s">
        <v>614</v>
      </c>
      <c r="PPG310" s="119" t="s">
        <v>614</v>
      </c>
      <c r="PPH310" s="119" t="s">
        <v>614</v>
      </c>
      <c r="PPI310" s="119" t="s">
        <v>614</v>
      </c>
      <c r="PPJ310" s="119" t="s">
        <v>614</v>
      </c>
      <c r="PPK310" s="119" t="s">
        <v>614</v>
      </c>
      <c r="PPL310" s="119" t="s">
        <v>614</v>
      </c>
      <c r="PPM310" s="119" t="s">
        <v>614</v>
      </c>
      <c r="PPN310" s="119" t="s">
        <v>614</v>
      </c>
      <c r="PPO310" s="119" t="s">
        <v>614</v>
      </c>
      <c r="PPP310" s="119" t="s">
        <v>614</v>
      </c>
      <c r="PPQ310" s="119" t="s">
        <v>614</v>
      </c>
      <c r="PPR310" s="119" t="s">
        <v>614</v>
      </c>
      <c r="PPS310" s="119" t="s">
        <v>614</v>
      </c>
      <c r="PPT310" s="119" t="s">
        <v>614</v>
      </c>
      <c r="PPU310" s="119" t="s">
        <v>614</v>
      </c>
      <c r="PPV310" s="119" t="s">
        <v>614</v>
      </c>
      <c r="PPW310" s="119" t="s">
        <v>614</v>
      </c>
      <c r="PPX310" s="119" t="s">
        <v>614</v>
      </c>
      <c r="PPY310" s="119" t="s">
        <v>614</v>
      </c>
      <c r="PPZ310" s="119" t="s">
        <v>614</v>
      </c>
      <c r="PQA310" s="119" t="s">
        <v>614</v>
      </c>
      <c r="PQB310" s="119" t="s">
        <v>614</v>
      </c>
      <c r="PQC310" s="119" t="s">
        <v>614</v>
      </c>
      <c r="PQD310" s="119" t="s">
        <v>614</v>
      </c>
      <c r="PQE310" s="119" t="s">
        <v>614</v>
      </c>
      <c r="PQF310" s="119" t="s">
        <v>614</v>
      </c>
      <c r="PQG310" s="119" t="s">
        <v>614</v>
      </c>
      <c r="PQH310" s="119" t="s">
        <v>614</v>
      </c>
      <c r="PQI310" s="119" t="s">
        <v>614</v>
      </c>
      <c r="PQJ310" s="119" t="s">
        <v>614</v>
      </c>
      <c r="PQK310" s="119" t="s">
        <v>614</v>
      </c>
      <c r="PQL310" s="119" t="s">
        <v>614</v>
      </c>
      <c r="PQM310" s="119" t="s">
        <v>614</v>
      </c>
      <c r="PQN310" s="119" t="s">
        <v>614</v>
      </c>
      <c r="PQO310" s="119" t="s">
        <v>614</v>
      </c>
      <c r="PQP310" s="119" t="s">
        <v>614</v>
      </c>
      <c r="PQQ310" s="119" t="s">
        <v>614</v>
      </c>
      <c r="PQR310" s="119" t="s">
        <v>614</v>
      </c>
      <c r="PQS310" s="119" t="s">
        <v>614</v>
      </c>
      <c r="PQT310" s="119" t="s">
        <v>614</v>
      </c>
      <c r="PQU310" s="119" t="s">
        <v>614</v>
      </c>
      <c r="PQV310" s="119" t="s">
        <v>614</v>
      </c>
      <c r="PQW310" s="119" t="s">
        <v>614</v>
      </c>
      <c r="PQX310" s="119" t="s">
        <v>614</v>
      </c>
      <c r="PQY310" s="119" t="s">
        <v>614</v>
      </c>
      <c r="PQZ310" s="119" t="s">
        <v>614</v>
      </c>
      <c r="PRA310" s="119" t="s">
        <v>614</v>
      </c>
      <c r="PRB310" s="119" t="s">
        <v>614</v>
      </c>
      <c r="PRC310" s="119" t="s">
        <v>614</v>
      </c>
      <c r="PRD310" s="119" t="s">
        <v>614</v>
      </c>
      <c r="PRE310" s="119" t="s">
        <v>614</v>
      </c>
      <c r="PRF310" s="119" t="s">
        <v>614</v>
      </c>
      <c r="PRG310" s="119" t="s">
        <v>614</v>
      </c>
      <c r="PRH310" s="119" t="s">
        <v>614</v>
      </c>
      <c r="PRI310" s="119" t="s">
        <v>614</v>
      </c>
      <c r="PRJ310" s="119" t="s">
        <v>614</v>
      </c>
      <c r="PRK310" s="119" t="s">
        <v>614</v>
      </c>
      <c r="PRL310" s="119" t="s">
        <v>614</v>
      </c>
      <c r="PRM310" s="119" t="s">
        <v>614</v>
      </c>
      <c r="PRN310" s="119" t="s">
        <v>614</v>
      </c>
      <c r="PRO310" s="119" t="s">
        <v>614</v>
      </c>
      <c r="PRP310" s="119" t="s">
        <v>614</v>
      </c>
      <c r="PRQ310" s="119" t="s">
        <v>614</v>
      </c>
      <c r="PRR310" s="119" t="s">
        <v>614</v>
      </c>
      <c r="PRS310" s="119" t="s">
        <v>614</v>
      </c>
      <c r="PRT310" s="119" t="s">
        <v>614</v>
      </c>
      <c r="PRU310" s="119" t="s">
        <v>614</v>
      </c>
      <c r="PRV310" s="119" t="s">
        <v>614</v>
      </c>
      <c r="PRW310" s="119" t="s">
        <v>614</v>
      </c>
      <c r="PRX310" s="119" t="s">
        <v>614</v>
      </c>
      <c r="PRY310" s="119" t="s">
        <v>614</v>
      </c>
      <c r="PRZ310" s="119" t="s">
        <v>614</v>
      </c>
      <c r="PSA310" s="119" t="s">
        <v>614</v>
      </c>
      <c r="PSB310" s="119" t="s">
        <v>614</v>
      </c>
      <c r="PSC310" s="119" t="s">
        <v>614</v>
      </c>
      <c r="PSD310" s="119" t="s">
        <v>614</v>
      </c>
      <c r="PSE310" s="119" t="s">
        <v>614</v>
      </c>
      <c r="PSF310" s="119" t="s">
        <v>614</v>
      </c>
      <c r="PSG310" s="119" t="s">
        <v>614</v>
      </c>
      <c r="PSH310" s="119" t="s">
        <v>614</v>
      </c>
      <c r="PSI310" s="119" t="s">
        <v>614</v>
      </c>
      <c r="PSJ310" s="119" t="s">
        <v>614</v>
      </c>
      <c r="PSK310" s="119" t="s">
        <v>614</v>
      </c>
      <c r="PSL310" s="119" t="s">
        <v>614</v>
      </c>
      <c r="PSM310" s="119" t="s">
        <v>614</v>
      </c>
      <c r="PSN310" s="119" t="s">
        <v>614</v>
      </c>
      <c r="PSO310" s="119" t="s">
        <v>614</v>
      </c>
      <c r="PSP310" s="119" t="s">
        <v>614</v>
      </c>
      <c r="PSQ310" s="119" t="s">
        <v>614</v>
      </c>
      <c r="PSR310" s="119" t="s">
        <v>614</v>
      </c>
      <c r="PSS310" s="119" t="s">
        <v>614</v>
      </c>
      <c r="PST310" s="119" t="s">
        <v>614</v>
      </c>
      <c r="PSU310" s="119" t="s">
        <v>614</v>
      </c>
      <c r="PSV310" s="119" t="s">
        <v>614</v>
      </c>
      <c r="PSW310" s="119" t="s">
        <v>614</v>
      </c>
      <c r="PSX310" s="119" t="s">
        <v>614</v>
      </c>
      <c r="PSY310" s="119" t="s">
        <v>614</v>
      </c>
      <c r="PSZ310" s="119" t="s">
        <v>614</v>
      </c>
      <c r="PTA310" s="119" t="s">
        <v>614</v>
      </c>
      <c r="PTB310" s="119" t="s">
        <v>614</v>
      </c>
      <c r="PTC310" s="119" t="s">
        <v>614</v>
      </c>
      <c r="PTD310" s="119" t="s">
        <v>614</v>
      </c>
      <c r="PTE310" s="119" t="s">
        <v>614</v>
      </c>
      <c r="PTF310" s="119" t="s">
        <v>614</v>
      </c>
      <c r="PTG310" s="119" t="s">
        <v>614</v>
      </c>
      <c r="PTH310" s="119" t="s">
        <v>614</v>
      </c>
      <c r="PTI310" s="119" t="s">
        <v>614</v>
      </c>
      <c r="PTJ310" s="119" t="s">
        <v>614</v>
      </c>
      <c r="PTK310" s="119" t="s">
        <v>614</v>
      </c>
      <c r="PTL310" s="119" t="s">
        <v>614</v>
      </c>
      <c r="PTM310" s="119" t="s">
        <v>614</v>
      </c>
      <c r="PTN310" s="119" t="s">
        <v>614</v>
      </c>
      <c r="PTO310" s="119" t="s">
        <v>614</v>
      </c>
      <c r="PTP310" s="119" t="s">
        <v>614</v>
      </c>
      <c r="PTQ310" s="119" t="s">
        <v>614</v>
      </c>
      <c r="PTR310" s="119" t="s">
        <v>614</v>
      </c>
      <c r="PTS310" s="119" t="s">
        <v>614</v>
      </c>
      <c r="PTT310" s="119" t="s">
        <v>614</v>
      </c>
      <c r="PTU310" s="119" t="s">
        <v>614</v>
      </c>
      <c r="PTV310" s="119" t="s">
        <v>614</v>
      </c>
      <c r="PTW310" s="119" t="s">
        <v>614</v>
      </c>
      <c r="PTX310" s="119" t="s">
        <v>614</v>
      </c>
      <c r="PTY310" s="119" t="s">
        <v>614</v>
      </c>
      <c r="PTZ310" s="119" t="s">
        <v>614</v>
      </c>
      <c r="PUA310" s="119" t="s">
        <v>614</v>
      </c>
      <c r="PUB310" s="119" t="s">
        <v>614</v>
      </c>
      <c r="PUC310" s="119" t="s">
        <v>614</v>
      </c>
      <c r="PUD310" s="119" t="s">
        <v>614</v>
      </c>
      <c r="PUE310" s="119" t="s">
        <v>614</v>
      </c>
      <c r="PUF310" s="119" t="s">
        <v>614</v>
      </c>
      <c r="PUG310" s="119" t="s">
        <v>614</v>
      </c>
      <c r="PUH310" s="119" t="s">
        <v>614</v>
      </c>
      <c r="PUI310" s="119" t="s">
        <v>614</v>
      </c>
      <c r="PUJ310" s="119" t="s">
        <v>614</v>
      </c>
      <c r="PUK310" s="119" t="s">
        <v>614</v>
      </c>
      <c r="PUL310" s="119" t="s">
        <v>614</v>
      </c>
      <c r="PUM310" s="119" t="s">
        <v>614</v>
      </c>
      <c r="PUN310" s="119" t="s">
        <v>614</v>
      </c>
      <c r="PUO310" s="119" t="s">
        <v>614</v>
      </c>
      <c r="PUP310" s="119" t="s">
        <v>614</v>
      </c>
      <c r="PUQ310" s="119" t="s">
        <v>614</v>
      </c>
      <c r="PUR310" s="119" t="s">
        <v>614</v>
      </c>
      <c r="PUS310" s="119" t="s">
        <v>614</v>
      </c>
      <c r="PUT310" s="119" t="s">
        <v>614</v>
      </c>
      <c r="PUU310" s="119" t="s">
        <v>614</v>
      </c>
      <c r="PUV310" s="119" t="s">
        <v>614</v>
      </c>
      <c r="PUW310" s="119" t="s">
        <v>614</v>
      </c>
      <c r="PUX310" s="119" t="s">
        <v>614</v>
      </c>
      <c r="PUY310" s="119" t="s">
        <v>614</v>
      </c>
      <c r="PUZ310" s="119" t="s">
        <v>614</v>
      </c>
      <c r="PVA310" s="119" t="s">
        <v>614</v>
      </c>
      <c r="PVB310" s="119" t="s">
        <v>614</v>
      </c>
      <c r="PVC310" s="119" t="s">
        <v>614</v>
      </c>
      <c r="PVD310" s="119" t="s">
        <v>614</v>
      </c>
      <c r="PVE310" s="119" t="s">
        <v>614</v>
      </c>
      <c r="PVF310" s="119" t="s">
        <v>614</v>
      </c>
      <c r="PVG310" s="119" t="s">
        <v>614</v>
      </c>
      <c r="PVH310" s="119" t="s">
        <v>614</v>
      </c>
      <c r="PVI310" s="119" t="s">
        <v>614</v>
      </c>
      <c r="PVJ310" s="119" t="s">
        <v>614</v>
      </c>
      <c r="PVK310" s="119" t="s">
        <v>614</v>
      </c>
      <c r="PVL310" s="119" t="s">
        <v>614</v>
      </c>
      <c r="PVM310" s="119" t="s">
        <v>614</v>
      </c>
      <c r="PVN310" s="119" t="s">
        <v>614</v>
      </c>
      <c r="PVO310" s="119" t="s">
        <v>614</v>
      </c>
      <c r="PVP310" s="119" t="s">
        <v>614</v>
      </c>
      <c r="PVQ310" s="119" t="s">
        <v>614</v>
      </c>
      <c r="PVR310" s="119" t="s">
        <v>614</v>
      </c>
      <c r="PVS310" s="119" t="s">
        <v>614</v>
      </c>
      <c r="PVT310" s="119" t="s">
        <v>614</v>
      </c>
      <c r="PVU310" s="119" t="s">
        <v>614</v>
      </c>
      <c r="PVV310" s="119" t="s">
        <v>614</v>
      </c>
      <c r="PVW310" s="119" t="s">
        <v>614</v>
      </c>
      <c r="PVX310" s="119" t="s">
        <v>614</v>
      </c>
      <c r="PVY310" s="119" t="s">
        <v>614</v>
      </c>
      <c r="PVZ310" s="119" t="s">
        <v>614</v>
      </c>
      <c r="PWA310" s="119" t="s">
        <v>614</v>
      </c>
      <c r="PWB310" s="119" t="s">
        <v>614</v>
      </c>
      <c r="PWC310" s="119" t="s">
        <v>614</v>
      </c>
      <c r="PWD310" s="119" t="s">
        <v>614</v>
      </c>
      <c r="PWE310" s="119" t="s">
        <v>614</v>
      </c>
      <c r="PWF310" s="119" t="s">
        <v>614</v>
      </c>
      <c r="PWG310" s="119" t="s">
        <v>614</v>
      </c>
      <c r="PWH310" s="119" t="s">
        <v>614</v>
      </c>
      <c r="PWI310" s="119" t="s">
        <v>614</v>
      </c>
      <c r="PWJ310" s="119" t="s">
        <v>614</v>
      </c>
      <c r="PWK310" s="119" t="s">
        <v>614</v>
      </c>
      <c r="PWL310" s="119" t="s">
        <v>614</v>
      </c>
      <c r="PWM310" s="119" t="s">
        <v>614</v>
      </c>
      <c r="PWN310" s="119" t="s">
        <v>614</v>
      </c>
      <c r="PWO310" s="119" t="s">
        <v>614</v>
      </c>
      <c r="PWP310" s="119" t="s">
        <v>614</v>
      </c>
      <c r="PWQ310" s="119" t="s">
        <v>614</v>
      </c>
      <c r="PWR310" s="119" t="s">
        <v>614</v>
      </c>
      <c r="PWS310" s="119" t="s">
        <v>614</v>
      </c>
      <c r="PWT310" s="119" t="s">
        <v>614</v>
      </c>
      <c r="PWU310" s="119" t="s">
        <v>614</v>
      </c>
      <c r="PWV310" s="119" t="s">
        <v>614</v>
      </c>
      <c r="PWW310" s="119" t="s">
        <v>614</v>
      </c>
      <c r="PWX310" s="119" t="s">
        <v>614</v>
      </c>
      <c r="PWY310" s="119" t="s">
        <v>614</v>
      </c>
      <c r="PWZ310" s="119" t="s">
        <v>614</v>
      </c>
      <c r="PXA310" s="119" t="s">
        <v>614</v>
      </c>
      <c r="PXB310" s="119" t="s">
        <v>614</v>
      </c>
      <c r="PXC310" s="119" t="s">
        <v>614</v>
      </c>
      <c r="PXD310" s="119" t="s">
        <v>614</v>
      </c>
      <c r="PXE310" s="119" t="s">
        <v>614</v>
      </c>
      <c r="PXF310" s="119" t="s">
        <v>614</v>
      </c>
      <c r="PXG310" s="119" t="s">
        <v>614</v>
      </c>
      <c r="PXH310" s="119" t="s">
        <v>614</v>
      </c>
      <c r="PXI310" s="119" t="s">
        <v>614</v>
      </c>
      <c r="PXJ310" s="119" t="s">
        <v>614</v>
      </c>
      <c r="PXK310" s="119" t="s">
        <v>614</v>
      </c>
      <c r="PXL310" s="119" t="s">
        <v>614</v>
      </c>
      <c r="PXM310" s="119" t="s">
        <v>614</v>
      </c>
      <c r="PXN310" s="119" t="s">
        <v>614</v>
      </c>
      <c r="PXO310" s="119" t="s">
        <v>614</v>
      </c>
      <c r="PXP310" s="119" t="s">
        <v>614</v>
      </c>
      <c r="PXQ310" s="119" t="s">
        <v>614</v>
      </c>
      <c r="PXR310" s="119" t="s">
        <v>614</v>
      </c>
      <c r="PXS310" s="119" t="s">
        <v>614</v>
      </c>
      <c r="PXT310" s="119" t="s">
        <v>614</v>
      </c>
      <c r="PXU310" s="119" t="s">
        <v>614</v>
      </c>
      <c r="PXV310" s="119" t="s">
        <v>614</v>
      </c>
      <c r="PXW310" s="119" t="s">
        <v>614</v>
      </c>
      <c r="PXX310" s="119" t="s">
        <v>614</v>
      </c>
      <c r="PXY310" s="119" t="s">
        <v>614</v>
      </c>
      <c r="PXZ310" s="119" t="s">
        <v>614</v>
      </c>
      <c r="PYA310" s="119" t="s">
        <v>614</v>
      </c>
      <c r="PYB310" s="119" t="s">
        <v>614</v>
      </c>
      <c r="PYC310" s="119" t="s">
        <v>614</v>
      </c>
      <c r="PYD310" s="119" t="s">
        <v>614</v>
      </c>
      <c r="PYE310" s="119" t="s">
        <v>614</v>
      </c>
      <c r="PYF310" s="119" t="s">
        <v>614</v>
      </c>
      <c r="PYG310" s="119" t="s">
        <v>614</v>
      </c>
      <c r="PYH310" s="119" t="s">
        <v>614</v>
      </c>
      <c r="PYI310" s="119" t="s">
        <v>614</v>
      </c>
      <c r="PYJ310" s="119" t="s">
        <v>614</v>
      </c>
      <c r="PYK310" s="119" t="s">
        <v>614</v>
      </c>
      <c r="PYL310" s="119" t="s">
        <v>614</v>
      </c>
      <c r="PYM310" s="119" t="s">
        <v>614</v>
      </c>
      <c r="PYN310" s="119" t="s">
        <v>614</v>
      </c>
      <c r="PYO310" s="119" t="s">
        <v>614</v>
      </c>
      <c r="PYP310" s="119" t="s">
        <v>614</v>
      </c>
      <c r="PYQ310" s="119" t="s">
        <v>614</v>
      </c>
      <c r="PYR310" s="119" t="s">
        <v>614</v>
      </c>
      <c r="PYS310" s="119" t="s">
        <v>614</v>
      </c>
      <c r="PYT310" s="119" t="s">
        <v>614</v>
      </c>
      <c r="PYU310" s="119" t="s">
        <v>614</v>
      </c>
      <c r="PYV310" s="119" t="s">
        <v>614</v>
      </c>
      <c r="PYW310" s="119" t="s">
        <v>614</v>
      </c>
      <c r="PYX310" s="119" t="s">
        <v>614</v>
      </c>
      <c r="PYY310" s="119" t="s">
        <v>614</v>
      </c>
      <c r="PYZ310" s="119" t="s">
        <v>614</v>
      </c>
      <c r="PZA310" s="119" t="s">
        <v>614</v>
      </c>
      <c r="PZB310" s="119" t="s">
        <v>614</v>
      </c>
      <c r="PZC310" s="119" t="s">
        <v>614</v>
      </c>
      <c r="PZD310" s="119" t="s">
        <v>614</v>
      </c>
      <c r="PZE310" s="119" t="s">
        <v>614</v>
      </c>
      <c r="PZF310" s="119" t="s">
        <v>614</v>
      </c>
      <c r="PZG310" s="119" t="s">
        <v>614</v>
      </c>
      <c r="PZH310" s="119" t="s">
        <v>614</v>
      </c>
      <c r="PZI310" s="119" t="s">
        <v>614</v>
      </c>
      <c r="PZJ310" s="119" t="s">
        <v>614</v>
      </c>
      <c r="PZK310" s="119" t="s">
        <v>614</v>
      </c>
      <c r="PZL310" s="119" t="s">
        <v>614</v>
      </c>
      <c r="PZM310" s="119" t="s">
        <v>614</v>
      </c>
      <c r="PZN310" s="119" t="s">
        <v>614</v>
      </c>
      <c r="PZO310" s="119" t="s">
        <v>614</v>
      </c>
      <c r="PZP310" s="119" t="s">
        <v>614</v>
      </c>
      <c r="PZQ310" s="119" t="s">
        <v>614</v>
      </c>
      <c r="PZR310" s="119" t="s">
        <v>614</v>
      </c>
      <c r="PZS310" s="119" t="s">
        <v>614</v>
      </c>
      <c r="PZT310" s="119" t="s">
        <v>614</v>
      </c>
      <c r="PZU310" s="119" t="s">
        <v>614</v>
      </c>
      <c r="PZV310" s="119" t="s">
        <v>614</v>
      </c>
      <c r="PZW310" s="119" t="s">
        <v>614</v>
      </c>
      <c r="PZX310" s="119" t="s">
        <v>614</v>
      </c>
      <c r="PZY310" s="119" t="s">
        <v>614</v>
      </c>
      <c r="PZZ310" s="119" t="s">
        <v>614</v>
      </c>
      <c r="QAA310" s="119" t="s">
        <v>614</v>
      </c>
      <c r="QAB310" s="119" t="s">
        <v>614</v>
      </c>
      <c r="QAC310" s="119" t="s">
        <v>614</v>
      </c>
      <c r="QAD310" s="119" t="s">
        <v>614</v>
      </c>
      <c r="QAE310" s="119" t="s">
        <v>614</v>
      </c>
      <c r="QAF310" s="119" t="s">
        <v>614</v>
      </c>
      <c r="QAG310" s="119" t="s">
        <v>614</v>
      </c>
      <c r="QAH310" s="119" t="s">
        <v>614</v>
      </c>
      <c r="QAI310" s="119" t="s">
        <v>614</v>
      </c>
      <c r="QAJ310" s="119" t="s">
        <v>614</v>
      </c>
      <c r="QAK310" s="119" t="s">
        <v>614</v>
      </c>
      <c r="QAL310" s="119" t="s">
        <v>614</v>
      </c>
      <c r="QAM310" s="119" t="s">
        <v>614</v>
      </c>
      <c r="QAN310" s="119" t="s">
        <v>614</v>
      </c>
      <c r="QAO310" s="119" t="s">
        <v>614</v>
      </c>
      <c r="QAP310" s="119" t="s">
        <v>614</v>
      </c>
      <c r="QAQ310" s="119" t="s">
        <v>614</v>
      </c>
      <c r="QAR310" s="119" t="s">
        <v>614</v>
      </c>
      <c r="QAS310" s="119" t="s">
        <v>614</v>
      </c>
      <c r="QAT310" s="119" t="s">
        <v>614</v>
      </c>
      <c r="QAU310" s="119" t="s">
        <v>614</v>
      </c>
      <c r="QAV310" s="119" t="s">
        <v>614</v>
      </c>
      <c r="QAW310" s="119" t="s">
        <v>614</v>
      </c>
      <c r="QAX310" s="119" t="s">
        <v>614</v>
      </c>
      <c r="QAY310" s="119" t="s">
        <v>614</v>
      </c>
      <c r="QAZ310" s="119" t="s">
        <v>614</v>
      </c>
      <c r="QBA310" s="119" t="s">
        <v>614</v>
      </c>
      <c r="QBB310" s="119" t="s">
        <v>614</v>
      </c>
      <c r="QBC310" s="119" t="s">
        <v>614</v>
      </c>
      <c r="QBD310" s="119" t="s">
        <v>614</v>
      </c>
      <c r="QBE310" s="119" t="s">
        <v>614</v>
      </c>
      <c r="QBF310" s="119" t="s">
        <v>614</v>
      </c>
      <c r="QBG310" s="119" t="s">
        <v>614</v>
      </c>
      <c r="QBH310" s="119" t="s">
        <v>614</v>
      </c>
      <c r="QBI310" s="119" t="s">
        <v>614</v>
      </c>
      <c r="QBJ310" s="119" t="s">
        <v>614</v>
      </c>
      <c r="QBK310" s="119" t="s">
        <v>614</v>
      </c>
      <c r="QBL310" s="119" t="s">
        <v>614</v>
      </c>
      <c r="QBM310" s="119" t="s">
        <v>614</v>
      </c>
      <c r="QBN310" s="119" t="s">
        <v>614</v>
      </c>
      <c r="QBO310" s="119" t="s">
        <v>614</v>
      </c>
      <c r="QBP310" s="119" t="s">
        <v>614</v>
      </c>
      <c r="QBQ310" s="119" t="s">
        <v>614</v>
      </c>
      <c r="QBR310" s="119" t="s">
        <v>614</v>
      </c>
      <c r="QBS310" s="119" t="s">
        <v>614</v>
      </c>
      <c r="QBT310" s="119" t="s">
        <v>614</v>
      </c>
      <c r="QBU310" s="119" t="s">
        <v>614</v>
      </c>
      <c r="QBV310" s="119" t="s">
        <v>614</v>
      </c>
      <c r="QBW310" s="119" t="s">
        <v>614</v>
      </c>
      <c r="QBX310" s="119" t="s">
        <v>614</v>
      </c>
      <c r="QBY310" s="119" t="s">
        <v>614</v>
      </c>
      <c r="QBZ310" s="119" t="s">
        <v>614</v>
      </c>
      <c r="QCA310" s="119" t="s">
        <v>614</v>
      </c>
      <c r="QCB310" s="119" t="s">
        <v>614</v>
      </c>
      <c r="QCC310" s="119" t="s">
        <v>614</v>
      </c>
      <c r="QCD310" s="119" t="s">
        <v>614</v>
      </c>
      <c r="QCE310" s="119" t="s">
        <v>614</v>
      </c>
      <c r="QCF310" s="119" t="s">
        <v>614</v>
      </c>
      <c r="QCG310" s="119" t="s">
        <v>614</v>
      </c>
      <c r="QCH310" s="119" t="s">
        <v>614</v>
      </c>
      <c r="QCI310" s="119" t="s">
        <v>614</v>
      </c>
      <c r="QCJ310" s="119" t="s">
        <v>614</v>
      </c>
      <c r="QCK310" s="119" t="s">
        <v>614</v>
      </c>
      <c r="QCL310" s="119" t="s">
        <v>614</v>
      </c>
      <c r="QCM310" s="119" t="s">
        <v>614</v>
      </c>
      <c r="QCN310" s="119" t="s">
        <v>614</v>
      </c>
      <c r="QCO310" s="119" t="s">
        <v>614</v>
      </c>
      <c r="QCP310" s="119" t="s">
        <v>614</v>
      </c>
      <c r="QCQ310" s="119" t="s">
        <v>614</v>
      </c>
      <c r="QCR310" s="119" t="s">
        <v>614</v>
      </c>
      <c r="QCS310" s="119" t="s">
        <v>614</v>
      </c>
      <c r="QCT310" s="119" t="s">
        <v>614</v>
      </c>
      <c r="QCU310" s="119" t="s">
        <v>614</v>
      </c>
      <c r="QCV310" s="119" t="s">
        <v>614</v>
      </c>
      <c r="QCW310" s="119" t="s">
        <v>614</v>
      </c>
      <c r="QCX310" s="119" t="s">
        <v>614</v>
      </c>
      <c r="QCY310" s="119" t="s">
        <v>614</v>
      </c>
      <c r="QCZ310" s="119" t="s">
        <v>614</v>
      </c>
      <c r="QDA310" s="119" t="s">
        <v>614</v>
      </c>
      <c r="QDB310" s="119" t="s">
        <v>614</v>
      </c>
      <c r="QDC310" s="119" t="s">
        <v>614</v>
      </c>
      <c r="QDD310" s="119" t="s">
        <v>614</v>
      </c>
      <c r="QDE310" s="119" t="s">
        <v>614</v>
      </c>
      <c r="QDF310" s="119" t="s">
        <v>614</v>
      </c>
      <c r="QDG310" s="119" t="s">
        <v>614</v>
      </c>
      <c r="QDH310" s="119" t="s">
        <v>614</v>
      </c>
      <c r="QDI310" s="119" t="s">
        <v>614</v>
      </c>
      <c r="QDJ310" s="119" t="s">
        <v>614</v>
      </c>
      <c r="QDK310" s="119" t="s">
        <v>614</v>
      </c>
      <c r="QDL310" s="119" t="s">
        <v>614</v>
      </c>
      <c r="QDM310" s="119" t="s">
        <v>614</v>
      </c>
      <c r="QDN310" s="119" t="s">
        <v>614</v>
      </c>
      <c r="QDO310" s="119" t="s">
        <v>614</v>
      </c>
      <c r="QDP310" s="119" t="s">
        <v>614</v>
      </c>
      <c r="QDQ310" s="119" t="s">
        <v>614</v>
      </c>
      <c r="QDR310" s="119" t="s">
        <v>614</v>
      </c>
      <c r="QDS310" s="119" t="s">
        <v>614</v>
      </c>
      <c r="QDT310" s="119" t="s">
        <v>614</v>
      </c>
      <c r="QDU310" s="119" t="s">
        <v>614</v>
      </c>
      <c r="QDV310" s="119" t="s">
        <v>614</v>
      </c>
      <c r="QDW310" s="119" t="s">
        <v>614</v>
      </c>
      <c r="QDX310" s="119" t="s">
        <v>614</v>
      </c>
      <c r="QDY310" s="119" t="s">
        <v>614</v>
      </c>
      <c r="QDZ310" s="119" t="s">
        <v>614</v>
      </c>
      <c r="QEA310" s="119" t="s">
        <v>614</v>
      </c>
      <c r="QEB310" s="119" t="s">
        <v>614</v>
      </c>
      <c r="QEC310" s="119" t="s">
        <v>614</v>
      </c>
      <c r="QED310" s="119" t="s">
        <v>614</v>
      </c>
      <c r="QEE310" s="119" t="s">
        <v>614</v>
      </c>
      <c r="QEF310" s="119" t="s">
        <v>614</v>
      </c>
      <c r="QEG310" s="119" t="s">
        <v>614</v>
      </c>
      <c r="QEH310" s="119" t="s">
        <v>614</v>
      </c>
      <c r="QEI310" s="119" t="s">
        <v>614</v>
      </c>
      <c r="QEJ310" s="119" t="s">
        <v>614</v>
      </c>
      <c r="QEK310" s="119" t="s">
        <v>614</v>
      </c>
      <c r="QEL310" s="119" t="s">
        <v>614</v>
      </c>
      <c r="QEM310" s="119" t="s">
        <v>614</v>
      </c>
      <c r="QEN310" s="119" t="s">
        <v>614</v>
      </c>
      <c r="QEO310" s="119" t="s">
        <v>614</v>
      </c>
      <c r="QEP310" s="119" t="s">
        <v>614</v>
      </c>
      <c r="QEQ310" s="119" t="s">
        <v>614</v>
      </c>
      <c r="QER310" s="119" t="s">
        <v>614</v>
      </c>
      <c r="QES310" s="119" t="s">
        <v>614</v>
      </c>
      <c r="QET310" s="119" t="s">
        <v>614</v>
      </c>
      <c r="QEU310" s="119" t="s">
        <v>614</v>
      </c>
      <c r="QEV310" s="119" t="s">
        <v>614</v>
      </c>
      <c r="QEW310" s="119" t="s">
        <v>614</v>
      </c>
      <c r="QEX310" s="119" t="s">
        <v>614</v>
      </c>
      <c r="QEY310" s="119" t="s">
        <v>614</v>
      </c>
      <c r="QEZ310" s="119" t="s">
        <v>614</v>
      </c>
      <c r="QFA310" s="119" t="s">
        <v>614</v>
      </c>
      <c r="QFB310" s="119" t="s">
        <v>614</v>
      </c>
      <c r="QFC310" s="119" t="s">
        <v>614</v>
      </c>
      <c r="QFD310" s="119" t="s">
        <v>614</v>
      </c>
      <c r="QFE310" s="119" t="s">
        <v>614</v>
      </c>
      <c r="QFF310" s="119" t="s">
        <v>614</v>
      </c>
      <c r="QFG310" s="119" t="s">
        <v>614</v>
      </c>
      <c r="QFH310" s="119" t="s">
        <v>614</v>
      </c>
      <c r="QFI310" s="119" t="s">
        <v>614</v>
      </c>
      <c r="QFJ310" s="119" t="s">
        <v>614</v>
      </c>
      <c r="QFK310" s="119" t="s">
        <v>614</v>
      </c>
      <c r="QFL310" s="119" t="s">
        <v>614</v>
      </c>
      <c r="QFM310" s="119" t="s">
        <v>614</v>
      </c>
      <c r="QFN310" s="119" t="s">
        <v>614</v>
      </c>
      <c r="QFO310" s="119" t="s">
        <v>614</v>
      </c>
      <c r="QFP310" s="119" t="s">
        <v>614</v>
      </c>
      <c r="QFQ310" s="119" t="s">
        <v>614</v>
      </c>
      <c r="QFR310" s="119" t="s">
        <v>614</v>
      </c>
      <c r="QFS310" s="119" t="s">
        <v>614</v>
      </c>
      <c r="QFT310" s="119" t="s">
        <v>614</v>
      </c>
      <c r="QFU310" s="119" t="s">
        <v>614</v>
      </c>
      <c r="QFV310" s="119" t="s">
        <v>614</v>
      </c>
      <c r="QFW310" s="119" t="s">
        <v>614</v>
      </c>
      <c r="QFX310" s="119" t="s">
        <v>614</v>
      </c>
      <c r="QFY310" s="119" t="s">
        <v>614</v>
      </c>
      <c r="QFZ310" s="119" t="s">
        <v>614</v>
      </c>
      <c r="QGA310" s="119" t="s">
        <v>614</v>
      </c>
      <c r="QGB310" s="119" t="s">
        <v>614</v>
      </c>
      <c r="QGC310" s="119" t="s">
        <v>614</v>
      </c>
      <c r="QGD310" s="119" t="s">
        <v>614</v>
      </c>
      <c r="QGE310" s="119" t="s">
        <v>614</v>
      </c>
      <c r="QGF310" s="119" t="s">
        <v>614</v>
      </c>
      <c r="QGG310" s="119" t="s">
        <v>614</v>
      </c>
      <c r="QGH310" s="119" t="s">
        <v>614</v>
      </c>
      <c r="QGI310" s="119" t="s">
        <v>614</v>
      </c>
      <c r="QGJ310" s="119" t="s">
        <v>614</v>
      </c>
      <c r="QGK310" s="119" t="s">
        <v>614</v>
      </c>
      <c r="QGL310" s="119" t="s">
        <v>614</v>
      </c>
      <c r="QGM310" s="119" t="s">
        <v>614</v>
      </c>
      <c r="QGN310" s="119" t="s">
        <v>614</v>
      </c>
      <c r="QGO310" s="119" t="s">
        <v>614</v>
      </c>
      <c r="QGP310" s="119" t="s">
        <v>614</v>
      </c>
      <c r="QGQ310" s="119" t="s">
        <v>614</v>
      </c>
      <c r="QGR310" s="119" t="s">
        <v>614</v>
      </c>
      <c r="QGS310" s="119" t="s">
        <v>614</v>
      </c>
      <c r="QGT310" s="119" t="s">
        <v>614</v>
      </c>
      <c r="QGU310" s="119" t="s">
        <v>614</v>
      </c>
      <c r="QGV310" s="119" t="s">
        <v>614</v>
      </c>
      <c r="QGW310" s="119" t="s">
        <v>614</v>
      </c>
      <c r="QGX310" s="119" t="s">
        <v>614</v>
      </c>
      <c r="QGY310" s="119" t="s">
        <v>614</v>
      </c>
      <c r="QGZ310" s="119" t="s">
        <v>614</v>
      </c>
      <c r="QHA310" s="119" t="s">
        <v>614</v>
      </c>
      <c r="QHB310" s="119" t="s">
        <v>614</v>
      </c>
      <c r="QHC310" s="119" t="s">
        <v>614</v>
      </c>
      <c r="QHD310" s="119" t="s">
        <v>614</v>
      </c>
      <c r="QHE310" s="119" t="s">
        <v>614</v>
      </c>
      <c r="QHF310" s="119" t="s">
        <v>614</v>
      </c>
      <c r="QHG310" s="119" t="s">
        <v>614</v>
      </c>
      <c r="QHH310" s="119" t="s">
        <v>614</v>
      </c>
      <c r="QHI310" s="119" t="s">
        <v>614</v>
      </c>
      <c r="QHJ310" s="119" t="s">
        <v>614</v>
      </c>
      <c r="QHK310" s="119" t="s">
        <v>614</v>
      </c>
      <c r="QHL310" s="119" t="s">
        <v>614</v>
      </c>
      <c r="QHM310" s="119" t="s">
        <v>614</v>
      </c>
      <c r="QHN310" s="119" t="s">
        <v>614</v>
      </c>
      <c r="QHO310" s="119" t="s">
        <v>614</v>
      </c>
      <c r="QHP310" s="119" t="s">
        <v>614</v>
      </c>
      <c r="QHQ310" s="119" t="s">
        <v>614</v>
      </c>
      <c r="QHR310" s="119" t="s">
        <v>614</v>
      </c>
      <c r="QHS310" s="119" t="s">
        <v>614</v>
      </c>
      <c r="QHT310" s="119" t="s">
        <v>614</v>
      </c>
      <c r="QHU310" s="119" t="s">
        <v>614</v>
      </c>
      <c r="QHV310" s="119" t="s">
        <v>614</v>
      </c>
      <c r="QHW310" s="119" t="s">
        <v>614</v>
      </c>
      <c r="QHX310" s="119" t="s">
        <v>614</v>
      </c>
      <c r="QHY310" s="119" t="s">
        <v>614</v>
      </c>
      <c r="QHZ310" s="119" t="s">
        <v>614</v>
      </c>
      <c r="QIA310" s="119" t="s">
        <v>614</v>
      </c>
      <c r="QIB310" s="119" t="s">
        <v>614</v>
      </c>
      <c r="QIC310" s="119" t="s">
        <v>614</v>
      </c>
      <c r="QID310" s="119" t="s">
        <v>614</v>
      </c>
      <c r="QIE310" s="119" t="s">
        <v>614</v>
      </c>
      <c r="QIF310" s="119" t="s">
        <v>614</v>
      </c>
      <c r="QIG310" s="119" t="s">
        <v>614</v>
      </c>
      <c r="QIH310" s="119" t="s">
        <v>614</v>
      </c>
      <c r="QII310" s="119" t="s">
        <v>614</v>
      </c>
      <c r="QIJ310" s="119" t="s">
        <v>614</v>
      </c>
      <c r="QIK310" s="119" t="s">
        <v>614</v>
      </c>
      <c r="QIL310" s="119" t="s">
        <v>614</v>
      </c>
      <c r="QIM310" s="119" t="s">
        <v>614</v>
      </c>
      <c r="QIN310" s="119" t="s">
        <v>614</v>
      </c>
      <c r="QIO310" s="119" t="s">
        <v>614</v>
      </c>
      <c r="QIP310" s="119" t="s">
        <v>614</v>
      </c>
      <c r="QIQ310" s="119" t="s">
        <v>614</v>
      </c>
      <c r="QIR310" s="119" t="s">
        <v>614</v>
      </c>
      <c r="QIS310" s="119" t="s">
        <v>614</v>
      </c>
      <c r="QIT310" s="119" t="s">
        <v>614</v>
      </c>
      <c r="QIU310" s="119" t="s">
        <v>614</v>
      </c>
      <c r="QIV310" s="119" t="s">
        <v>614</v>
      </c>
      <c r="QIW310" s="119" t="s">
        <v>614</v>
      </c>
      <c r="QIX310" s="119" t="s">
        <v>614</v>
      </c>
      <c r="QIY310" s="119" t="s">
        <v>614</v>
      </c>
      <c r="QIZ310" s="119" t="s">
        <v>614</v>
      </c>
      <c r="QJA310" s="119" t="s">
        <v>614</v>
      </c>
      <c r="QJB310" s="119" t="s">
        <v>614</v>
      </c>
      <c r="QJC310" s="119" t="s">
        <v>614</v>
      </c>
      <c r="QJD310" s="119" t="s">
        <v>614</v>
      </c>
      <c r="QJE310" s="119" t="s">
        <v>614</v>
      </c>
      <c r="QJF310" s="119" t="s">
        <v>614</v>
      </c>
      <c r="QJG310" s="119" t="s">
        <v>614</v>
      </c>
      <c r="QJH310" s="119" t="s">
        <v>614</v>
      </c>
      <c r="QJI310" s="119" t="s">
        <v>614</v>
      </c>
      <c r="QJJ310" s="119" t="s">
        <v>614</v>
      </c>
      <c r="QJK310" s="119" t="s">
        <v>614</v>
      </c>
      <c r="QJL310" s="119" t="s">
        <v>614</v>
      </c>
      <c r="QJM310" s="119" t="s">
        <v>614</v>
      </c>
      <c r="QJN310" s="119" t="s">
        <v>614</v>
      </c>
      <c r="QJO310" s="119" t="s">
        <v>614</v>
      </c>
      <c r="QJP310" s="119" t="s">
        <v>614</v>
      </c>
      <c r="QJQ310" s="119" t="s">
        <v>614</v>
      </c>
      <c r="QJR310" s="119" t="s">
        <v>614</v>
      </c>
      <c r="QJS310" s="119" t="s">
        <v>614</v>
      </c>
      <c r="QJT310" s="119" t="s">
        <v>614</v>
      </c>
      <c r="QJU310" s="119" t="s">
        <v>614</v>
      </c>
      <c r="QJV310" s="119" t="s">
        <v>614</v>
      </c>
      <c r="QJW310" s="119" t="s">
        <v>614</v>
      </c>
      <c r="QJX310" s="119" t="s">
        <v>614</v>
      </c>
      <c r="QJY310" s="119" t="s">
        <v>614</v>
      </c>
      <c r="QJZ310" s="119" t="s">
        <v>614</v>
      </c>
      <c r="QKA310" s="119" t="s">
        <v>614</v>
      </c>
      <c r="QKB310" s="119" t="s">
        <v>614</v>
      </c>
      <c r="QKC310" s="119" t="s">
        <v>614</v>
      </c>
      <c r="QKD310" s="119" t="s">
        <v>614</v>
      </c>
      <c r="QKE310" s="119" t="s">
        <v>614</v>
      </c>
      <c r="QKF310" s="119" t="s">
        <v>614</v>
      </c>
      <c r="QKG310" s="119" t="s">
        <v>614</v>
      </c>
      <c r="QKH310" s="119" t="s">
        <v>614</v>
      </c>
      <c r="QKI310" s="119" t="s">
        <v>614</v>
      </c>
      <c r="QKJ310" s="119" t="s">
        <v>614</v>
      </c>
      <c r="QKK310" s="119" t="s">
        <v>614</v>
      </c>
      <c r="QKL310" s="119" t="s">
        <v>614</v>
      </c>
      <c r="QKM310" s="119" t="s">
        <v>614</v>
      </c>
      <c r="QKN310" s="119" t="s">
        <v>614</v>
      </c>
      <c r="QKO310" s="119" t="s">
        <v>614</v>
      </c>
      <c r="QKP310" s="119" t="s">
        <v>614</v>
      </c>
      <c r="QKQ310" s="119" t="s">
        <v>614</v>
      </c>
      <c r="QKR310" s="119" t="s">
        <v>614</v>
      </c>
      <c r="QKS310" s="119" t="s">
        <v>614</v>
      </c>
      <c r="QKT310" s="119" t="s">
        <v>614</v>
      </c>
      <c r="QKU310" s="119" t="s">
        <v>614</v>
      </c>
      <c r="QKV310" s="119" t="s">
        <v>614</v>
      </c>
      <c r="QKW310" s="119" t="s">
        <v>614</v>
      </c>
      <c r="QKX310" s="119" t="s">
        <v>614</v>
      </c>
      <c r="QKY310" s="119" t="s">
        <v>614</v>
      </c>
      <c r="QKZ310" s="119" t="s">
        <v>614</v>
      </c>
      <c r="QLA310" s="119" t="s">
        <v>614</v>
      </c>
      <c r="QLB310" s="119" t="s">
        <v>614</v>
      </c>
      <c r="QLC310" s="119" t="s">
        <v>614</v>
      </c>
      <c r="QLD310" s="119" t="s">
        <v>614</v>
      </c>
      <c r="QLE310" s="119" t="s">
        <v>614</v>
      </c>
      <c r="QLF310" s="119" t="s">
        <v>614</v>
      </c>
      <c r="QLG310" s="119" t="s">
        <v>614</v>
      </c>
      <c r="QLH310" s="119" t="s">
        <v>614</v>
      </c>
      <c r="QLI310" s="119" t="s">
        <v>614</v>
      </c>
      <c r="QLJ310" s="119" t="s">
        <v>614</v>
      </c>
      <c r="QLK310" s="119" t="s">
        <v>614</v>
      </c>
      <c r="QLL310" s="119" t="s">
        <v>614</v>
      </c>
      <c r="QLM310" s="119" t="s">
        <v>614</v>
      </c>
      <c r="QLN310" s="119" t="s">
        <v>614</v>
      </c>
      <c r="QLO310" s="119" t="s">
        <v>614</v>
      </c>
      <c r="QLP310" s="119" t="s">
        <v>614</v>
      </c>
      <c r="QLQ310" s="119" t="s">
        <v>614</v>
      </c>
      <c r="QLR310" s="119" t="s">
        <v>614</v>
      </c>
      <c r="QLS310" s="119" t="s">
        <v>614</v>
      </c>
      <c r="QLT310" s="119" t="s">
        <v>614</v>
      </c>
      <c r="QLU310" s="119" t="s">
        <v>614</v>
      </c>
      <c r="QLV310" s="119" t="s">
        <v>614</v>
      </c>
      <c r="QLW310" s="119" t="s">
        <v>614</v>
      </c>
      <c r="QLX310" s="119" t="s">
        <v>614</v>
      </c>
      <c r="QLY310" s="119" t="s">
        <v>614</v>
      </c>
      <c r="QLZ310" s="119" t="s">
        <v>614</v>
      </c>
      <c r="QMA310" s="119" t="s">
        <v>614</v>
      </c>
      <c r="QMB310" s="119" t="s">
        <v>614</v>
      </c>
      <c r="QMC310" s="119" t="s">
        <v>614</v>
      </c>
      <c r="QMD310" s="119" t="s">
        <v>614</v>
      </c>
      <c r="QME310" s="119" t="s">
        <v>614</v>
      </c>
      <c r="QMF310" s="119" t="s">
        <v>614</v>
      </c>
      <c r="QMG310" s="119" t="s">
        <v>614</v>
      </c>
      <c r="QMH310" s="119" t="s">
        <v>614</v>
      </c>
      <c r="QMI310" s="119" t="s">
        <v>614</v>
      </c>
      <c r="QMJ310" s="119" t="s">
        <v>614</v>
      </c>
      <c r="QMK310" s="119" t="s">
        <v>614</v>
      </c>
      <c r="QML310" s="119" t="s">
        <v>614</v>
      </c>
      <c r="QMM310" s="119" t="s">
        <v>614</v>
      </c>
      <c r="QMN310" s="119" t="s">
        <v>614</v>
      </c>
      <c r="QMO310" s="119" t="s">
        <v>614</v>
      </c>
      <c r="QMP310" s="119" t="s">
        <v>614</v>
      </c>
      <c r="QMQ310" s="119" t="s">
        <v>614</v>
      </c>
      <c r="QMR310" s="119" t="s">
        <v>614</v>
      </c>
      <c r="QMS310" s="119" t="s">
        <v>614</v>
      </c>
      <c r="QMT310" s="119" t="s">
        <v>614</v>
      </c>
      <c r="QMU310" s="119" t="s">
        <v>614</v>
      </c>
      <c r="QMV310" s="119" t="s">
        <v>614</v>
      </c>
      <c r="QMW310" s="119" t="s">
        <v>614</v>
      </c>
      <c r="QMX310" s="119" t="s">
        <v>614</v>
      </c>
      <c r="QMY310" s="119" t="s">
        <v>614</v>
      </c>
      <c r="QMZ310" s="119" t="s">
        <v>614</v>
      </c>
      <c r="QNA310" s="119" t="s">
        <v>614</v>
      </c>
      <c r="QNB310" s="119" t="s">
        <v>614</v>
      </c>
      <c r="QNC310" s="119" t="s">
        <v>614</v>
      </c>
      <c r="QND310" s="119" t="s">
        <v>614</v>
      </c>
      <c r="QNE310" s="119" t="s">
        <v>614</v>
      </c>
      <c r="QNF310" s="119" t="s">
        <v>614</v>
      </c>
      <c r="QNG310" s="119" t="s">
        <v>614</v>
      </c>
      <c r="QNH310" s="119" t="s">
        <v>614</v>
      </c>
      <c r="QNI310" s="119" t="s">
        <v>614</v>
      </c>
      <c r="QNJ310" s="119" t="s">
        <v>614</v>
      </c>
      <c r="QNK310" s="119" t="s">
        <v>614</v>
      </c>
      <c r="QNL310" s="119" t="s">
        <v>614</v>
      </c>
      <c r="QNM310" s="119" t="s">
        <v>614</v>
      </c>
      <c r="QNN310" s="119" t="s">
        <v>614</v>
      </c>
      <c r="QNO310" s="119" t="s">
        <v>614</v>
      </c>
      <c r="QNP310" s="119" t="s">
        <v>614</v>
      </c>
      <c r="QNQ310" s="119" t="s">
        <v>614</v>
      </c>
      <c r="QNR310" s="119" t="s">
        <v>614</v>
      </c>
      <c r="QNS310" s="119" t="s">
        <v>614</v>
      </c>
      <c r="QNT310" s="119" t="s">
        <v>614</v>
      </c>
      <c r="QNU310" s="119" t="s">
        <v>614</v>
      </c>
      <c r="QNV310" s="119" t="s">
        <v>614</v>
      </c>
      <c r="QNW310" s="119" t="s">
        <v>614</v>
      </c>
      <c r="QNX310" s="119" t="s">
        <v>614</v>
      </c>
      <c r="QNY310" s="119" t="s">
        <v>614</v>
      </c>
      <c r="QNZ310" s="119" t="s">
        <v>614</v>
      </c>
      <c r="QOA310" s="119" t="s">
        <v>614</v>
      </c>
      <c r="QOB310" s="119" t="s">
        <v>614</v>
      </c>
      <c r="QOC310" s="119" t="s">
        <v>614</v>
      </c>
      <c r="QOD310" s="119" t="s">
        <v>614</v>
      </c>
      <c r="QOE310" s="119" t="s">
        <v>614</v>
      </c>
      <c r="QOF310" s="119" t="s">
        <v>614</v>
      </c>
      <c r="QOG310" s="119" t="s">
        <v>614</v>
      </c>
      <c r="QOH310" s="119" t="s">
        <v>614</v>
      </c>
      <c r="QOI310" s="119" t="s">
        <v>614</v>
      </c>
      <c r="QOJ310" s="119" t="s">
        <v>614</v>
      </c>
      <c r="QOK310" s="119" t="s">
        <v>614</v>
      </c>
      <c r="QOL310" s="119" t="s">
        <v>614</v>
      </c>
      <c r="QOM310" s="119" t="s">
        <v>614</v>
      </c>
      <c r="QON310" s="119" t="s">
        <v>614</v>
      </c>
      <c r="QOO310" s="119" t="s">
        <v>614</v>
      </c>
      <c r="QOP310" s="119" t="s">
        <v>614</v>
      </c>
      <c r="QOQ310" s="119" t="s">
        <v>614</v>
      </c>
      <c r="QOR310" s="119" t="s">
        <v>614</v>
      </c>
      <c r="QOS310" s="119" t="s">
        <v>614</v>
      </c>
      <c r="QOT310" s="119" t="s">
        <v>614</v>
      </c>
      <c r="QOU310" s="119" t="s">
        <v>614</v>
      </c>
      <c r="QOV310" s="119" t="s">
        <v>614</v>
      </c>
      <c r="QOW310" s="119" t="s">
        <v>614</v>
      </c>
      <c r="QOX310" s="119" t="s">
        <v>614</v>
      </c>
      <c r="QOY310" s="119" t="s">
        <v>614</v>
      </c>
      <c r="QOZ310" s="119" t="s">
        <v>614</v>
      </c>
      <c r="QPA310" s="119" t="s">
        <v>614</v>
      </c>
      <c r="QPB310" s="119" t="s">
        <v>614</v>
      </c>
      <c r="QPC310" s="119" t="s">
        <v>614</v>
      </c>
      <c r="QPD310" s="119" t="s">
        <v>614</v>
      </c>
      <c r="QPE310" s="119" t="s">
        <v>614</v>
      </c>
      <c r="QPF310" s="119" t="s">
        <v>614</v>
      </c>
      <c r="QPG310" s="119" t="s">
        <v>614</v>
      </c>
      <c r="QPH310" s="119" t="s">
        <v>614</v>
      </c>
      <c r="QPI310" s="119" t="s">
        <v>614</v>
      </c>
      <c r="QPJ310" s="119" t="s">
        <v>614</v>
      </c>
      <c r="QPK310" s="119" t="s">
        <v>614</v>
      </c>
      <c r="QPL310" s="119" t="s">
        <v>614</v>
      </c>
      <c r="QPM310" s="119" t="s">
        <v>614</v>
      </c>
      <c r="QPN310" s="119" t="s">
        <v>614</v>
      </c>
      <c r="QPO310" s="119" t="s">
        <v>614</v>
      </c>
      <c r="QPP310" s="119" t="s">
        <v>614</v>
      </c>
      <c r="QPQ310" s="119" t="s">
        <v>614</v>
      </c>
      <c r="QPR310" s="119" t="s">
        <v>614</v>
      </c>
      <c r="QPS310" s="119" t="s">
        <v>614</v>
      </c>
      <c r="QPT310" s="119" t="s">
        <v>614</v>
      </c>
      <c r="QPU310" s="119" t="s">
        <v>614</v>
      </c>
      <c r="QPV310" s="119" t="s">
        <v>614</v>
      </c>
      <c r="QPW310" s="119" t="s">
        <v>614</v>
      </c>
      <c r="QPX310" s="119" t="s">
        <v>614</v>
      </c>
      <c r="QPY310" s="119" t="s">
        <v>614</v>
      </c>
      <c r="QPZ310" s="119" t="s">
        <v>614</v>
      </c>
      <c r="QQA310" s="119" t="s">
        <v>614</v>
      </c>
      <c r="QQB310" s="119" t="s">
        <v>614</v>
      </c>
      <c r="QQC310" s="119" t="s">
        <v>614</v>
      </c>
      <c r="QQD310" s="119" t="s">
        <v>614</v>
      </c>
      <c r="QQE310" s="119" t="s">
        <v>614</v>
      </c>
      <c r="QQF310" s="119" t="s">
        <v>614</v>
      </c>
      <c r="QQG310" s="119" t="s">
        <v>614</v>
      </c>
      <c r="QQH310" s="119" t="s">
        <v>614</v>
      </c>
      <c r="QQI310" s="119" t="s">
        <v>614</v>
      </c>
      <c r="QQJ310" s="119" t="s">
        <v>614</v>
      </c>
      <c r="QQK310" s="119" t="s">
        <v>614</v>
      </c>
      <c r="QQL310" s="119" t="s">
        <v>614</v>
      </c>
      <c r="QQM310" s="119" t="s">
        <v>614</v>
      </c>
      <c r="QQN310" s="119" t="s">
        <v>614</v>
      </c>
      <c r="QQO310" s="119" t="s">
        <v>614</v>
      </c>
      <c r="QQP310" s="119" t="s">
        <v>614</v>
      </c>
      <c r="QQQ310" s="119" t="s">
        <v>614</v>
      </c>
      <c r="QQR310" s="119" t="s">
        <v>614</v>
      </c>
      <c r="QQS310" s="119" t="s">
        <v>614</v>
      </c>
      <c r="QQT310" s="119" t="s">
        <v>614</v>
      </c>
      <c r="QQU310" s="119" t="s">
        <v>614</v>
      </c>
      <c r="QQV310" s="119" t="s">
        <v>614</v>
      </c>
      <c r="QQW310" s="119" t="s">
        <v>614</v>
      </c>
      <c r="QQX310" s="119" t="s">
        <v>614</v>
      </c>
      <c r="QQY310" s="119" t="s">
        <v>614</v>
      </c>
      <c r="QQZ310" s="119" t="s">
        <v>614</v>
      </c>
      <c r="QRA310" s="119" t="s">
        <v>614</v>
      </c>
      <c r="QRB310" s="119" t="s">
        <v>614</v>
      </c>
      <c r="QRC310" s="119" t="s">
        <v>614</v>
      </c>
      <c r="QRD310" s="119" t="s">
        <v>614</v>
      </c>
      <c r="QRE310" s="119" t="s">
        <v>614</v>
      </c>
      <c r="QRF310" s="119" t="s">
        <v>614</v>
      </c>
      <c r="QRG310" s="119" t="s">
        <v>614</v>
      </c>
      <c r="QRH310" s="119" t="s">
        <v>614</v>
      </c>
      <c r="QRI310" s="119" t="s">
        <v>614</v>
      </c>
      <c r="QRJ310" s="119" t="s">
        <v>614</v>
      </c>
      <c r="QRK310" s="119" t="s">
        <v>614</v>
      </c>
      <c r="QRL310" s="119" t="s">
        <v>614</v>
      </c>
      <c r="QRM310" s="119" t="s">
        <v>614</v>
      </c>
      <c r="QRN310" s="119" t="s">
        <v>614</v>
      </c>
      <c r="QRO310" s="119" t="s">
        <v>614</v>
      </c>
      <c r="QRP310" s="119" t="s">
        <v>614</v>
      </c>
      <c r="QRQ310" s="119" t="s">
        <v>614</v>
      </c>
      <c r="QRR310" s="119" t="s">
        <v>614</v>
      </c>
      <c r="QRS310" s="119" t="s">
        <v>614</v>
      </c>
      <c r="QRT310" s="119" t="s">
        <v>614</v>
      </c>
      <c r="QRU310" s="119" t="s">
        <v>614</v>
      </c>
      <c r="QRV310" s="119" t="s">
        <v>614</v>
      </c>
      <c r="QRW310" s="119" t="s">
        <v>614</v>
      </c>
      <c r="QRX310" s="119" t="s">
        <v>614</v>
      </c>
      <c r="QRY310" s="119" t="s">
        <v>614</v>
      </c>
      <c r="QRZ310" s="119" t="s">
        <v>614</v>
      </c>
      <c r="QSA310" s="119" t="s">
        <v>614</v>
      </c>
      <c r="QSB310" s="119" t="s">
        <v>614</v>
      </c>
      <c r="QSC310" s="119" t="s">
        <v>614</v>
      </c>
      <c r="QSD310" s="119" t="s">
        <v>614</v>
      </c>
      <c r="QSE310" s="119" t="s">
        <v>614</v>
      </c>
      <c r="QSF310" s="119" t="s">
        <v>614</v>
      </c>
      <c r="QSG310" s="119" t="s">
        <v>614</v>
      </c>
      <c r="QSH310" s="119" t="s">
        <v>614</v>
      </c>
      <c r="QSI310" s="119" t="s">
        <v>614</v>
      </c>
      <c r="QSJ310" s="119" t="s">
        <v>614</v>
      </c>
      <c r="QSK310" s="119" t="s">
        <v>614</v>
      </c>
      <c r="QSL310" s="119" t="s">
        <v>614</v>
      </c>
      <c r="QSM310" s="119" t="s">
        <v>614</v>
      </c>
      <c r="QSN310" s="119" t="s">
        <v>614</v>
      </c>
      <c r="QSO310" s="119" t="s">
        <v>614</v>
      </c>
      <c r="QSP310" s="119" t="s">
        <v>614</v>
      </c>
      <c r="QSQ310" s="119" t="s">
        <v>614</v>
      </c>
      <c r="QSR310" s="119" t="s">
        <v>614</v>
      </c>
      <c r="QSS310" s="119" t="s">
        <v>614</v>
      </c>
      <c r="QST310" s="119" t="s">
        <v>614</v>
      </c>
      <c r="QSU310" s="119" t="s">
        <v>614</v>
      </c>
      <c r="QSV310" s="119" t="s">
        <v>614</v>
      </c>
      <c r="QSW310" s="119" t="s">
        <v>614</v>
      </c>
      <c r="QSX310" s="119" t="s">
        <v>614</v>
      </c>
      <c r="QSY310" s="119" t="s">
        <v>614</v>
      </c>
      <c r="QSZ310" s="119" t="s">
        <v>614</v>
      </c>
      <c r="QTA310" s="119" t="s">
        <v>614</v>
      </c>
      <c r="QTB310" s="119" t="s">
        <v>614</v>
      </c>
      <c r="QTC310" s="119" t="s">
        <v>614</v>
      </c>
      <c r="QTD310" s="119" t="s">
        <v>614</v>
      </c>
      <c r="QTE310" s="119" t="s">
        <v>614</v>
      </c>
      <c r="QTF310" s="119" t="s">
        <v>614</v>
      </c>
      <c r="QTG310" s="119" t="s">
        <v>614</v>
      </c>
      <c r="QTH310" s="119" t="s">
        <v>614</v>
      </c>
      <c r="QTI310" s="119" t="s">
        <v>614</v>
      </c>
      <c r="QTJ310" s="119" t="s">
        <v>614</v>
      </c>
      <c r="QTK310" s="119" t="s">
        <v>614</v>
      </c>
      <c r="QTL310" s="119" t="s">
        <v>614</v>
      </c>
      <c r="QTM310" s="119" t="s">
        <v>614</v>
      </c>
      <c r="QTN310" s="119" t="s">
        <v>614</v>
      </c>
      <c r="QTO310" s="119" t="s">
        <v>614</v>
      </c>
      <c r="QTP310" s="119" t="s">
        <v>614</v>
      </c>
      <c r="QTQ310" s="119" t="s">
        <v>614</v>
      </c>
      <c r="QTR310" s="119" t="s">
        <v>614</v>
      </c>
      <c r="QTS310" s="119" t="s">
        <v>614</v>
      </c>
      <c r="QTT310" s="119" t="s">
        <v>614</v>
      </c>
      <c r="QTU310" s="119" t="s">
        <v>614</v>
      </c>
      <c r="QTV310" s="119" t="s">
        <v>614</v>
      </c>
      <c r="QTW310" s="119" t="s">
        <v>614</v>
      </c>
      <c r="QTX310" s="119" t="s">
        <v>614</v>
      </c>
      <c r="QTY310" s="119" t="s">
        <v>614</v>
      </c>
      <c r="QTZ310" s="119" t="s">
        <v>614</v>
      </c>
      <c r="QUA310" s="119" t="s">
        <v>614</v>
      </c>
      <c r="QUB310" s="119" t="s">
        <v>614</v>
      </c>
      <c r="QUC310" s="119" t="s">
        <v>614</v>
      </c>
      <c r="QUD310" s="119" t="s">
        <v>614</v>
      </c>
      <c r="QUE310" s="119" t="s">
        <v>614</v>
      </c>
      <c r="QUF310" s="119" t="s">
        <v>614</v>
      </c>
      <c r="QUG310" s="119" t="s">
        <v>614</v>
      </c>
      <c r="QUH310" s="119" t="s">
        <v>614</v>
      </c>
      <c r="QUI310" s="119" t="s">
        <v>614</v>
      </c>
      <c r="QUJ310" s="119" t="s">
        <v>614</v>
      </c>
      <c r="QUK310" s="119" t="s">
        <v>614</v>
      </c>
      <c r="QUL310" s="119" t="s">
        <v>614</v>
      </c>
      <c r="QUM310" s="119" t="s">
        <v>614</v>
      </c>
      <c r="QUN310" s="119" t="s">
        <v>614</v>
      </c>
      <c r="QUO310" s="119" t="s">
        <v>614</v>
      </c>
      <c r="QUP310" s="119" t="s">
        <v>614</v>
      </c>
      <c r="QUQ310" s="119" t="s">
        <v>614</v>
      </c>
      <c r="QUR310" s="119" t="s">
        <v>614</v>
      </c>
      <c r="QUS310" s="119" t="s">
        <v>614</v>
      </c>
      <c r="QUT310" s="119" t="s">
        <v>614</v>
      </c>
      <c r="QUU310" s="119" t="s">
        <v>614</v>
      </c>
      <c r="QUV310" s="119" t="s">
        <v>614</v>
      </c>
      <c r="QUW310" s="119" t="s">
        <v>614</v>
      </c>
      <c r="QUX310" s="119" t="s">
        <v>614</v>
      </c>
      <c r="QUY310" s="119" t="s">
        <v>614</v>
      </c>
      <c r="QUZ310" s="119" t="s">
        <v>614</v>
      </c>
      <c r="QVA310" s="119" t="s">
        <v>614</v>
      </c>
      <c r="QVB310" s="119" t="s">
        <v>614</v>
      </c>
      <c r="QVC310" s="119" t="s">
        <v>614</v>
      </c>
      <c r="QVD310" s="119" t="s">
        <v>614</v>
      </c>
      <c r="QVE310" s="119" t="s">
        <v>614</v>
      </c>
      <c r="QVF310" s="119" t="s">
        <v>614</v>
      </c>
      <c r="QVG310" s="119" t="s">
        <v>614</v>
      </c>
      <c r="QVH310" s="119" t="s">
        <v>614</v>
      </c>
      <c r="QVI310" s="119" t="s">
        <v>614</v>
      </c>
      <c r="QVJ310" s="119" t="s">
        <v>614</v>
      </c>
      <c r="QVK310" s="119" t="s">
        <v>614</v>
      </c>
      <c r="QVL310" s="119" t="s">
        <v>614</v>
      </c>
      <c r="QVM310" s="119" t="s">
        <v>614</v>
      </c>
      <c r="QVN310" s="119" t="s">
        <v>614</v>
      </c>
      <c r="QVO310" s="119" t="s">
        <v>614</v>
      </c>
      <c r="QVP310" s="119" t="s">
        <v>614</v>
      </c>
      <c r="QVQ310" s="119" t="s">
        <v>614</v>
      </c>
      <c r="QVR310" s="119" t="s">
        <v>614</v>
      </c>
      <c r="QVS310" s="119" t="s">
        <v>614</v>
      </c>
      <c r="QVT310" s="119" t="s">
        <v>614</v>
      </c>
      <c r="QVU310" s="119" t="s">
        <v>614</v>
      </c>
      <c r="QVV310" s="119" t="s">
        <v>614</v>
      </c>
      <c r="QVW310" s="119" t="s">
        <v>614</v>
      </c>
      <c r="QVX310" s="119" t="s">
        <v>614</v>
      </c>
      <c r="QVY310" s="119" t="s">
        <v>614</v>
      </c>
      <c r="QVZ310" s="119" t="s">
        <v>614</v>
      </c>
      <c r="QWA310" s="119" t="s">
        <v>614</v>
      </c>
      <c r="QWB310" s="119" t="s">
        <v>614</v>
      </c>
      <c r="QWC310" s="119" t="s">
        <v>614</v>
      </c>
      <c r="QWD310" s="119" t="s">
        <v>614</v>
      </c>
      <c r="QWE310" s="119" t="s">
        <v>614</v>
      </c>
      <c r="QWF310" s="119" t="s">
        <v>614</v>
      </c>
      <c r="QWG310" s="119" t="s">
        <v>614</v>
      </c>
      <c r="QWH310" s="119" t="s">
        <v>614</v>
      </c>
      <c r="QWI310" s="119" t="s">
        <v>614</v>
      </c>
      <c r="QWJ310" s="119" t="s">
        <v>614</v>
      </c>
      <c r="QWK310" s="119" t="s">
        <v>614</v>
      </c>
      <c r="QWL310" s="119" t="s">
        <v>614</v>
      </c>
      <c r="QWM310" s="119" t="s">
        <v>614</v>
      </c>
      <c r="QWN310" s="119" t="s">
        <v>614</v>
      </c>
      <c r="QWO310" s="119" t="s">
        <v>614</v>
      </c>
      <c r="QWP310" s="119" t="s">
        <v>614</v>
      </c>
      <c r="QWQ310" s="119" t="s">
        <v>614</v>
      </c>
      <c r="QWR310" s="119" t="s">
        <v>614</v>
      </c>
      <c r="QWS310" s="119" t="s">
        <v>614</v>
      </c>
      <c r="QWT310" s="119" t="s">
        <v>614</v>
      </c>
      <c r="QWU310" s="119" t="s">
        <v>614</v>
      </c>
      <c r="QWV310" s="119" t="s">
        <v>614</v>
      </c>
      <c r="QWW310" s="119" t="s">
        <v>614</v>
      </c>
      <c r="QWX310" s="119" t="s">
        <v>614</v>
      </c>
      <c r="QWY310" s="119" t="s">
        <v>614</v>
      </c>
      <c r="QWZ310" s="119" t="s">
        <v>614</v>
      </c>
      <c r="QXA310" s="119" t="s">
        <v>614</v>
      </c>
      <c r="QXB310" s="119" t="s">
        <v>614</v>
      </c>
      <c r="QXC310" s="119" t="s">
        <v>614</v>
      </c>
      <c r="QXD310" s="119" t="s">
        <v>614</v>
      </c>
      <c r="QXE310" s="119" t="s">
        <v>614</v>
      </c>
      <c r="QXF310" s="119" t="s">
        <v>614</v>
      </c>
      <c r="QXG310" s="119" t="s">
        <v>614</v>
      </c>
      <c r="QXH310" s="119" t="s">
        <v>614</v>
      </c>
      <c r="QXI310" s="119" t="s">
        <v>614</v>
      </c>
      <c r="QXJ310" s="119" t="s">
        <v>614</v>
      </c>
      <c r="QXK310" s="119" t="s">
        <v>614</v>
      </c>
      <c r="QXL310" s="119" t="s">
        <v>614</v>
      </c>
      <c r="QXM310" s="119" t="s">
        <v>614</v>
      </c>
      <c r="QXN310" s="119" t="s">
        <v>614</v>
      </c>
      <c r="QXO310" s="119" t="s">
        <v>614</v>
      </c>
      <c r="QXP310" s="119" t="s">
        <v>614</v>
      </c>
      <c r="QXQ310" s="119" t="s">
        <v>614</v>
      </c>
      <c r="QXR310" s="119" t="s">
        <v>614</v>
      </c>
      <c r="QXS310" s="119" t="s">
        <v>614</v>
      </c>
      <c r="QXT310" s="119" t="s">
        <v>614</v>
      </c>
      <c r="QXU310" s="119" t="s">
        <v>614</v>
      </c>
      <c r="QXV310" s="119" t="s">
        <v>614</v>
      </c>
      <c r="QXW310" s="119" t="s">
        <v>614</v>
      </c>
      <c r="QXX310" s="119" t="s">
        <v>614</v>
      </c>
      <c r="QXY310" s="119" t="s">
        <v>614</v>
      </c>
      <c r="QXZ310" s="119" t="s">
        <v>614</v>
      </c>
      <c r="QYA310" s="119" t="s">
        <v>614</v>
      </c>
      <c r="QYB310" s="119" t="s">
        <v>614</v>
      </c>
      <c r="QYC310" s="119" t="s">
        <v>614</v>
      </c>
      <c r="QYD310" s="119" t="s">
        <v>614</v>
      </c>
      <c r="QYE310" s="119" t="s">
        <v>614</v>
      </c>
      <c r="QYF310" s="119" t="s">
        <v>614</v>
      </c>
      <c r="QYG310" s="119" t="s">
        <v>614</v>
      </c>
      <c r="QYH310" s="119" t="s">
        <v>614</v>
      </c>
      <c r="QYI310" s="119" t="s">
        <v>614</v>
      </c>
      <c r="QYJ310" s="119" t="s">
        <v>614</v>
      </c>
      <c r="QYK310" s="119" t="s">
        <v>614</v>
      </c>
      <c r="QYL310" s="119" t="s">
        <v>614</v>
      </c>
      <c r="QYM310" s="119" t="s">
        <v>614</v>
      </c>
      <c r="QYN310" s="119" t="s">
        <v>614</v>
      </c>
      <c r="QYO310" s="119" t="s">
        <v>614</v>
      </c>
      <c r="QYP310" s="119" t="s">
        <v>614</v>
      </c>
      <c r="QYQ310" s="119" t="s">
        <v>614</v>
      </c>
      <c r="QYR310" s="119" t="s">
        <v>614</v>
      </c>
      <c r="QYS310" s="119" t="s">
        <v>614</v>
      </c>
      <c r="QYT310" s="119" t="s">
        <v>614</v>
      </c>
      <c r="QYU310" s="119" t="s">
        <v>614</v>
      </c>
      <c r="QYV310" s="119" t="s">
        <v>614</v>
      </c>
      <c r="QYW310" s="119" t="s">
        <v>614</v>
      </c>
      <c r="QYX310" s="119" t="s">
        <v>614</v>
      </c>
      <c r="QYY310" s="119" t="s">
        <v>614</v>
      </c>
      <c r="QYZ310" s="119" t="s">
        <v>614</v>
      </c>
      <c r="QZA310" s="119" t="s">
        <v>614</v>
      </c>
      <c r="QZB310" s="119" t="s">
        <v>614</v>
      </c>
      <c r="QZC310" s="119" t="s">
        <v>614</v>
      </c>
      <c r="QZD310" s="119" t="s">
        <v>614</v>
      </c>
      <c r="QZE310" s="119" t="s">
        <v>614</v>
      </c>
      <c r="QZF310" s="119" t="s">
        <v>614</v>
      </c>
      <c r="QZG310" s="119" t="s">
        <v>614</v>
      </c>
      <c r="QZH310" s="119" t="s">
        <v>614</v>
      </c>
      <c r="QZI310" s="119" t="s">
        <v>614</v>
      </c>
      <c r="QZJ310" s="119" t="s">
        <v>614</v>
      </c>
      <c r="QZK310" s="119" t="s">
        <v>614</v>
      </c>
      <c r="QZL310" s="119" t="s">
        <v>614</v>
      </c>
      <c r="QZM310" s="119" t="s">
        <v>614</v>
      </c>
      <c r="QZN310" s="119" t="s">
        <v>614</v>
      </c>
      <c r="QZO310" s="119" t="s">
        <v>614</v>
      </c>
      <c r="QZP310" s="119" t="s">
        <v>614</v>
      </c>
      <c r="QZQ310" s="119" t="s">
        <v>614</v>
      </c>
      <c r="QZR310" s="119" t="s">
        <v>614</v>
      </c>
      <c r="QZS310" s="119" t="s">
        <v>614</v>
      </c>
      <c r="QZT310" s="119" t="s">
        <v>614</v>
      </c>
      <c r="QZU310" s="119" t="s">
        <v>614</v>
      </c>
      <c r="QZV310" s="119" t="s">
        <v>614</v>
      </c>
      <c r="QZW310" s="119" t="s">
        <v>614</v>
      </c>
      <c r="QZX310" s="119" t="s">
        <v>614</v>
      </c>
      <c r="QZY310" s="119" t="s">
        <v>614</v>
      </c>
      <c r="QZZ310" s="119" t="s">
        <v>614</v>
      </c>
      <c r="RAA310" s="119" t="s">
        <v>614</v>
      </c>
      <c r="RAB310" s="119" t="s">
        <v>614</v>
      </c>
      <c r="RAC310" s="119" t="s">
        <v>614</v>
      </c>
      <c r="RAD310" s="119" t="s">
        <v>614</v>
      </c>
      <c r="RAE310" s="119" t="s">
        <v>614</v>
      </c>
      <c r="RAF310" s="119" t="s">
        <v>614</v>
      </c>
      <c r="RAG310" s="119" t="s">
        <v>614</v>
      </c>
      <c r="RAH310" s="119" t="s">
        <v>614</v>
      </c>
      <c r="RAI310" s="119" t="s">
        <v>614</v>
      </c>
      <c r="RAJ310" s="119" t="s">
        <v>614</v>
      </c>
      <c r="RAK310" s="119" t="s">
        <v>614</v>
      </c>
      <c r="RAL310" s="119" t="s">
        <v>614</v>
      </c>
      <c r="RAM310" s="119" t="s">
        <v>614</v>
      </c>
      <c r="RAN310" s="119" t="s">
        <v>614</v>
      </c>
      <c r="RAO310" s="119" t="s">
        <v>614</v>
      </c>
      <c r="RAP310" s="119" t="s">
        <v>614</v>
      </c>
      <c r="RAQ310" s="119" t="s">
        <v>614</v>
      </c>
      <c r="RAR310" s="119" t="s">
        <v>614</v>
      </c>
      <c r="RAS310" s="119" t="s">
        <v>614</v>
      </c>
      <c r="RAT310" s="119" t="s">
        <v>614</v>
      </c>
      <c r="RAU310" s="119" t="s">
        <v>614</v>
      </c>
      <c r="RAV310" s="119" t="s">
        <v>614</v>
      </c>
      <c r="RAW310" s="119" t="s">
        <v>614</v>
      </c>
      <c r="RAX310" s="119" t="s">
        <v>614</v>
      </c>
      <c r="RAY310" s="119" t="s">
        <v>614</v>
      </c>
      <c r="RAZ310" s="119" t="s">
        <v>614</v>
      </c>
      <c r="RBA310" s="119" t="s">
        <v>614</v>
      </c>
      <c r="RBB310" s="119" t="s">
        <v>614</v>
      </c>
      <c r="RBC310" s="119" t="s">
        <v>614</v>
      </c>
      <c r="RBD310" s="119" t="s">
        <v>614</v>
      </c>
      <c r="RBE310" s="119" t="s">
        <v>614</v>
      </c>
      <c r="RBF310" s="119" t="s">
        <v>614</v>
      </c>
      <c r="RBG310" s="119" t="s">
        <v>614</v>
      </c>
      <c r="RBH310" s="119" t="s">
        <v>614</v>
      </c>
      <c r="RBI310" s="119" t="s">
        <v>614</v>
      </c>
      <c r="RBJ310" s="119" t="s">
        <v>614</v>
      </c>
      <c r="RBK310" s="119" t="s">
        <v>614</v>
      </c>
      <c r="RBL310" s="119" t="s">
        <v>614</v>
      </c>
      <c r="RBM310" s="119" t="s">
        <v>614</v>
      </c>
      <c r="RBN310" s="119" t="s">
        <v>614</v>
      </c>
      <c r="RBO310" s="119" t="s">
        <v>614</v>
      </c>
      <c r="RBP310" s="119" t="s">
        <v>614</v>
      </c>
      <c r="RBQ310" s="119" t="s">
        <v>614</v>
      </c>
      <c r="RBR310" s="119" t="s">
        <v>614</v>
      </c>
      <c r="RBS310" s="119" t="s">
        <v>614</v>
      </c>
      <c r="RBT310" s="119" t="s">
        <v>614</v>
      </c>
      <c r="RBU310" s="119" t="s">
        <v>614</v>
      </c>
      <c r="RBV310" s="119" t="s">
        <v>614</v>
      </c>
      <c r="RBW310" s="119" t="s">
        <v>614</v>
      </c>
      <c r="RBX310" s="119" t="s">
        <v>614</v>
      </c>
      <c r="RBY310" s="119" t="s">
        <v>614</v>
      </c>
      <c r="RBZ310" s="119" t="s">
        <v>614</v>
      </c>
      <c r="RCA310" s="119" t="s">
        <v>614</v>
      </c>
      <c r="RCB310" s="119" t="s">
        <v>614</v>
      </c>
      <c r="RCC310" s="119" t="s">
        <v>614</v>
      </c>
      <c r="RCD310" s="119" t="s">
        <v>614</v>
      </c>
      <c r="RCE310" s="119" t="s">
        <v>614</v>
      </c>
      <c r="RCF310" s="119" t="s">
        <v>614</v>
      </c>
      <c r="RCG310" s="119" t="s">
        <v>614</v>
      </c>
      <c r="RCH310" s="119" t="s">
        <v>614</v>
      </c>
      <c r="RCI310" s="119" t="s">
        <v>614</v>
      </c>
      <c r="RCJ310" s="119" t="s">
        <v>614</v>
      </c>
      <c r="RCK310" s="119" t="s">
        <v>614</v>
      </c>
      <c r="RCL310" s="119" t="s">
        <v>614</v>
      </c>
      <c r="RCM310" s="119" t="s">
        <v>614</v>
      </c>
      <c r="RCN310" s="119" t="s">
        <v>614</v>
      </c>
      <c r="RCO310" s="119" t="s">
        <v>614</v>
      </c>
      <c r="RCP310" s="119" t="s">
        <v>614</v>
      </c>
      <c r="RCQ310" s="119" t="s">
        <v>614</v>
      </c>
      <c r="RCR310" s="119" t="s">
        <v>614</v>
      </c>
      <c r="RCS310" s="119" t="s">
        <v>614</v>
      </c>
      <c r="RCT310" s="119" t="s">
        <v>614</v>
      </c>
      <c r="RCU310" s="119" t="s">
        <v>614</v>
      </c>
      <c r="RCV310" s="119" t="s">
        <v>614</v>
      </c>
      <c r="RCW310" s="119" t="s">
        <v>614</v>
      </c>
      <c r="RCX310" s="119" t="s">
        <v>614</v>
      </c>
      <c r="RCY310" s="119" t="s">
        <v>614</v>
      </c>
      <c r="RCZ310" s="119" t="s">
        <v>614</v>
      </c>
      <c r="RDA310" s="119" t="s">
        <v>614</v>
      </c>
      <c r="RDB310" s="119" t="s">
        <v>614</v>
      </c>
      <c r="RDC310" s="119" t="s">
        <v>614</v>
      </c>
      <c r="RDD310" s="119" t="s">
        <v>614</v>
      </c>
      <c r="RDE310" s="119" t="s">
        <v>614</v>
      </c>
      <c r="RDF310" s="119" t="s">
        <v>614</v>
      </c>
      <c r="RDG310" s="119" t="s">
        <v>614</v>
      </c>
      <c r="RDH310" s="119" t="s">
        <v>614</v>
      </c>
      <c r="RDI310" s="119" t="s">
        <v>614</v>
      </c>
      <c r="RDJ310" s="119" t="s">
        <v>614</v>
      </c>
      <c r="RDK310" s="119" t="s">
        <v>614</v>
      </c>
      <c r="RDL310" s="119" t="s">
        <v>614</v>
      </c>
      <c r="RDM310" s="119" t="s">
        <v>614</v>
      </c>
      <c r="RDN310" s="119" t="s">
        <v>614</v>
      </c>
      <c r="RDO310" s="119" t="s">
        <v>614</v>
      </c>
      <c r="RDP310" s="119" t="s">
        <v>614</v>
      </c>
      <c r="RDQ310" s="119" t="s">
        <v>614</v>
      </c>
      <c r="RDR310" s="119" t="s">
        <v>614</v>
      </c>
      <c r="RDS310" s="119" t="s">
        <v>614</v>
      </c>
      <c r="RDT310" s="119" t="s">
        <v>614</v>
      </c>
      <c r="RDU310" s="119" t="s">
        <v>614</v>
      </c>
      <c r="RDV310" s="119" t="s">
        <v>614</v>
      </c>
      <c r="RDW310" s="119" t="s">
        <v>614</v>
      </c>
      <c r="RDX310" s="119" t="s">
        <v>614</v>
      </c>
      <c r="RDY310" s="119" t="s">
        <v>614</v>
      </c>
      <c r="RDZ310" s="119" t="s">
        <v>614</v>
      </c>
      <c r="REA310" s="119" t="s">
        <v>614</v>
      </c>
      <c r="REB310" s="119" t="s">
        <v>614</v>
      </c>
      <c r="REC310" s="119" t="s">
        <v>614</v>
      </c>
      <c r="RED310" s="119" t="s">
        <v>614</v>
      </c>
      <c r="REE310" s="119" t="s">
        <v>614</v>
      </c>
      <c r="REF310" s="119" t="s">
        <v>614</v>
      </c>
      <c r="REG310" s="119" t="s">
        <v>614</v>
      </c>
      <c r="REH310" s="119" t="s">
        <v>614</v>
      </c>
      <c r="REI310" s="119" t="s">
        <v>614</v>
      </c>
      <c r="REJ310" s="119" t="s">
        <v>614</v>
      </c>
      <c r="REK310" s="119" t="s">
        <v>614</v>
      </c>
      <c r="REL310" s="119" t="s">
        <v>614</v>
      </c>
      <c r="REM310" s="119" t="s">
        <v>614</v>
      </c>
      <c r="REN310" s="119" t="s">
        <v>614</v>
      </c>
      <c r="REO310" s="119" t="s">
        <v>614</v>
      </c>
      <c r="REP310" s="119" t="s">
        <v>614</v>
      </c>
      <c r="REQ310" s="119" t="s">
        <v>614</v>
      </c>
      <c r="RER310" s="119" t="s">
        <v>614</v>
      </c>
      <c r="RES310" s="119" t="s">
        <v>614</v>
      </c>
      <c r="RET310" s="119" t="s">
        <v>614</v>
      </c>
      <c r="REU310" s="119" t="s">
        <v>614</v>
      </c>
      <c r="REV310" s="119" t="s">
        <v>614</v>
      </c>
      <c r="REW310" s="119" t="s">
        <v>614</v>
      </c>
      <c r="REX310" s="119" t="s">
        <v>614</v>
      </c>
      <c r="REY310" s="119" t="s">
        <v>614</v>
      </c>
      <c r="REZ310" s="119" t="s">
        <v>614</v>
      </c>
      <c r="RFA310" s="119" t="s">
        <v>614</v>
      </c>
      <c r="RFB310" s="119" t="s">
        <v>614</v>
      </c>
      <c r="RFC310" s="119" t="s">
        <v>614</v>
      </c>
      <c r="RFD310" s="119" t="s">
        <v>614</v>
      </c>
      <c r="RFE310" s="119" t="s">
        <v>614</v>
      </c>
      <c r="RFF310" s="119" t="s">
        <v>614</v>
      </c>
      <c r="RFG310" s="119" t="s">
        <v>614</v>
      </c>
      <c r="RFH310" s="119" t="s">
        <v>614</v>
      </c>
      <c r="RFI310" s="119" t="s">
        <v>614</v>
      </c>
      <c r="RFJ310" s="119" t="s">
        <v>614</v>
      </c>
      <c r="RFK310" s="119" t="s">
        <v>614</v>
      </c>
      <c r="RFL310" s="119" t="s">
        <v>614</v>
      </c>
      <c r="RFM310" s="119" t="s">
        <v>614</v>
      </c>
      <c r="RFN310" s="119" t="s">
        <v>614</v>
      </c>
      <c r="RFO310" s="119" t="s">
        <v>614</v>
      </c>
      <c r="RFP310" s="119" t="s">
        <v>614</v>
      </c>
      <c r="RFQ310" s="119" t="s">
        <v>614</v>
      </c>
      <c r="RFR310" s="119" t="s">
        <v>614</v>
      </c>
      <c r="RFS310" s="119" t="s">
        <v>614</v>
      </c>
      <c r="RFT310" s="119" t="s">
        <v>614</v>
      </c>
      <c r="RFU310" s="119" t="s">
        <v>614</v>
      </c>
      <c r="RFV310" s="119" t="s">
        <v>614</v>
      </c>
      <c r="RFW310" s="119" t="s">
        <v>614</v>
      </c>
      <c r="RFX310" s="119" t="s">
        <v>614</v>
      </c>
      <c r="RFY310" s="119" t="s">
        <v>614</v>
      </c>
      <c r="RFZ310" s="119" t="s">
        <v>614</v>
      </c>
      <c r="RGA310" s="119" t="s">
        <v>614</v>
      </c>
      <c r="RGB310" s="119" t="s">
        <v>614</v>
      </c>
      <c r="RGC310" s="119" t="s">
        <v>614</v>
      </c>
      <c r="RGD310" s="119" t="s">
        <v>614</v>
      </c>
      <c r="RGE310" s="119" t="s">
        <v>614</v>
      </c>
      <c r="RGF310" s="119" t="s">
        <v>614</v>
      </c>
      <c r="RGG310" s="119" t="s">
        <v>614</v>
      </c>
      <c r="RGH310" s="119" t="s">
        <v>614</v>
      </c>
      <c r="RGI310" s="119" t="s">
        <v>614</v>
      </c>
      <c r="RGJ310" s="119" t="s">
        <v>614</v>
      </c>
      <c r="RGK310" s="119" t="s">
        <v>614</v>
      </c>
      <c r="RGL310" s="119" t="s">
        <v>614</v>
      </c>
      <c r="RGM310" s="119" t="s">
        <v>614</v>
      </c>
      <c r="RGN310" s="119" t="s">
        <v>614</v>
      </c>
      <c r="RGO310" s="119" t="s">
        <v>614</v>
      </c>
      <c r="RGP310" s="119" t="s">
        <v>614</v>
      </c>
      <c r="RGQ310" s="119" t="s">
        <v>614</v>
      </c>
      <c r="RGR310" s="119" t="s">
        <v>614</v>
      </c>
      <c r="RGS310" s="119" t="s">
        <v>614</v>
      </c>
      <c r="RGT310" s="119" t="s">
        <v>614</v>
      </c>
      <c r="RGU310" s="119" t="s">
        <v>614</v>
      </c>
      <c r="RGV310" s="119" t="s">
        <v>614</v>
      </c>
      <c r="RGW310" s="119" t="s">
        <v>614</v>
      </c>
      <c r="RGX310" s="119" t="s">
        <v>614</v>
      </c>
      <c r="RGY310" s="119" t="s">
        <v>614</v>
      </c>
      <c r="RGZ310" s="119" t="s">
        <v>614</v>
      </c>
      <c r="RHA310" s="119" t="s">
        <v>614</v>
      </c>
      <c r="RHB310" s="119" t="s">
        <v>614</v>
      </c>
      <c r="RHC310" s="119" t="s">
        <v>614</v>
      </c>
      <c r="RHD310" s="119" t="s">
        <v>614</v>
      </c>
      <c r="RHE310" s="119" t="s">
        <v>614</v>
      </c>
      <c r="RHF310" s="119" t="s">
        <v>614</v>
      </c>
      <c r="RHG310" s="119" t="s">
        <v>614</v>
      </c>
      <c r="RHH310" s="119" t="s">
        <v>614</v>
      </c>
      <c r="RHI310" s="119" t="s">
        <v>614</v>
      </c>
      <c r="RHJ310" s="119" t="s">
        <v>614</v>
      </c>
      <c r="RHK310" s="119" t="s">
        <v>614</v>
      </c>
      <c r="RHL310" s="119" t="s">
        <v>614</v>
      </c>
      <c r="RHM310" s="119" t="s">
        <v>614</v>
      </c>
      <c r="RHN310" s="119" t="s">
        <v>614</v>
      </c>
      <c r="RHO310" s="119" t="s">
        <v>614</v>
      </c>
      <c r="RHP310" s="119" t="s">
        <v>614</v>
      </c>
      <c r="RHQ310" s="119" t="s">
        <v>614</v>
      </c>
      <c r="RHR310" s="119" t="s">
        <v>614</v>
      </c>
      <c r="RHS310" s="119" t="s">
        <v>614</v>
      </c>
      <c r="RHT310" s="119" t="s">
        <v>614</v>
      </c>
      <c r="RHU310" s="119" t="s">
        <v>614</v>
      </c>
      <c r="RHV310" s="119" t="s">
        <v>614</v>
      </c>
      <c r="RHW310" s="119" t="s">
        <v>614</v>
      </c>
      <c r="RHX310" s="119" t="s">
        <v>614</v>
      </c>
      <c r="RHY310" s="119" t="s">
        <v>614</v>
      </c>
      <c r="RHZ310" s="119" t="s">
        <v>614</v>
      </c>
      <c r="RIA310" s="119" t="s">
        <v>614</v>
      </c>
      <c r="RIB310" s="119" t="s">
        <v>614</v>
      </c>
      <c r="RIC310" s="119" t="s">
        <v>614</v>
      </c>
      <c r="RID310" s="119" t="s">
        <v>614</v>
      </c>
      <c r="RIE310" s="119" t="s">
        <v>614</v>
      </c>
      <c r="RIF310" s="119" t="s">
        <v>614</v>
      </c>
      <c r="RIG310" s="119" t="s">
        <v>614</v>
      </c>
      <c r="RIH310" s="119" t="s">
        <v>614</v>
      </c>
      <c r="RII310" s="119" t="s">
        <v>614</v>
      </c>
      <c r="RIJ310" s="119" t="s">
        <v>614</v>
      </c>
      <c r="RIK310" s="119" t="s">
        <v>614</v>
      </c>
      <c r="RIL310" s="119" t="s">
        <v>614</v>
      </c>
      <c r="RIM310" s="119" t="s">
        <v>614</v>
      </c>
      <c r="RIN310" s="119" t="s">
        <v>614</v>
      </c>
      <c r="RIO310" s="119" t="s">
        <v>614</v>
      </c>
      <c r="RIP310" s="119" t="s">
        <v>614</v>
      </c>
      <c r="RIQ310" s="119" t="s">
        <v>614</v>
      </c>
      <c r="RIR310" s="119" t="s">
        <v>614</v>
      </c>
      <c r="RIS310" s="119" t="s">
        <v>614</v>
      </c>
      <c r="RIT310" s="119" t="s">
        <v>614</v>
      </c>
      <c r="RIU310" s="119" t="s">
        <v>614</v>
      </c>
      <c r="RIV310" s="119" t="s">
        <v>614</v>
      </c>
      <c r="RIW310" s="119" t="s">
        <v>614</v>
      </c>
      <c r="RIX310" s="119" t="s">
        <v>614</v>
      </c>
      <c r="RIY310" s="119" t="s">
        <v>614</v>
      </c>
      <c r="RIZ310" s="119" t="s">
        <v>614</v>
      </c>
      <c r="RJA310" s="119" t="s">
        <v>614</v>
      </c>
      <c r="RJB310" s="119" t="s">
        <v>614</v>
      </c>
      <c r="RJC310" s="119" t="s">
        <v>614</v>
      </c>
      <c r="RJD310" s="119" t="s">
        <v>614</v>
      </c>
      <c r="RJE310" s="119" t="s">
        <v>614</v>
      </c>
      <c r="RJF310" s="119" t="s">
        <v>614</v>
      </c>
      <c r="RJG310" s="119" t="s">
        <v>614</v>
      </c>
      <c r="RJH310" s="119" t="s">
        <v>614</v>
      </c>
      <c r="RJI310" s="119" t="s">
        <v>614</v>
      </c>
      <c r="RJJ310" s="119" t="s">
        <v>614</v>
      </c>
      <c r="RJK310" s="119" t="s">
        <v>614</v>
      </c>
      <c r="RJL310" s="119" t="s">
        <v>614</v>
      </c>
      <c r="RJM310" s="119" t="s">
        <v>614</v>
      </c>
      <c r="RJN310" s="119" t="s">
        <v>614</v>
      </c>
      <c r="RJO310" s="119" t="s">
        <v>614</v>
      </c>
      <c r="RJP310" s="119" t="s">
        <v>614</v>
      </c>
      <c r="RJQ310" s="119" t="s">
        <v>614</v>
      </c>
      <c r="RJR310" s="119" t="s">
        <v>614</v>
      </c>
      <c r="RJS310" s="119" t="s">
        <v>614</v>
      </c>
      <c r="RJT310" s="119" t="s">
        <v>614</v>
      </c>
      <c r="RJU310" s="119" t="s">
        <v>614</v>
      </c>
      <c r="RJV310" s="119" t="s">
        <v>614</v>
      </c>
      <c r="RJW310" s="119" t="s">
        <v>614</v>
      </c>
      <c r="RJX310" s="119" t="s">
        <v>614</v>
      </c>
      <c r="RJY310" s="119" t="s">
        <v>614</v>
      </c>
      <c r="RJZ310" s="119" t="s">
        <v>614</v>
      </c>
      <c r="RKA310" s="119" t="s">
        <v>614</v>
      </c>
      <c r="RKB310" s="119" t="s">
        <v>614</v>
      </c>
      <c r="RKC310" s="119" t="s">
        <v>614</v>
      </c>
      <c r="RKD310" s="119" t="s">
        <v>614</v>
      </c>
      <c r="RKE310" s="119" t="s">
        <v>614</v>
      </c>
      <c r="RKF310" s="119" t="s">
        <v>614</v>
      </c>
      <c r="RKG310" s="119" t="s">
        <v>614</v>
      </c>
      <c r="RKH310" s="119" t="s">
        <v>614</v>
      </c>
      <c r="RKI310" s="119" t="s">
        <v>614</v>
      </c>
      <c r="RKJ310" s="119" t="s">
        <v>614</v>
      </c>
      <c r="RKK310" s="119" t="s">
        <v>614</v>
      </c>
      <c r="RKL310" s="119" t="s">
        <v>614</v>
      </c>
      <c r="RKM310" s="119" t="s">
        <v>614</v>
      </c>
      <c r="RKN310" s="119" t="s">
        <v>614</v>
      </c>
      <c r="RKO310" s="119" t="s">
        <v>614</v>
      </c>
      <c r="RKP310" s="119" t="s">
        <v>614</v>
      </c>
      <c r="RKQ310" s="119" t="s">
        <v>614</v>
      </c>
      <c r="RKR310" s="119" t="s">
        <v>614</v>
      </c>
      <c r="RKS310" s="119" t="s">
        <v>614</v>
      </c>
      <c r="RKT310" s="119" t="s">
        <v>614</v>
      </c>
      <c r="RKU310" s="119" t="s">
        <v>614</v>
      </c>
      <c r="RKV310" s="119" t="s">
        <v>614</v>
      </c>
      <c r="RKW310" s="119" t="s">
        <v>614</v>
      </c>
      <c r="RKX310" s="119" t="s">
        <v>614</v>
      </c>
      <c r="RKY310" s="119" t="s">
        <v>614</v>
      </c>
      <c r="RKZ310" s="119" t="s">
        <v>614</v>
      </c>
      <c r="RLA310" s="119" t="s">
        <v>614</v>
      </c>
      <c r="RLB310" s="119" t="s">
        <v>614</v>
      </c>
      <c r="RLC310" s="119" t="s">
        <v>614</v>
      </c>
      <c r="RLD310" s="119" t="s">
        <v>614</v>
      </c>
      <c r="RLE310" s="119" t="s">
        <v>614</v>
      </c>
      <c r="RLF310" s="119" t="s">
        <v>614</v>
      </c>
      <c r="RLG310" s="119" t="s">
        <v>614</v>
      </c>
      <c r="RLH310" s="119" t="s">
        <v>614</v>
      </c>
      <c r="RLI310" s="119" t="s">
        <v>614</v>
      </c>
      <c r="RLJ310" s="119" t="s">
        <v>614</v>
      </c>
      <c r="RLK310" s="119" t="s">
        <v>614</v>
      </c>
      <c r="RLL310" s="119" t="s">
        <v>614</v>
      </c>
      <c r="RLM310" s="119" t="s">
        <v>614</v>
      </c>
      <c r="RLN310" s="119" t="s">
        <v>614</v>
      </c>
      <c r="RLO310" s="119" t="s">
        <v>614</v>
      </c>
      <c r="RLP310" s="119" t="s">
        <v>614</v>
      </c>
      <c r="RLQ310" s="119" t="s">
        <v>614</v>
      </c>
      <c r="RLR310" s="119" t="s">
        <v>614</v>
      </c>
      <c r="RLS310" s="119" t="s">
        <v>614</v>
      </c>
      <c r="RLT310" s="119" t="s">
        <v>614</v>
      </c>
      <c r="RLU310" s="119" t="s">
        <v>614</v>
      </c>
      <c r="RLV310" s="119" t="s">
        <v>614</v>
      </c>
      <c r="RLW310" s="119" t="s">
        <v>614</v>
      </c>
      <c r="RLX310" s="119" t="s">
        <v>614</v>
      </c>
      <c r="RLY310" s="119" t="s">
        <v>614</v>
      </c>
      <c r="RLZ310" s="119" t="s">
        <v>614</v>
      </c>
      <c r="RMA310" s="119" t="s">
        <v>614</v>
      </c>
      <c r="RMB310" s="119" t="s">
        <v>614</v>
      </c>
      <c r="RMC310" s="119" t="s">
        <v>614</v>
      </c>
      <c r="RMD310" s="119" t="s">
        <v>614</v>
      </c>
      <c r="RME310" s="119" t="s">
        <v>614</v>
      </c>
      <c r="RMF310" s="119" t="s">
        <v>614</v>
      </c>
      <c r="RMG310" s="119" t="s">
        <v>614</v>
      </c>
      <c r="RMH310" s="119" t="s">
        <v>614</v>
      </c>
      <c r="RMI310" s="119" t="s">
        <v>614</v>
      </c>
      <c r="RMJ310" s="119" t="s">
        <v>614</v>
      </c>
      <c r="RMK310" s="119" t="s">
        <v>614</v>
      </c>
      <c r="RML310" s="119" t="s">
        <v>614</v>
      </c>
      <c r="RMM310" s="119" t="s">
        <v>614</v>
      </c>
      <c r="RMN310" s="119" t="s">
        <v>614</v>
      </c>
      <c r="RMO310" s="119" t="s">
        <v>614</v>
      </c>
      <c r="RMP310" s="119" t="s">
        <v>614</v>
      </c>
      <c r="RMQ310" s="119" t="s">
        <v>614</v>
      </c>
      <c r="RMR310" s="119" t="s">
        <v>614</v>
      </c>
      <c r="RMS310" s="119" t="s">
        <v>614</v>
      </c>
      <c r="RMT310" s="119" t="s">
        <v>614</v>
      </c>
      <c r="RMU310" s="119" t="s">
        <v>614</v>
      </c>
      <c r="RMV310" s="119" t="s">
        <v>614</v>
      </c>
      <c r="RMW310" s="119" t="s">
        <v>614</v>
      </c>
      <c r="RMX310" s="119" t="s">
        <v>614</v>
      </c>
      <c r="RMY310" s="119" t="s">
        <v>614</v>
      </c>
      <c r="RMZ310" s="119" t="s">
        <v>614</v>
      </c>
      <c r="RNA310" s="119" t="s">
        <v>614</v>
      </c>
      <c r="RNB310" s="119" t="s">
        <v>614</v>
      </c>
      <c r="RNC310" s="119" t="s">
        <v>614</v>
      </c>
      <c r="RND310" s="119" t="s">
        <v>614</v>
      </c>
      <c r="RNE310" s="119" t="s">
        <v>614</v>
      </c>
      <c r="RNF310" s="119" t="s">
        <v>614</v>
      </c>
      <c r="RNG310" s="119" t="s">
        <v>614</v>
      </c>
      <c r="RNH310" s="119" t="s">
        <v>614</v>
      </c>
      <c r="RNI310" s="119" t="s">
        <v>614</v>
      </c>
      <c r="RNJ310" s="119" t="s">
        <v>614</v>
      </c>
      <c r="RNK310" s="119" t="s">
        <v>614</v>
      </c>
      <c r="RNL310" s="119" t="s">
        <v>614</v>
      </c>
      <c r="RNM310" s="119" t="s">
        <v>614</v>
      </c>
      <c r="RNN310" s="119" t="s">
        <v>614</v>
      </c>
      <c r="RNO310" s="119" t="s">
        <v>614</v>
      </c>
      <c r="RNP310" s="119" t="s">
        <v>614</v>
      </c>
      <c r="RNQ310" s="119" t="s">
        <v>614</v>
      </c>
      <c r="RNR310" s="119" t="s">
        <v>614</v>
      </c>
      <c r="RNS310" s="119" t="s">
        <v>614</v>
      </c>
      <c r="RNT310" s="119" t="s">
        <v>614</v>
      </c>
      <c r="RNU310" s="119" t="s">
        <v>614</v>
      </c>
      <c r="RNV310" s="119" t="s">
        <v>614</v>
      </c>
      <c r="RNW310" s="119" t="s">
        <v>614</v>
      </c>
      <c r="RNX310" s="119" t="s">
        <v>614</v>
      </c>
      <c r="RNY310" s="119" t="s">
        <v>614</v>
      </c>
      <c r="RNZ310" s="119" t="s">
        <v>614</v>
      </c>
      <c r="ROA310" s="119" t="s">
        <v>614</v>
      </c>
      <c r="ROB310" s="119" t="s">
        <v>614</v>
      </c>
      <c r="ROC310" s="119" t="s">
        <v>614</v>
      </c>
      <c r="ROD310" s="119" t="s">
        <v>614</v>
      </c>
      <c r="ROE310" s="119" t="s">
        <v>614</v>
      </c>
      <c r="ROF310" s="119" t="s">
        <v>614</v>
      </c>
      <c r="ROG310" s="119" t="s">
        <v>614</v>
      </c>
      <c r="ROH310" s="119" t="s">
        <v>614</v>
      </c>
      <c r="ROI310" s="119" t="s">
        <v>614</v>
      </c>
      <c r="ROJ310" s="119" t="s">
        <v>614</v>
      </c>
      <c r="ROK310" s="119" t="s">
        <v>614</v>
      </c>
      <c r="ROL310" s="119" t="s">
        <v>614</v>
      </c>
      <c r="ROM310" s="119" t="s">
        <v>614</v>
      </c>
      <c r="RON310" s="119" t="s">
        <v>614</v>
      </c>
      <c r="ROO310" s="119" t="s">
        <v>614</v>
      </c>
      <c r="ROP310" s="119" t="s">
        <v>614</v>
      </c>
      <c r="ROQ310" s="119" t="s">
        <v>614</v>
      </c>
      <c r="ROR310" s="119" t="s">
        <v>614</v>
      </c>
      <c r="ROS310" s="119" t="s">
        <v>614</v>
      </c>
      <c r="ROT310" s="119" t="s">
        <v>614</v>
      </c>
      <c r="ROU310" s="119" t="s">
        <v>614</v>
      </c>
      <c r="ROV310" s="119" t="s">
        <v>614</v>
      </c>
      <c r="ROW310" s="119" t="s">
        <v>614</v>
      </c>
      <c r="ROX310" s="119" t="s">
        <v>614</v>
      </c>
      <c r="ROY310" s="119" t="s">
        <v>614</v>
      </c>
      <c r="ROZ310" s="119" t="s">
        <v>614</v>
      </c>
      <c r="RPA310" s="119" t="s">
        <v>614</v>
      </c>
      <c r="RPB310" s="119" t="s">
        <v>614</v>
      </c>
      <c r="RPC310" s="119" t="s">
        <v>614</v>
      </c>
      <c r="RPD310" s="119" t="s">
        <v>614</v>
      </c>
      <c r="RPE310" s="119" t="s">
        <v>614</v>
      </c>
      <c r="RPF310" s="119" t="s">
        <v>614</v>
      </c>
      <c r="RPG310" s="119" t="s">
        <v>614</v>
      </c>
      <c r="RPH310" s="119" t="s">
        <v>614</v>
      </c>
      <c r="RPI310" s="119" t="s">
        <v>614</v>
      </c>
      <c r="RPJ310" s="119" t="s">
        <v>614</v>
      </c>
      <c r="RPK310" s="119" t="s">
        <v>614</v>
      </c>
      <c r="RPL310" s="119" t="s">
        <v>614</v>
      </c>
      <c r="RPM310" s="119" t="s">
        <v>614</v>
      </c>
      <c r="RPN310" s="119" t="s">
        <v>614</v>
      </c>
      <c r="RPO310" s="119" t="s">
        <v>614</v>
      </c>
      <c r="RPP310" s="119" t="s">
        <v>614</v>
      </c>
      <c r="RPQ310" s="119" t="s">
        <v>614</v>
      </c>
      <c r="RPR310" s="119" t="s">
        <v>614</v>
      </c>
      <c r="RPS310" s="119" t="s">
        <v>614</v>
      </c>
      <c r="RPT310" s="119" t="s">
        <v>614</v>
      </c>
      <c r="RPU310" s="119" t="s">
        <v>614</v>
      </c>
      <c r="RPV310" s="119" t="s">
        <v>614</v>
      </c>
      <c r="RPW310" s="119" t="s">
        <v>614</v>
      </c>
      <c r="RPX310" s="119" t="s">
        <v>614</v>
      </c>
      <c r="RPY310" s="119" t="s">
        <v>614</v>
      </c>
      <c r="RPZ310" s="119" t="s">
        <v>614</v>
      </c>
      <c r="RQA310" s="119" t="s">
        <v>614</v>
      </c>
      <c r="RQB310" s="119" t="s">
        <v>614</v>
      </c>
      <c r="RQC310" s="119" t="s">
        <v>614</v>
      </c>
      <c r="RQD310" s="119" t="s">
        <v>614</v>
      </c>
      <c r="RQE310" s="119" t="s">
        <v>614</v>
      </c>
      <c r="RQF310" s="119" t="s">
        <v>614</v>
      </c>
      <c r="RQG310" s="119" t="s">
        <v>614</v>
      </c>
      <c r="RQH310" s="119" t="s">
        <v>614</v>
      </c>
      <c r="RQI310" s="119" t="s">
        <v>614</v>
      </c>
      <c r="RQJ310" s="119" t="s">
        <v>614</v>
      </c>
      <c r="RQK310" s="119" t="s">
        <v>614</v>
      </c>
      <c r="RQL310" s="119" t="s">
        <v>614</v>
      </c>
      <c r="RQM310" s="119" t="s">
        <v>614</v>
      </c>
      <c r="RQN310" s="119" t="s">
        <v>614</v>
      </c>
      <c r="RQO310" s="119" t="s">
        <v>614</v>
      </c>
      <c r="RQP310" s="119" t="s">
        <v>614</v>
      </c>
      <c r="RQQ310" s="119" t="s">
        <v>614</v>
      </c>
      <c r="RQR310" s="119" t="s">
        <v>614</v>
      </c>
      <c r="RQS310" s="119" t="s">
        <v>614</v>
      </c>
      <c r="RQT310" s="119" t="s">
        <v>614</v>
      </c>
      <c r="RQU310" s="119" t="s">
        <v>614</v>
      </c>
      <c r="RQV310" s="119" t="s">
        <v>614</v>
      </c>
      <c r="RQW310" s="119" t="s">
        <v>614</v>
      </c>
      <c r="RQX310" s="119" t="s">
        <v>614</v>
      </c>
      <c r="RQY310" s="119" t="s">
        <v>614</v>
      </c>
      <c r="RQZ310" s="119" t="s">
        <v>614</v>
      </c>
      <c r="RRA310" s="119" t="s">
        <v>614</v>
      </c>
      <c r="RRB310" s="119" t="s">
        <v>614</v>
      </c>
      <c r="RRC310" s="119" t="s">
        <v>614</v>
      </c>
      <c r="RRD310" s="119" t="s">
        <v>614</v>
      </c>
      <c r="RRE310" s="119" t="s">
        <v>614</v>
      </c>
      <c r="RRF310" s="119" t="s">
        <v>614</v>
      </c>
      <c r="RRG310" s="119" t="s">
        <v>614</v>
      </c>
      <c r="RRH310" s="119" t="s">
        <v>614</v>
      </c>
      <c r="RRI310" s="119" t="s">
        <v>614</v>
      </c>
      <c r="RRJ310" s="119" t="s">
        <v>614</v>
      </c>
      <c r="RRK310" s="119" t="s">
        <v>614</v>
      </c>
      <c r="RRL310" s="119" t="s">
        <v>614</v>
      </c>
      <c r="RRM310" s="119" t="s">
        <v>614</v>
      </c>
      <c r="RRN310" s="119" t="s">
        <v>614</v>
      </c>
      <c r="RRO310" s="119" t="s">
        <v>614</v>
      </c>
      <c r="RRP310" s="119" t="s">
        <v>614</v>
      </c>
      <c r="RRQ310" s="119" t="s">
        <v>614</v>
      </c>
      <c r="RRR310" s="119" t="s">
        <v>614</v>
      </c>
      <c r="RRS310" s="119" t="s">
        <v>614</v>
      </c>
      <c r="RRT310" s="119" t="s">
        <v>614</v>
      </c>
      <c r="RRU310" s="119" t="s">
        <v>614</v>
      </c>
      <c r="RRV310" s="119" t="s">
        <v>614</v>
      </c>
      <c r="RRW310" s="119" t="s">
        <v>614</v>
      </c>
      <c r="RRX310" s="119" t="s">
        <v>614</v>
      </c>
      <c r="RRY310" s="119" t="s">
        <v>614</v>
      </c>
      <c r="RRZ310" s="119" t="s">
        <v>614</v>
      </c>
      <c r="RSA310" s="119" t="s">
        <v>614</v>
      </c>
      <c r="RSB310" s="119" t="s">
        <v>614</v>
      </c>
      <c r="RSC310" s="119" t="s">
        <v>614</v>
      </c>
      <c r="RSD310" s="119" t="s">
        <v>614</v>
      </c>
      <c r="RSE310" s="119" t="s">
        <v>614</v>
      </c>
      <c r="RSF310" s="119" t="s">
        <v>614</v>
      </c>
      <c r="RSG310" s="119" t="s">
        <v>614</v>
      </c>
      <c r="RSH310" s="119" t="s">
        <v>614</v>
      </c>
      <c r="RSI310" s="119" t="s">
        <v>614</v>
      </c>
      <c r="RSJ310" s="119" t="s">
        <v>614</v>
      </c>
      <c r="RSK310" s="119" t="s">
        <v>614</v>
      </c>
      <c r="RSL310" s="119" t="s">
        <v>614</v>
      </c>
      <c r="RSM310" s="119" t="s">
        <v>614</v>
      </c>
      <c r="RSN310" s="119" t="s">
        <v>614</v>
      </c>
      <c r="RSO310" s="119" t="s">
        <v>614</v>
      </c>
      <c r="RSP310" s="119" t="s">
        <v>614</v>
      </c>
      <c r="RSQ310" s="119" t="s">
        <v>614</v>
      </c>
      <c r="RSR310" s="119" t="s">
        <v>614</v>
      </c>
      <c r="RSS310" s="119" t="s">
        <v>614</v>
      </c>
      <c r="RST310" s="119" t="s">
        <v>614</v>
      </c>
      <c r="RSU310" s="119" t="s">
        <v>614</v>
      </c>
      <c r="RSV310" s="119" t="s">
        <v>614</v>
      </c>
      <c r="RSW310" s="119" t="s">
        <v>614</v>
      </c>
      <c r="RSX310" s="119" t="s">
        <v>614</v>
      </c>
      <c r="RSY310" s="119" t="s">
        <v>614</v>
      </c>
      <c r="RSZ310" s="119" t="s">
        <v>614</v>
      </c>
      <c r="RTA310" s="119" t="s">
        <v>614</v>
      </c>
      <c r="RTB310" s="119" t="s">
        <v>614</v>
      </c>
      <c r="RTC310" s="119" t="s">
        <v>614</v>
      </c>
      <c r="RTD310" s="119" t="s">
        <v>614</v>
      </c>
      <c r="RTE310" s="119" t="s">
        <v>614</v>
      </c>
      <c r="RTF310" s="119" t="s">
        <v>614</v>
      </c>
      <c r="RTG310" s="119" t="s">
        <v>614</v>
      </c>
      <c r="RTH310" s="119" t="s">
        <v>614</v>
      </c>
      <c r="RTI310" s="119" t="s">
        <v>614</v>
      </c>
      <c r="RTJ310" s="119" t="s">
        <v>614</v>
      </c>
      <c r="RTK310" s="119" t="s">
        <v>614</v>
      </c>
      <c r="RTL310" s="119" t="s">
        <v>614</v>
      </c>
      <c r="RTM310" s="119" t="s">
        <v>614</v>
      </c>
      <c r="RTN310" s="119" t="s">
        <v>614</v>
      </c>
      <c r="RTO310" s="119" t="s">
        <v>614</v>
      </c>
      <c r="RTP310" s="119" t="s">
        <v>614</v>
      </c>
      <c r="RTQ310" s="119" t="s">
        <v>614</v>
      </c>
      <c r="RTR310" s="119" t="s">
        <v>614</v>
      </c>
      <c r="RTS310" s="119" t="s">
        <v>614</v>
      </c>
      <c r="RTT310" s="119" t="s">
        <v>614</v>
      </c>
      <c r="RTU310" s="119" t="s">
        <v>614</v>
      </c>
      <c r="RTV310" s="119" t="s">
        <v>614</v>
      </c>
      <c r="RTW310" s="119" t="s">
        <v>614</v>
      </c>
      <c r="RTX310" s="119" t="s">
        <v>614</v>
      </c>
      <c r="RTY310" s="119" t="s">
        <v>614</v>
      </c>
      <c r="RTZ310" s="119" t="s">
        <v>614</v>
      </c>
      <c r="RUA310" s="119" t="s">
        <v>614</v>
      </c>
      <c r="RUB310" s="119" t="s">
        <v>614</v>
      </c>
      <c r="RUC310" s="119" t="s">
        <v>614</v>
      </c>
      <c r="RUD310" s="119" t="s">
        <v>614</v>
      </c>
      <c r="RUE310" s="119" t="s">
        <v>614</v>
      </c>
      <c r="RUF310" s="119" t="s">
        <v>614</v>
      </c>
      <c r="RUG310" s="119" t="s">
        <v>614</v>
      </c>
      <c r="RUH310" s="119" t="s">
        <v>614</v>
      </c>
      <c r="RUI310" s="119" t="s">
        <v>614</v>
      </c>
      <c r="RUJ310" s="119" t="s">
        <v>614</v>
      </c>
      <c r="RUK310" s="119" t="s">
        <v>614</v>
      </c>
      <c r="RUL310" s="119" t="s">
        <v>614</v>
      </c>
      <c r="RUM310" s="119" t="s">
        <v>614</v>
      </c>
      <c r="RUN310" s="119" t="s">
        <v>614</v>
      </c>
      <c r="RUO310" s="119" t="s">
        <v>614</v>
      </c>
      <c r="RUP310" s="119" t="s">
        <v>614</v>
      </c>
      <c r="RUQ310" s="119" t="s">
        <v>614</v>
      </c>
      <c r="RUR310" s="119" t="s">
        <v>614</v>
      </c>
      <c r="RUS310" s="119" t="s">
        <v>614</v>
      </c>
      <c r="RUT310" s="119" t="s">
        <v>614</v>
      </c>
      <c r="RUU310" s="119" t="s">
        <v>614</v>
      </c>
      <c r="RUV310" s="119" t="s">
        <v>614</v>
      </c>
      <c r="RUW310" s="119" t="s">
        <v>614</v>
      </c>
      <c r="RUX310" s="119" t="s">
        <v>614</v>
      </c>
      <c r="RUY310" s="119" t="s">
        <v>614</v>
      </c>
      <c r="RUZ310" s="119" t="s">
        <v>614</v>
      </c>
      <c r="RVA310" s="119" t="s">
        <v>614</v>
      </c>
      <c r="RVB310" s="119" t="s">
        <v>614</v>
      </c>
      <c r="RVC310" s="119" t="s">
        <v>614</v>
      </c>
      <c r="RVD310" s="119" t="s">
        <v>614</v>
      </c>
      <c r="RVE310" s="119" t="s">
        <v>614</v>
      </c>
      <c r="RVF310" s="119" t="s">
        <v>614</v>
      </c>
      <c r="RVG310" s="119" t="s">
        <v>614</v>
      </c>
      <c r="RVH310" s="119" t="s">
        <v>614</v>
      </c>
      <c r="RVI310" s="119" t="s">
        <v>614</v>
      </c>
      <c r="RVJ310" s="119" t="s">
        <v>614</v>
      </c>
      <c r="RVK310" s="119" t="s">
        <v>614</v>
      </c>
      <c r="RVL310" s="119" t="s">
        <v>614</v>
      </c>
      <c r="RVM310" s="119" t="s">
        <v>614</v>
      </c>
      <c r="RVN310" s="119" t="s">
        <v>614</v>
      </c>
      <c r="RVO310" s="119" t="s">
        <v>614</v>
      </c>
      <c r="RVP310" s="119" t="s">
        <v>614</v>
      </c>
      <c r="RVQ310" s="119" t="s">
        <v>614</v>
      </c>
      <c r="RVR310" s="119" t="s">
        <v>614</v>
      </c>
      <c r="RVS310" s="119" t="s">
        <v>614</v>
      </c>
      <c r="RVT310" s="119" t="s">
        <v>614</v>
      </c>
      <c r="RVU310" s="119" t="s">
        <v>614</v>
      </c>
      <c r="RVV310" s="119" t="s">
        <v>614</v>
      </c>
      <c r="RVW310" s="119" t="s">
        <v>614</v>
      </c>
      <c r="RVX310" s="119" t="s">
        <v>614</v>
      </c>
      <c r="RVY310" s="119" t="s">
        <v>614</v>
      </c>
      <c r="RVZ310" s="119" t="s">
        <v>614</v>
      </c>
      <c r="RWA310" s="119" t="s">
        <v>614</v>
      </c>
      <c r="RWB310" s="119" t="s">
        <v>614</v>
      </c>
      <c r="RWC310" s="119" t="s">
        <v>614</v>
      </c>
      <c r="RWD310" s="119" t="s">
        <v>614</v>
      </c>
      <c r="RWE310" s="119" t="s">
        <v>614</v>
      </c>
      <c r="RWF310" s="119" t="s">
        <v>614</v>
      </c>
      <c r="RWG310" s="119" t="s">
        <v>614</v>
      </c>
      <c r="RWH310" s="119" t="s">
        <v>614</v>
      </c>
      <c r="RWI310" s="119" t="s">
        <v>614</v>
      </c>
      <c r="RWJ310" s="119" t="s">
        <v>614</v>
      </c>
      <c r="RWK310" s="119" t="s">
        <v>614</v>
      </c>
      <c r="RWL310" s="119" t="s">
        <v>614</v>
      </c>
      <c r="RWM310" s="119" t="s">
        <v>614</v>
      </c>
      <c r="RWN310" s="119" t="s">
        <v>614</v>
      </c>
      <c r="RWO310" s="119" t="s">
        <v>614</v>
      </c>
      <c r="RWP310" s="119" t="s">
        <v>614</v>
      </c>
      <c r="RWQ310" s="119" t="s">
        <v>614</v>
      </c>
      <c r="RWR310" s="119" t="s">
        <v>614</v>
      </c>
      <c r="RWS310" s="119" t="s">
        <v>614</v>
      </c>
      <c r="RWT310" s="119" t="s">
        <v>614</v>
      </c>
      <c r="RWU310" s="119" t="s">
        <v>614</v>
      </c>
      <c r="RWV310" s="119" t="s">
        <v>614</v>
      </c>
      <c r="RWW310" s="119" t="s">
        <v>614</v>
      </c>
      <c r="RWX310" s="119" t="s">
        <v>614</v>
      </c>
      <c r="RWY310" s="119" t="s">
        <v>614</v>
      </c>
      <c r="RWZ310" s="119" t="s">
        <v>614</v>
      </c>
      <c r="RXA310" s="119" t="s">
        <v>614</v>
      </c>
      <c r="RXB310" s="119" t="s">
        <v>614</v>
      </c>
      <c r="RXC310" s="119" t="s">
        <v>614</v>
      </c>
      <c r="RXD310" s="119" t="s">
        <v>614</v>
      </c>
      <c r="RXE310" s="119" t="s">
        <v>614</v>
      </c>
      <c r="RXF310" s="119" t="s">
        <v>614</v>
      </c>
      <c r="RXG310" s="119" t="s">
        <v>614</v>
      </c>
      <c r="RXH310" s="119" t="s">
        <v>614</v>
      </c>
      <c r="RXI310" s="119" t="s">
        <v>614</v>
      </c>
      <c r="RXJ310" s="119" t="s">
        <v>614</v>
      </c>
      <c r="RXK310" s="119" t="s">
        <v>614</v>
      </c>
      <c r="RXL310" s="119" t="s">
        <v>614</v>
      </c>
      <c r="RXM310" s="119" t="s">
        <v>614</v>
      </c>
      <c r="RXN310" s="119" t="s">
        <v>614</v>
      </c>
      <c r="RXO310" s="119" t="s">
        <v>614</v>
      </c>
      <c r="RXP310" s="119" t="s">
        <v>614</v>
      </c>
      <c r="RXQ310" s="119" t="s">
        <v>614</v>
      </c>
      <c r="RXR310" s="119" t="s">
        <v>614</v>
      </c>
      <c r="RXS310" s="119" t="s">
        <v>614</v>
      </c>
      <c r="RXT310" s="119" t="s">
        <v>614</v>
      </c>
      <c r="RXU310" s="119" t="s">
        <v>614</v>
      </c>
      <c r="RXV310" s="119" t="s">
        <v>614</v>
      </c>
      <c r="RXW310" s="119" t="s">
        <v>614</v>
      </c>
      <c r="RXX310" s="119" t="s">
        <v>614</v>
      </c>
      <c r="RXY310" s="119" t="s">
        <v>614</v>
      </c>
      <c r="RXZ310" s="119" t="s">
        <v>614</v>
      </c>
      <c r="RYA310" s="119" t="s">
        <v>614</v>
      </c>
      <c r="RYB310" s="119" t="s">
        <v>614</v>
      </c>
      <c r="RYC310" s="119" t="s">
        <v>614</v>
      </c>
      <c r="RYD310" s="119" t="s">
        <v>614</v>
      </c>
      <c r="RYE310" s="119" t="s">
        <v>614</v>
      </c>
      <c r="RYF310" s="119" t="s">
        <v>614</v>
      </c>
      <c r="RYG310" s="119" t="s">
        <v>614</v>
      </c>
      <c r="RYH310" s="119" t="s">
        <v>614</v>
      </c>
      <c r="RYI310" s="119" t="s">
        <v>614</v>
      </c>
      <c r="RYJ310" s="119" t="s">
        <v>614</v>
      </c>
      <c r="RYK310" s="119" t="s">
        <v>614</v>
      </c>
      <c r="RYL310" s="119" t="s">
        <v>614</v>
      </c>
      <c r="RYM310" s="119" t="s">
        <v>614</v>
      </c>
      <c r="RYN310" s="119" t="s">
        <v>614</v>
      </c>
      <c r="RYO310" s="119" t="s">
        <v>614</v>
      </c>
      <c r="RYP310" s="119" t="s">
        <v>614</v>
      </c>
      <c r="RYQ310" s="119" t="s">
        <v>614</v>
      </c>
      <c r="RYR310" s="119" t="s">
        <v>614</v>
      </c>
      <c r="RYS310" s="119" t="s">
        <v>614</v>
      </c>
      <c r="RYT310" s="119" t="s">
        <v>614</v>
      </c>
      <c r="RYU310" s="119" t="s">
        <v>614</v>
      </c>
      <c r="RYV310" s="119" t="s">
        <v>614</v>
      </c>
      <c r="RYW310" s="119" t="s">
        <v>614</v>
      </c>
      <c r="RYX310" s="119" t="s">
        <v>614</v>
      </c>
      <c r="RYY310" s="119" t="s">
        <v>614</v>
      </c>
      <c r="RYZ310" s="119" t="s">
        <v>614</v>
      </c>
      <c r="RZA310" s="119" t="s">
        <v>614</v>
      </c>
      <c r="RZB310" s="119" t="s">
        <v>614</v>
      </c>
      <c r="RZC310" s="119" t="s">
        <v>614</v>
      </c>
      <c r="RZD310" s="119" t="s">
        <v>614</v>
      </c>
      <c r="RZE310" s="119" t="s">
        <v>614</v>
      </c>
      <c r="RZF310" s="119" t="s">
        <v>614</v>
      </c>
      <c r="RZG310" s="119" t="s">
        <v>614</v>
      </c>
      <c r="RZH310" s="119" t="s">
        <v>614</v>
      </c>
      <c r="RZI310" s="119" t="s">
        <v>614</v>
      </c>
      <c r="RZJ310" s="119" t="s">
        <v>614</v>
      </c>
      <c r="RZK310" s="119" t="s">
        <v>614</v>
      </c>
      <c r="RZL310" s="119" t="s">
        <v>614</v>
      </c>
      <c r="RZM310" s="119" t="s">
        <v>614</v>
      </c>
      <c r="RZN310" s="119" t="s">
        <v>614</v>
      </c>
      <c r="RZO310" s="119" t="s">
        <v>614</v>
      </c>
      <c r="RZP310" s="119" t="s">
        <v>614</v>
      </c>
      <c r="RZQ310" s="119" t="s">
        <v>614</v>
      </c>
      <c r="RZR310" s="119" t="s">
        <v>614</v>
      </c>
      <c r="RZS310" s="119" t="s">
        <v>614</v>
      </c>
      <c r="RZT310" s="119" t="s">
        <v>614</v>
      </c>
      <c r="RZU310" s="119" t="s">
        <v>614</v>
      </c>
      <c r="RZV310" s="119" t="s">
        <v>614</v>
      </c>
      <c r="RZW310" s="119" t="s">
        <v>614</v>
      </c>
      <c r="RZX310" s="119" t="s">
        <v>614</v>
      </c>
      <c r="RZY310" s="119" t="s">
        <v>614</v>
      </c>
      <c r="RZZ310" s="119" t="s">
        <v>614</v>
      </c>
      <c r="SAA310" s="119" t="s">
        <v>614</v>
      </c>
      <c r="SAB310" s="119" t="s">
        <v>614</v>
      </c>
      <c r="SAC310" s="119" t="s">
        <v>614</v>
      </c>
      <c r="SAD310" s="119" t="s">
        <v>614</v>
      </c>
      <c r="SAE310" s="119" t="s">
        <v>614</v>
      </c>
      <c r="SAF310" s="119" t="s">
        <v>614</v>
      </c>
      <c r="SAG310" s="119" t="s">
        <v>614</v>
      </c>
      <c r="SAH310" s="119" t="s">
        <v>614</v>
      </c>
      <c r="SAI310" s="119" t="s">
        <v>614</v>
      </c>
      <c r="SAJ310" s="119" t="s">
        <v>614</v>
      </c>
      <c r="SAK310" s="119" t="s">
        <v>614</v>
      </c>
      <c r="SAL310" s="119" t="s">
        <v>614</v>
      </c>
      <c r="SAM310" s="119" t="s">
        <v>614</v>
      </c>
      <c r="SAN310" s="119" t="s">
        <v>614</v>
      </c>
      <c r="SAO310" s="119" t="s">
        <v>614</v>
      </c>
      <c r="SAP310" s="119" t="s">
        <v>614</v>
      </c>
      <c r="SAQ310" s="119" t="s">
        <v>614</v>
      </c>
      <c r="SAR310" s="119" t="s">
        <v>614</v>
      </c>
      <c r="SAS310" s="119" t="s">
        <v>614</v>
      </c>
      <c r="SAT310" s="119" t="s">
        <v>614</v>
      </c>
      <c r="SAU310" s="119" t="s">
        <v>614</v>
      </c>
      <c r="SAV310" s="119" t="s">
        <v>614</v>
      </c>
      <c r="SAW310" s="119" t="s">
        <v>614</v>
      </c>
      <c r="SAX310" s="119" t="s">
        <v>614</v>
      </c>
      <c r="SAY310" s="119" t="s">
        <v>614</v>
      </c>
      <c r="SAZ310" s="119" t="s">
        <v>614</v>
      </c>
      <c r="SBA310" s="119" t="s">
        <v>614</v>
      </c>
      <c r="SBB310" s="119" t="s">
        <v>614</v>
      </c>
      <c r="SBC310" s="119" t="s">
        <v>614</v>
      </c>
      <c r="SBD310" s="119" t="s">
        <v>614</v>
      </c>
      <c r="SBE310" s="119" t="s">
        <v>614</v>
      </c>
      <c r="SBF310" s="119" t="s">
        <v>614</v>
      </c>
      <c r="SBG310" s="119" t="s">
        <v>614</v>
      </c>
      <c r="SBH310" s="119" t="s">
        <v>614</v>
      </c>
      <c r="SBI310" s="119" t="s">
        <v>614</v>
      </c>
      <c r="SBJ310" s="119" t="s">
        <v>614</v>
      </c>
      <c r="SBK310" s="119" t="s">
        <v>614</v>
      </c>
      <c r="SBL310" s="119" t="s">
        <v>614</v>
      </c>
      <c r="SBM310" s="119" t="s">
        <v>614</v>
      </c>
      <c r="SBN310" s="119" t="s">
        <v>614</v>
      </c>
      <c r="SBO310" s="119" t="s">
        <v>614</v>
      </c>
      <c r="SBP310" s="119" t="s">
        <v>614</v>
      </c>
      <c r="SBQ310" s="119" t="s">
        <v>614</v>
      </c>
      <c r="SBR310" s="119" t="s">
        <v>614</v>
      </c>
      <c r="SBS310" s="119" t="s">
        <v>614</v>
      </c>
      <c r="SBT310" s="119" t="s">
        <v>614</v>
      </c>
      <c r="SBU310" s="119" t="s">
        <v>614</v>
      </c>
      <c r="SBV310" s="119" t="s">
        <v>614</v>
      </c>
      <c r="SBW310" s="119" t="s">
        <v>614</v>
      </c>
      <c r="SBX310" s="119" t="s">
        <v>614</v>
      </c>
      <c r="SBY310" s="119" t="s">
        <v>614</v>
      </c>
      <c r="SBZ310" s="119" t="s">
        <v>614</v>
      </c>
      <c r="SCA310" s="119" t="s">
        <v>614</v>
      </c>
      <c r="SCB310" s="119" t="s">
        <v>614</v>
      </c>
      <c r="SCC310" s="119" t="s">
        <v>614</v>
      </c>
      <c r="SCD310" s="119" t="s">
        <v>614</v>
      </c>
      <c r="SCE310" s="119" t="s">
        <v>614</v>
      </c>
      <c r="SCF310" s="119" t="s">
        <v>614</v>
      </c>
      <c r="SCG310" s="119" t="s">
        <v>614</v>
      </c>
      <c r="SCH310" s="119" t="s">
        <v>614</v>
      </c>
      <c r="SCI310" s="119" t="s">
        <v>614</v>
      </c>
      <c r="SCJ310" s="119" t="s">
        <v>614</v>
      </c>
      <c r="SCK310" s="119" t="s">
        <v>614</v>
      </c>
      <c r="SCL310" s="119" t="s">
        <v>614</v>
      </c>
      <c r="SCM310" s="119" t="s">
        <v>614</v>
      </c>
      <c r="SCN310" s="119" t="s">
        <v>614</v>
      </c>
      <c r="SCO310" s="119" t="s">
        <v>614</v>
      </c>
      <c r="SCP310" s="119" t="s">
        <v>614</v>
      </c>
      <c r="SCQ310" s="119" t="s">
        <v>614</v>
      </c>
      <c r="SCR310" s="119" t="s">
        <v>614</v>
      </c>
      <c r="SCS310" s="119" t="s">
        <v>614</v>
      </c>
      <c r="SCT310" s="119" t="s">
        <v>614</v>
      </c>
      <c r="SCU310" s="119" t="s">
        <v>614</v>
      </c>
      <c r="SCV310" s="119" t="s">
        <v>614</v>
      </c>
      <c r="SCW310" s="119" t="s">
        <v>614</v>
      </c>
      <c r="SCX310" s="119" t="s">
        <v>614</v>
      </c>
      <c r="SCY310" s="119" t="s">
        <v>614</v>
      </c>
      <c r="SCZ310" s="119" t="s">
        <v>614</v>
      </c>
      <c r="SDA310" s="119" t="s">
        <v>614</v>
      </c>
      <c r="SDB310" s="119" t="s">
        <v>614</v>
      </c>
      <c r="SDC310" s="119" t="s">
        <v>614</v>
      </c>
      <c r="SDD310" s="119" t="s">
        <v>614</v>
      </c>
      <c r="SDE310" s="119" t="s">
        <v>614</v>
      </c>
      <c r="SDF310" s="119" t="s">
        <v>614</v>
      </c>
      <c r="SDG310" s="119" t="s">
        <v>614</v>
      </c>
      <c r="SDH310" s="119" t="s">
        <v>614</v>
      </c>
      <c r="SDI310" s="119" t="s">
        <v>614</v>
      </c>
      <c r="SDJ310" s="119" t="s">
        <v>614</v>
      </c>
      <c r="SDK310" s="119" t="s">
        <v>614</v>
      </c>
      <c r="SDL310" s="119" t="s">
        <v>614</v>
      </c>
      <c r="SDM310" s="119" t="s">
        <v>614</v>
      </c>
      <c r="SDN310" s="119" t="s">
        <v>614</v>
      </c>
      <c r="SDO310" s="119" t="s">
        <v>614</v>
      </c>
      <c r="SDP310" s="119" t="s">
        <v>614</v>
      </c>
      <c r="SDQ310" s="119" t="s">
        <v>614</v>
      </c>
      <c r="SDR310" s="119" t="s">
        <v>614</v>
      </c>
      <c r="SDS310" s="119" t="s">
        <v>614</v>
      </c>
      <c r="SDT310" s="119" t="s">
        <v>614</v>
      </c>
      <c r="SDU310" s="119" t="s">
        <v>614</v>
      </c>
      <c r="SDV310" s="119" t="s">
        <v>614</v>
      </c>
      <c r="SDW310" s="119" t="s">
        <v>614</v>
      </c>
      <c r="SDX310" s="119" t="s">
        <v>614</v>
      </c>
      <c r="SDY310" s="119" t="s">
        <v>614</v>
      </c>
      <c r="SDZ310" s="119" t="s">
        <v>614</v>
      </c>
      <c r="SEA310" s="119" t="s">
        <v>614</v>
      </c>
      <c r="SEB310" s="119" t="s">
        <v>614</v>
      </c>
      <c r="SEC310" s="119" t="s">
        <v>614</v>
      </c>
      <c r="SED310" s="119" t="s">
        <v>614</v>
      </c>
      <c r="SEE310" s="119" t="s">
        <v>614</v>
      </c>
      <c r="SEF310" s="119" t="s">
        <v>614</v>
      </c>
      <c r="SEG310" s="119" t="s">
        <v>614</v>
      </c>
      <c r="SEH310" s="119" t="s">
        <v>614</v>
      </c>
      <c r="SEI310" s="119" t="s">
        <v>614</v>
      </c>
      <c r="SEJ310" s="119" t="s">
        <v>614</v>
      </c>
      <c r="SEK310" s="119" t="s">
        <v>614</v>
      </c>
      <c r="SEL310" s="119" t="s">
        <v>614</v>
      </c>
      <c r="SEM310" s="119" t="s">
        <v>614</v>
      </c>
      <c r="SEN310" s="119" t="s">
        <v>614</v>
      </c>
      <c r="SEO310" s="119" t="s">
        <v>614</v>
      </c>
      <c r="SEP310" s="119" t="s">
        <v>614</v>
      </c>
      <c r="SEQ310" s="119" t="s">
        <v>614</v>
      </c>
      <c r="SER310" s="119" t="s">
        <v>614</v>
      </c>
      <c r="SES310" s="119" t="s">
        <v>614</v>
      </c>
      <c r="SET310" s="119" t="s">
        <v>614</v>
      </c>
      <c r="SEU310" s="119" t="s">
        <v>614</v>
      </c>
      <c r="SEV310" s="119" t="s">
        <v>614</v>
      </c>
      <c r="SEW310" s="119" t="s">
        <v>614</v>
      </c>
      <c r="SEX310" s="119" t="s">
        <v>614</v>
      </c>
      <c r="SEY310" s="119" t="s">
        <v>614</v>
      </c>
      <c r="SEZ310" s="119" t="s">
        <v>614</v>
      </c>
      <c r="SFA310" s="119" t="s">
        <v>614</v>
      </c>
      <c r="SFB310" s="119" t="s">
        <v>614</v>
      </c>
      <c r="SFC310" s="119" t="s">
        <v>614</v>
      </c>
      <c r="SFD310" s="119" t="s">
        <v>614</v>
      </c>
      <c r="SFE310" s="119" t="s">
        <v>614</v>
      </c>
      <c r="SFF310" s="119" t="s">
        <v>614</v>
      </c>
      <c r="SFG310" s="119" t="s">
        <v>614</v>
      </c>
      <c r="SFH310" s="119" t="s">
        <v>614</v>
      </c>
      <c r="SFI310" s="119" t="s">
        <v>614</v>
      </c>
      <c r="SFJ310" s="119" t="s">
        <v>614</v>
      </c>
      <c r="SFK310" s="119" t="s">
        <v>614</v>
      </c>
      <c r="SFL310" s="119" t="s">
        <v>614</v>
      </c>
      <c r="SFM310" s="119" t="s">
        <v>614</v>
      </c>
      <c r="SFN310" s="119" t="s">
        <v>614</v>
      </c>
      <c r="SFO310" s="119" t="s">
        <v>614</v>
      </c>
      <c r="SFP310" s="119" t="s">
        <v>614</v>
      </c>
      <c r="SFQ310" s="119" t="s">
        <v>614</v>
      </c>
      <c r="SFR310" s="119" t="s">
        <v>614</v>
      </c>
      <c r="SFS310" s="119" t="s">
        <v>614</v>
      </c>
      <c r="SFT310" s="119" t="s">
        <v>614</v>
      </c>
      <c r="SFU310" s="119" t="s">
        <v>614</v>
      </c>
      <c r="SFV310" s="119" t="s">
        <v>614</v>
      </c>
      <c r="SFW310" s="119" t="s">
        <v>614</v>
      </c>
      <c r="SFX310" s="119" t="s">
        <v>614</v>
      </c>
      <c r="SFY310" s="119" t="s">
        <v>614</v>
      </c>
      <c r="SFZ310" s="119" t="s">
        <v>614</v>
      </c>
      <c r="SGA310" s="119" t="s">
        <v>614</v>
      </c>
      <c r="SGB310" s="119" t="s">
        <v>614</v>
      </c>
      <c r="SGC310" s="119" t="s">
        <v>614</v>
      </c>
      <c r="SGD310" s="119" t="s">
        <v>614</v>
      </c>
      <c r="SGE310" s="119" t="s">
        <v>614</v>
      </c>
      <c r="SGF310" s="119" t="s">
        <v>614</v>
      </c>
      <c r="SGG310" s="119" t="s">
        <v>614</v>
      </c>
      <c r="SGH310" s="119" t="s">
        <v>614</v>
      </c>
      <c r="SGI310" s="119" t="s">
        <v>614</v>
      </c>
      <c r="SGJ310" s="119" t="s">
        <v>614</v>
      </c>
      <c r="SGK310" s="119" t="s">
        <v>614</v>
      </c>
      <c r="SGL310" s="119" t="s">
        <v>614</v>
      </c>
      <c r="SGM310" s="119" t="s">
        <v>614</v>
      </c>
      <c r="SGN310" s="119" t="s">
        <v>614</v>
      </c>
      <c r="SGO310" s="119" t="s">
        <v>614</v>
      </c>
      <c r="SGP310" s="119" t="s">
        <v>614</v>
      </c>
      <c r="SGQ310" s="119" t="s">
        <v>614</v>
      </c>
      <c r="SGR310" s="119" t="s">
        <v>614</v>
      </c>
      <c r="SGS310" s="119" t="s">
        <v>614</v>
      </c>
      <c r="SGT310" s="119" t="s">
        <v>614</v>
      </c>
      <c r="SGU310" s="119" t="s">
        <v>614</v>
      </c>
      <c r="SGV310" s="119" t="s">
        <v>614</v>
      </c>
      <c r="SGW310" s="119" t="s">
        <v>614</v>
      </c>
      <c r="SGX310" s="119" t="s">
        <v>614</v>
      </c>
      <c r="SGY310" s="119" t="s">
        <v>614</v>
      </c>
      <c r="SGZ310" s="119" t="s">
        <v>614</v>
      </c>
      <c r="SHA310" s="119" t="s">
        <v>614</v>
      </c>
      <c r="SHB310" s="119" t="s">
        <v>614</v>
      </c>
      <c r="SHC310" s="119" t="s">
        <v>614</v>
      </c>
      <c r="SHD310" s="119" t="s">
        <v>614</v>
      </c>
      <c r="SHE310" s="119" t="s">
        <v>614</v>
      </c>
      <c r="SHF310" s="119" t="s">
        <v>614</v>
      </c>
      <c r="SHG310" s="119" t="s">
        <v>614</v>
      </c>
      <c r="SHH310" s="119" t="s">
        <v>614</v>
      </c>
      <c r="SHI310" s="119" t="s">
        <v>614</v>
      </c>
      <c r="SHJ310" s="119" t="s">
        <v>614</v>
      </c>
      <c r="SHK310" s="119" t="s">
        <v>614</v>
      </c>
      <c r="SHL310" s="119" t="s">
        <v>614</v>
      </c>
      <c r="SHM310" s="119" t="s">
        <v>614</v>
      </c>
      <c r="SHN310" s="119" t="s">
        <v>614</v>
      </c>
      <c r="SHO310" s="119" t="s">
        <v>614</v>
      </c>
      <c r="SHP310" s="119" t="s">
        <v>614</v>
      </c>
      <c r="SHQ310" s="119" t="s">
        <v>614</v>
      </c>
      <c r="SHR310" s="119" t="s">
        <v>614</v>
      </c>
      <c r="SHS310" s="119" t="s">
        <v>614</v>
      </c>
      <c r="SHT310" s="119" t="s">
        <v>614</v>
      </c>
      <c r="SHU310" s="119" t="s">
        <v>614</v>
      </c>
      <c r="SHV310" s="119" t="s">
        <v>614</v>
      </c>
      <c r="SHW310" s="119" t="s">
        <v>614</v>
      </c>
      <c r="SHX310" s="119" t="s">
        <v>614</v>
      </c>
      <c r="SHY310" s="119" t="s">
        <v>614</v>
      </c>
      <c r="SHZ310" s="119" t="s">
        <v>614</v>
      </c>
      <c r="SIA310" s="119" t="s">
        <v>614</v>
      </c>
      <c r="SIB310" s="119" t="s">
        <v>614</v>
      </c>
      <c r="SIC310" s="119" t="s">
        <v>614</v>
      </c>
      <c r="SID310" s="119" t="s">
        <v>614</v>
      </c>
      <c r="SIE310" s="119" t="s">
        <v>614</v>
      </c>
      <c r="SIF310" s="119" t="s">
        <v>614</v>
      </c>
      <c r="SIG310" s="119" t="s">
        <v>614</v>
      </c>
      <c r="SIH310" s="119" t="s">
        <v>614</v>
      </c>
      <c r="SII310" s="119" t="s">
        <v>614</v>
      </c>
      <c r="SIJ310" s="119" t="s">
        <v>614</v>
      </c>
      <c r="SIK310" s="119" t="s">
        <v>614</v>
      </c>
      <c r="SIL310" s="119" t="s">
        <v>614</v>
      </c>
      <c r="SIM310" s="119" t="s">
        <v>614</v>
      </c>
      <c r="SIN310" s="119" t="s">
        <v>614</v>
      </c>
      <c r="SIO310" s="119" t="s">
        <v>614</v>
      </c>
      <c r="SIP310" s="119" t="s">
        <v>614</v>
      </c>
      <c r="SIQ310" s="119" t="s">
        <v>614</v>
      </c>
      <c r="SIR310" s="119" t="s">
        <v>614</v>
      </c>
      <c r="SIS310" s="119" t="s">
        <v>614</v>
      </c>
      <c r="SIT310" s="119" t="s">
        <v>614</v>
      </c>
      <c r="SIU310" s="119" t="s">
        <v>614</v>
      </c>
      <c r="SIV310" s="119" t="s">
        <v>614</v>
      </c>
      <c r="SIW310" s="119" t="s">
        <v>614</v>
      </c>
      <c r="SIX310" s="119" t="s">
        <v>614</v>
      </c>
      <c r="SIY310" s="119" t="s">
        <v>614</v>
      </c>
      <c r="SIZ310" s="119" t="s">
        <v>614</v>
      </c>
      <c r="SJA310" s="119" t="s">
        <v>614</v>
      </c>
      <c r="SJB310" s="119" t="s">
        <v>614</v>
      </c>
      <c r="SJC310" s="119" t="s">
        <v>614</v>
      </c>
      <c r="SJD310" s="119" t="s">
        <v>614</v>
      </c>
      <c r="SJE310" s="119" t="s">
        <v>614</v>
      </c>
      <c r="SJF310" s="119" t="s">
        <v>614</v>
      </c>
      <c r="SJG310" s="119" t="s">
        <v>614</v>
      </c>
      <c r="SJH310" s="119" t="s">
        <v>614</v>
      </c>
      <c r="SJI310" s="119" t="s">
        <v>614</v>
      </c>
      <c r="SJJ310" s="119" t="s">
        <v>614</v>
      </c>
      <c r="SJK310" s="119" t="s">
        <v>614</v>
      </c>
      <c r="SJL310" s="119" t="s">
        <v>614</v>
      </c>
      <c r="SJM310" s="119" t="s">
        <v>614</v>
      </c>
      <c r="SJN310" s="119" t="s">
        <v>614</v>
      </c>
      <c r="SJO310" s="119" t="s">
        <v>614</v>
      </c>
      <c r="SJP310" s="119" t="s">
        <v>614</v>
      </c>
      <c r="SJQ310" s="119" t="s">
        <v>614</v>
      </c>
      <c r="SJR310" s="119" t="s">
        <v>614</v>
      </c>
      <c r="SJS310" s="119" t="s">
        <v>614</v>
      </c>
      <c r="SJT310" s="119" t="s">
        <v>614</v>
      </c>
      <c r="SJU310" s="119" t="s">
        <v>614</v>
      </c>
      <c r="SJV310" s="119" t="s">
        <v>614</v>
      </c>
      <c r="SJW310" s="119" t="s">
        <v>614</v>
      </c>
      <c r="SJX310" s="119" t="s">
        <v>614</v>
      </c>
      <c r="SJY310" s="119" t="s">
        <v>614</v>
      </c>
      <c r="SJZ310" s="119" t="s">
        <v>614</v>
      </c>
      <c r="SKA310" s="119" t="s">
        <v>614</v>
      </c>
      <c r="SKB310" s="119" t="s">
        <v>614</v>
      </c>
      <c r="SKC310" s="119" t="s">
        <v>614</v>
      </c>
      <c r="SKD310" s="119" t="s">
        <v>614</v>
      </c>
      <c r="SKE310" s="119" t="s">
        <v>614</v>
      </c>
      <c r="SKF310" s="119" t="s">
        <v>614</v>
      </c>
      <c r="SKG310" s="119" t="s">
        <v>614</v>
      </c>
      <c r="SKH310" s="119" t="s">
        <v>614</v>
      </c>
      <c r="SKI310" s="119" t="s">
        <v>614</v>
      </c>
      <c r="SKJ310" s="119" t="s">
        <v>614</v>
      </c>
      <c r="SKK310" s="119" t="s">
        <v>614</v>
      </c>
      <c r="SKL310" s="119" t="s">
        <v>614</v>
      </c>
      <c r="SKM310" s="119" t="s">
        <v>614</v>
      </c>
      <c r="SKN310" s="119" t="s">
        <v>614</v>
      </c>
      <c r="SKO310" s="119" t="s">
        <v>614</v>
      </c>
      <c r="SKP310" s="119" t="s">
        <v>614</v>
      </c>
      <c r="SKQ310" s="119" t="s">
        <v>614</v>
      </c>
      <c r="SKR310" s="119" t="s">
        <v>614</v>
      </c>
      <c r="SKS310" s="119" t="s">
        <v>614</v>
      </c>
      <c r="SKT310" s="119" t="s">
        <v>614</v>
      </c>
      <c r="SKU310" s="119" t="s">
        <v>614</v>
      </c>
      <c r="SKV310" s="119" t="s">
        <v>614</v>
      </c>
      <c r="SKW310" s="119" t="s">
        <v>614</v>
      </c>
      <c r="SKX310" s="119" t="s">
        <v>614</v>
      </c>
      <c r="SKY310" s="119" t="s">
        <v>614</v>
      </c>
      <c r="SKZ310" s="119" t="s">
        <v>614</v>
      </c>
      <c r="SLA310" s="119" t="s">
        <v>614</v>
      </c>
      <c r="SLB310" s="119" t="s">
        <v>614</v>
      </c>
      <c r="SLC310" s="119" t="s">
        <v>614</v>
      </c>
      <c r="SLD310" s="119" t="s">
        <v>614</v>
      </c>
      <c r="SLE310" s="119" t="s">
        <v>614</v>
      </c>
      <c r="SLF310" s="119" t="s">
        <v>614</v>
      </c>
      <c r="SLG310" s="119" t="s">
        <v>614</v>
      </c>
      <c r="SLH310" s="119" t="s">
        <v>614</v>
      </c>
      <c r="SLI310" s="119" t="s">
        <v>614</v>
      </c>
      <c r="SLJ310" s="119" t="s">
        <v>614</v>
      </c>
      <c r="SLK310" s="119" t="s">
        <v>614</v>
      </c>
      <c r="SLL310" s="119" t="s">
        <v>614</v>
      </c>
      <c r="SLM310" s="119" t="s">
        <v>614</v>
      </c>
      <c r="SLN310" s="119" t="s">
        <v>614</v>
      </c>
      <c r="SLO310" s="119" t="s">
        <v>614</v>
      </c>
      <c r="SLP310" s="119" t="s">
        <v>614</v>
      </c>
      <c r="SLQ310" s="119" t="s">
        <v>614</v>
      </c>
      <c r="SLR310" s="119" t="s">
        <v>614</v>
      </c>
      <c r="SLS310" s="119" t="s">
        <v>614</v>
      </c>
      <c r="SLT310" s="119" t="s">
        <v>614</v>
      </c>
      <c r="SLU310" s="119" t="s">
        <v>614</v>
      </c>
      <c r="SLV310" s="119" t="s">
        <v>614</v>
      </c>
      <c r="SLW310" s="119" t="s">
        <v>614</v>
      </c>
      <c r="SLX310" s="119" t="s">
        <v>614</v>
      </c>
      <c r="SLY310" s="119" t="s">
        <v>614</v>
      </c>
      <c r="SLZ310" s="119" t="s">
        <v>614</v>
      </c>
      <c r="SMA310" s="119" t="s">
        <v>614</v>
      </c>
      <c r="SMB310" s="119" t="s">
        <v>614</v>
      </c>
      <c r="SMC310" s="119" t="s">
        <v>614</v>
      </c>
      <c r="SMD310" s="119" t="s">
        <v>614</v>
      </c>
      <c r="SME310" s="119" t="s">
        <v>614</v>
      </c>
      <c r="SMF310" s="119" t="s">
        <v>614</v>
      </c>
      <c r="SMG310" s="119" t="s">
        <v>614</v>
      </c>
      <c r="SMH310" s="119" t="s">
        <v>614</v>
      </c>
      <c r="SMI310" s="119" t="s">
        <v>614</v>
      </c>
      <c r="SMJ310" s="119" t="s">
        <v>614</v>
      </c>
      <c r="SMK310" s="119" t="s">
        <v>614</v>
      </c>
      <c r="SML310" s="119" t="s">
        <v>614</v>
      </c>
      <c r="SMM310" s="119" t="s">
        <v>614</v>
      </c>
      <c r="SMN310" s="119" t="s">
        <v>614</v>
      </c>
      <c r="SMO310" s="119" t="s">
        <v>614</v>
      </c>
      <c r="SMP310" s="119" t="s">
        <v>614</v>
      </c>
      <c r="SMQ310" s="119" t="s">
        <v>614</v>
      </c>
      <c r="SMR310" s="119" t="s">
        <v>614</v>
      </c>
      <c r="SMS310" s="119" t="s">
        <v>614</v>
      </c>
      <c r="SMT310" s="119" t="s">
        <v>614</v>
      </c>
      <c r="SMU310" s="119" t="s">
        <v>614</v>
      </c>
      <c r="SMV310" s="119" t="s">
        <v>614</v>
      </c>
      <c r="SMW310" s="119" t="s">
        <v>614</v>
      </c>
      <c r="SMX310" s="119" t="s">
        <v>614</v>
      </c>
      <c r="SMY310" s="119" t="s">
        <v>614</v>
      </c>
      <c r="SMZ310" s="119" t="s">
        <v>614</v>
      </c>
      <c r="SNA310" s="119" t="s">
        <v>614</v>
      </c>
      <c r="SNB310" s="119" t="s">
        <v>614</v>
      </c>
      <c r="SNC310" s="119" t="s">
        <v>614</v>
      </c>
      <c r="SND310" s="119" t="s">
        <v>614</v>
      </c>
      <c r="SNE310" s="119" t="s">
        <v>614</v>
      </c>
      <c r="SNF310" s="119" t="s">
        <v>614</v>
      </c>
      <c r="SNG310" s="119" t="s">
        <v>614</v>
      </c>
      <c r="SNH310" s="119" t="s">
        <v>614</v>
      </c>
      <c r="SNI310" s="119" t="s">
        <v>614</v>
      </c>
      <c r="SNJ310" s="119" t="s">
        <v>614</v>
      </c>
      <c r="SNK310" s="119" t="s">
        <v>614</v>
      </c>
      <c r="SNL310" s="119" t="s">
        <v>614</v>
      </c>
      <c r="SNM310" s="119" t="s">
        <v>614</v>
      </c>
      <c r="SNN310" s="119" t="s">
        <v>614</v>
      </c>
      <c r="SNO310" s="119" t="s">
        <v>614</v>
      </c>
      <c r="SNP310" s="119" t="s">
        <v>614</v>
      </c>
      <c r="SNQ310" s="119" t="s">
        <v>614</v>
      </c>
      <c r="SNR310" s="119" t="s">
        <v>614</v>
      </c>
      <c r="SNS310" s="119" t="s">
        <v>614</v>
      </c>
      <c r="SNT310" s="119" t="s">
        <v>614</v>
      </c>
      <c r="SNU310" s="119" t="s">
        <v>614</v>
      </c>
      <c r="SNV310" s="119" t="s">
        <v>614</v>
      </c>
      <c r="SNW310" s="119" t="s">
        <v>614</v>
      </c>
      <c r="SNX310" s="119" t="s">
        <v>614</v>
      </c>
      <c r="SNY310" s="119" t="s">
        <v>614</v>
      </c>
      <c r="SNZ310" s="119" t="s">
        <v>614</v>
      </c>
      <c r="SOA310" s="119" t="s">
        <v>614</v>
      </c>
      <c r="SOB310" s="119" t="s">
        <v>614</v>
      </c>
      <c r="SOC310" s="119" t="s">
        <v>614</v>
      </c>
      <c r="SOD310" s="119" t="s">
        <v>614</v>
      </c>
      <c r="SOE310" s="119" t="s">
        <v>614</v>
      </c>
      <c r="SOF310" s="119" t="s">
        <v>614</v>
      </c>
      <c r="SOG310" s="119" t="s">
        <v>614</v>
      </c>
      <c r="SOH310" s="119" t="s">
        <v>614</v>
      </c>
      <c r="SOI310" s="119" t="s">
        <v>614</v>
      </c>
      <c r="SOJ310" s="119" t="s">
        <v>614</v>
      </c>
      <c r="SOK310" s="119" t="s">
        <v>614</v>
      </c>
      <c r="SOL310" s="119" t="s">
        <v>614</v>
      </c>
      <c r="SOM310" s="119" t="s">
        <v>614</v>
      </c>
      <c r="SON310" s="119" t="s">
        <v>614</v>
      </c>
      <c r="SOO310" s="119" t="s">
        <v>614</v>
      </c>
      <c r="SOP310" s="119" t="s">
        <v>614</v>
      </c>
      <c r="SOQ310" s="119" t="s">
        <v>614</v>
      </c>
      <c r="SOR310" s="119" t="s">
        <v>614</v>
      </c>
      <c r="SOS310" s="119" t="s">
        <v>614</v>
      </c>
      <c r="SOT310" s="119" t="s">
        <v>614</v>
      </c>
      <c r="SOU310" s="119" t="s">
        <v>614</v>
      </c>
      <c r="SOV310" s="119" t="s">
        <v>614</v>
      </c>
      <c r="SOW310" s="119" t="s">
        <v>614</v>
      </c>
      <c r="SOX310" s="119" t="s">
        <v>614</v>
      </c>
      <c r="SOY310" s="119" t="s">
        <v>614</v>
      </c>
      <c r="SOZ310" s="119" t="s">
        <v>614</v>
      </c>
      <c r="SPA310" s="119" t="s">
        <v>614</v>
      </c>
      <c r="SPB310" s="119" t="s">
        <v>614</v>
      </c>
      <c r="SPC310" s="119" t="s">
        <v>614</v>
      </c>
      <c r="SPD310" s="119" t="s">
        <v>614</v>
      </c>
      <c r="SPE310" s="119" t="s">
        <v>614</v>
      </c>
      <c r="SPF310" s="119" t="s">
        <v>614</v>
      </c>
      <c r="SPG310" s="119" t="s">
        <v>614</v>
      </c>
      <c r="SPH310" s="119" t="s">
        <v>614</v>
      </c>
      <c r="SPI310" s="119" t="s">
        <v>614</v>
      </c>
      <c r="SPJ310" s="119" t="s">
        <v>614</v>
      </c>
      <c r="SPK310" s="119" t="s">
        <v>614</v>
      </c>
      <c r="SPL310" s="119" t="s">
        <v>614</v>
      </c>
      <c r="SPM310" s="119" t="s">
        <v>614</v>
      </c>
      <c r="SPN310" s="119" t="s">
        <v>614</v>
      </c>
      <c r="SPO310" s="119" t="s">
        <v>614</v>
      </c>
      <c r="SPP310" s="119" t="s">
        <v>614</v>
      </c>
      <c r="SPQ310" s="119" t="s">
        <v>614</v>
      </c>
      <c r="SPR310" s="119" t="s">
        <v>614</v>
      </c>
      <c r="SPS310" s="119" t="s">
        <v>614</v>
      </c>
      <c r="SPT310" s="119" t="s">
        <v>614</v>
      </c>
      <c r="SPU310" s="119" t="s">
        <v>614</v>
      </c>
      <c r="SPV310" s="119" t="s">
        <v>614</v>
      </c>
      <c r="SPW310" s="119" t="s">
        <v>614</v>
      </c>
      <c r="SPX310" s="119" t="s">
        <v>614</v>
      </c>
      <c r="SPY310" s="119" t="s">
        <v>614</v>
      </c>
      <c r="SPZ310" s="119" t="s">
        <v>614</v>
      </c>
      <c r="SQA310" s="119" t="s">
        <v>614</v>
      </c>
      <c r="SQB310" s="119" t="s">
        <v>614</v>
      </c>
      <c r="SQC310" s="119" t="s">
        <v>614</v>
      </c>
      <c r="SQD310" s="119" t="s">
        <v>614</v>
      </c>
      <c r="SQE310" s="119" t="s">
        <v>614</v>
      </c>
      <c r="SQF310" s="119" t="s">
        <v>614</v>
      </c>
      <c r="SQG310" s="119" t="s">
        <v>614</v>
      </c>
      <c r="SQH310" s="119" t="s">
        <v>614</v>
      </c>
      <c r="SQI310" s="119" t="s">
        <v>614</v>
      </c>
      <c r="SQJ310" s="119" t="s">
        <v>614</v>
      </c>
      <c r="SQK310" s="119" t="s">
        <v>614</v>
      </c>
      <c r="SQL310" s="119" t="s">
        <v>614</v>
      </c>
      <c r="SQM310" s="119" t="s">
        <v>614</v>
      </c>
      <c r="SQN310" s="119" t="s">
        <v>614</v>
      </c>
      <c r="SQO310" s="119" t="s">
        <v>614</v>
      </c>
      <c r="SQP310" s="119" t="s">
        <v>614</v>
      </c>
      <c r="SQQ310" s="119" t="s">
        <v>614</v>
      </c>
      <c r="SQR310" s="119" t="s">
        <v>614</v>
      </c>
      <c r="SQS310" s="119" t="s">
        <v>614</v>
      </c>
      <c r="SQT310" s="119" t="s">
        <v>614</v>
      </c>
      <c r="SQU310" s="119" t="s">
        <v>614</v>
      </c>
      <c r="SQV310" s="119" t="s">
        <v>614</v>
      </c>
      <c r="SQW310" s="119" t="s">
        <v>614</v>
      </c>
      <c r="SQX310" s="119" t="s">
        <v>614</v>
      </c>
      <c r="SQY310" s="119" t="s">
        <v>614</v>
      </c>
      <c r="SQZ310" s="119" t="s">
        <v>614</v>
      </c>
      <c r="SRA310" s="119" t="s">
        <v>614</v>
      </c>
      <c r="SRB310" s="119" t="s">
        <v>614</v>
      </c>
      <c r="SRC310" s="119" t="s">
        <v>614</v>
      </c>
      <c r="SRD310" s="119" t="s">
        <v>614</v>
      </c>
      <c r="SRE310" s="119" t="s">
        <v>614</v>
      </c>
      <c r="SRF310" s="119" t="s">
        <v>614</v>
      </c>
      <c r="SRG310" s="119" t="s">
        <v>614</v>
      </c>
      <c r="SRH310" s="119" t="s">
        <v>614</v>
      </c>
      <c r="SRI310" s="119" t="s">
        <v>614</v>
      </c>
      <c r="SRJ310" s="119" t="s">
        <v>614</v>
      </c>
      <c r="SRK310" s="119" t="s">
        <v>614</v>
      </c>
      <c r="SRL310" s="119" t="s">
        <v>614</v>
      </c>
      <c r="SRM310" s="119" t="s">
        <v>614</v>
      </c>
      <c r="SRN310" s="119" t="s">
        <v>614</v>
      </c>
      <c r="SRO310" s="119" t="s">
        <v>614</v>
      </c>
      <c r="SRP310" s="119" t="s">
        <v>614</v>
      </c>
      <c r="SRQ310" s="119" t="s">
        <v>614</v>
      </c>
      <c r="SRR310" s="119" t="s">
        <v>614</v>
      </c>
      <c r="SRS310" s="119" t="s">
        <v>614</v>
      </c>
      <c r="SRT310" s="119" t="s">
        <v>614</v>
      </c>
      <c r="SRU310" s="119" t="s">
        <v>614</v>
      </c>
      <c r="SRV310" s="119" t="s">
        <v>614</v>
      </c>
      <c r="SRW310" s="119" t="s">
        <v>614</v>
      </c>
      <c r="SRX310" s="119" t="s">
        <v>614</v>
      </c>
      <c r="SRY310" s="119" t="s">
        <v>614</v>
      </c>
      <c r="SRZ310" s="119" t="s">
        <v>614</v>
      </c>
      <c r="SSA310" s="119" t="s">
        <v>614</v>
      </c>
      <c r="SSB310" s="119" t="s">
        <v>614</v>
      </c>
      <c r="SSC310" s="119" t="s">
        <v>614</v>
      </c>
      <c r="SSD310" s="119" t="s">
        <v>614</v>
      </c>
      <c r="SSE310" s="119" t="s">
        <v>614</v>
      </c>
      <c r="SSF310" s="119" t="s">
        <v>614</v>
      </c>
      <c r="SSG310" s="119" t="s">
        <v>614</v>
      </c>
      <c r="SSH310" s="119" t="s">
        <v>614</v>
      </c>
      <c r="SSI310" s="119" t="s">
        <v>614</v>
      </c>
      <c r="SSJ310" s="119" t="s">
        <v>614</v>
      </c>
      <c r="SSK310" s="119" t="s">
        <v>614</v>
      </c>
      <c r="SSL310" s="119" t="s">
        <v>614</v>
      </c>
      <c r="SSM310" s="119" t="s">
        <v>614</v>
      </c>
      <c r="SSN310" s="119" t="s">
        <v>614</v>
      </c>
      <c r="SSO310" s="119" t="s">
        <v>614</v>
      </c>
      <c r="SSP310" s="119" t="s">
        <v>614</v>
      </c>
      <c r="SSQ310" s="119" t="s">
        <v>614</v>
      </c>
      <c r="SSR310" s="119" t="s">
        <v>614</v>
      </c>
      <c r="SSS310" s="119" t="s">
        <v>614</v>
      </c>
      <c r="SST310" s="119" t="s">
        <v>614</v>
      </c>
      <c r="SSU310" s="119" t="s">
        <v>614</v>
      </c>
      <c r="SSV310" s="119" t="s">
        <v>614</v>
      </c>
      <c r="SSW310" s="119" t="s">
        <v>614</v>
      </c>
      <c r="SSX310" s="119" t="s">
        <v>614</v>
      </c>
      <c r="SSY310" s="119" t="s">
        <v>614</v>
      </c>
      <c r="SSZ310" s="119" t="s">
        <v>614</v>
      </c>
      <c r="STA310" s="119" t="s">
        <v>614</v>
      </c>
      <c r="STB310" s="119" t="s">
        <v>614</v>
      </c>
      <c r="STC310" s="119" t="s">
        <v>614</v>
      </c>
      <c r="STD310" s="119" t="s">
        <v>614</v>
      </c>
      <c r="STE310" s="119" t="s">
        <v>614</v>
      </c>
      <c r="STF310" s="119" t="s">
        <v>614</v>
      </c>
      <c r="STG310" s="119" t="s">
        <v>614</v>
      </c>
      <c r="STH310" s="119" t="s">
        <v>614</v>
      </c>
      <c r="STI310" s="119" t="s">
        <v>614</v>
      </c>
      <c r="STJ310" s="119" t="s">
        <v>614</v>
      </c>
      <c r="STK310" s="119" t="s">
        <v>614</v>
      </c>
      <c r="STL310" s="119" t="s">
        <v>614</v>
      </c>
      <c r="STM310" s="119" t="s">
        <v>614</v>
      </c>
      <c r="STN310" s="119" t="s">
        <v>614</v>
      </c>
      <c r="STO310" s="119" t="s">
        <v>614</v>
      </c>
      <c r="STP310" s="119" t="s">
        <v>614</v>
      </c>
      <c r="STQ310" s="119" t="s">
        <v>614</v>
      </c>
      <c r="STR310" s="119" t="s">
        <v>614</v>
      </c>
      <c r="STS310" s="119" t="s">
        <v>614</v>
      </c>
      <c r="STT310" s="119" t="s">
        <v>614</v>
      </c>
      <c r="STU310" s="119" t="s">
        <v>614</v>
      </c>
      <c r="STV310" s="119" t="s">
        <v>614</v>
      </c>
      <c r="STW310" s="119" t="s">
        <v>614</v>
      </c>
      <c r="STX310" s="119" t="s">
        <v>614</v>
      </c>
      <c r="STY310" s="119" t="s">
        <v>614</v>
      </c>
      <c r="STZ310" s="119" t="s">
        <v>614</v>
      </c>
      <c r="SUA310" s="119" t="s">
        <v>614</v>
      </c>
      <c r="SUB310" s="119" t="s">
        <v>614</v>
      </c>
      <c r="SUC310" s="119" t="s">
        <v>614</v>
      </c>
      <c r="SUD310" s="119" t="s">
        <v>614</v>
      </c>
      <c r="SUE310" s="119" t="s">
        <v>614</v>
      </c>
      <c r="SUF310" s="119" t="s">
        <v>614</v>
      </c>
      <c r="SUG310" s="119" t="s">
        <v>614</v>
      </c>
      <c r="SUH310" s="119" t="s">
        <v>614</v>
      </c>
      <c r="SUI310" s="119" t="s">
        <v>614</v>
      </c>
      <c r="SUJ310" s="119" t="s">
        <v>614</v>
      </c>
      <c r="SUK310" s="119" t="s">
        <v>614</v>
      </c>
      <c r="SUL310" s="119" t="s">
        <v>614</v>
      </c>
      <c r="SUM310" s="119" t="s">
        <v>614</v>
      </c>
      <c r="SUN310" s="119" t="s">
        <v>614</v>
      </c>
      <c r="SUO310" s="119" t="s">
        <v>614</v>
      </c>
      <c r="SUP310" s="119" t="s">
        <v>614</v>
      </c>
      <c r="SUQ310" s="119" t="s">
        <v>614</v>
      </c>
      <c r="SUR310" s="119" t="s">
        <v>614</v>
      </c>
      <c r="SUS310" s="119" t="s">
        <v>614</v>
      </c>
      <c r="SUT310" s="119" t="s">
        <v>614</v>
      </c>
      <c r="SUU310" s="119" t="s">
        <v>614</v>
      </c>
      <c r="SUV310" s="119" t="s">
        <v>614</v>
      </c>
      <c r="SUW310" s="119" t="s">
        <v>614</v>
      </c>
      <c r="SUX310" s="119" t="s">
        <v>614</v>
      </c>
      <c r="SUY310" s="119" t="s">
        <v>614</v>
      </c>
      <c r="SUZ310" s="119" t="s">
        <v>614</v>
      </c>
      <c r="SVA310" s="119" t="s">
        <v>614</v>
      </c>
      <c r="SVB310" s="119" t="s">
        <v>614</v>
      </c>
      <c r="SVC310" s="119" t="s">
        <v>614</v>
      </c>
      <c r="SVD310" s="119" t="s">
        <v>614</v>
      </c>
      <c r="SVE310" s="119" t="s">
        <v>614</v>
      </c>
      <c r="SVF310" s="119" t="s">
        <v>614</v>
      </c>
      <c r="SVG310" s="119" t="s">
        <v>614</v>
      </c>
      <c r="SVH310" s="119" t="s">
        <v>614</v>
      </c>
      <c r="SVI310" s="119" t="s">
        <v>614</v>
      </c>
      <c r="SVJ310" s="119" t="s">
        <v>614</v>
      </c>
      <c r="SVK310" s="119" t="s">
        <v>614</v>
      </c>
      <c r="SVL310" s="119" t="s">
        <v>614</v>
      </c>
      <c r="SVM310" s="119" t="s">
        <v>614</v>
      </c>
      <c r="SVN310" s="119" t="s">
        <v>614</v>
      </c>
      <c r="SVO310" s="119" t="s">
        <v>614</v>
      </c>
      <c r="SVP310" s="119" t="s">
        <v>614</v>
      </c>
      <c r="SVQ310" s="119" t="s">
        <v>614</v>
      </c>
      <c r="SVR310" s="119" t="s">
        <v>614</v>
      </c>
      <c r="SVS310" s="119" t="s">
        <v>614</v>
      </c>
      <c r="SVT310" s="119" t="s">
        <v>614</v>
      </c>
      <c r="SVU310" s="119" t="s">
        <v>614</v>
      </c>
      <c r="SVV310" s="119" t="s">
        <v>614</v>
      </c>
      <c r="SVW310" s="119" t="s">
        <v>614</v>
      </c>
      <c r="SVX310" s="119" t="s">
        <v>614</v>
      </c>
      <c r="SVY310" s="119" t="s">
        <v>614</v>
      </c>
      <c r="SVZ310" s="119" t="s">
        <v>614</v>
      </c>
      <c r="SWA310" s="119" t="s">
        <v>614</v>
      </c>
      <c r="SWB310" s="119" t="s">
        <v>614</v>
      </c>
      <c r="SWC310" s="119" t="s">
        <v>614</v>
      </c>
      <c r="SWD310" s="119" t="s">
        <v>614</v>
      </c>
      <c r="SWE310" s="119" t="s">
        <v>614</v>
      </c>
      <c r="SWF310" s="119" t="s">
        <v>614</v>
      </c>
      <c r="SWG310" s="119" t="s">
        <v>614</v>
      </c>
      <c r="SWH310" s="119" t="s">
        <v>614</v>
      </c>
      <c r="SWI310" s="119" t="s">
        <v>614</v>
      </c>
      <c r="SWJ310" s="119" t="s">
        <v>614</v>
      </c>
      <c r="SWK310" s="119" t="s">
        <v>614</v>
      </c>
      <c r="SWL310" s="119" t="s">
        <v>614</v>
      </c>
      <c r="SWM310" s="119" t="s">
        <v>614</v>
      </c>
      <c r="SWN310" s="119" t="s">
        <v>614</v>
      </c>
      <c r="SWO310" s="119" t="s">
        <v>614</v>
      </c>
      <c r="SWP310" s="119" t="s">
        <v>614</v>
      </c>
      <c r="SWQ310" s="119" t="s">
        <v>614</v>
      </c>
      <c r="SWR310" s="119" t="s">
        <v>614</v>
      </c>
      <c r="SWS310" s="119" t="s">
        <v>614</v>
      </c>
      <c r="SWT310" s="119" t="s">
        <v>614</v>
      </c>
      <c r="SWU310" s="119" t="s">
        <v>614</v>
      </c>
      <c r="SWV310" s="119" t="s">
        <v>614</v>
      </c>
      <c r="SWW310" s="119" t="s">
        <v>614</v>
      </c>
      <c r="SWX310" s="119" t="s">
        <v>614</v>
      </c>
      <c r="SWY310" s="119" t="s">
        <v>614</v>
      </c>
      <c r="SWZ310" s="119" t="s">
        <v>614</v>
      </c>
      <c r="SXA310" s="119" t="s">
        <v>614</v>
      </c>
      <c r="SXB310" s="119" t="s">
        <v>614</v>
      </c>
      <c r="SXC310" s="119" t="s">
        <v>614</v>
      </c>
      <c r="SXD310" s="119" t="s">
        <v>614</v>
      </c>
      <c r="SXE310" s="119" t="s">
        <v>614</v>
      </c>
      <c r="SXF310" s="119" t="s">
        <v>614</v>
      </c>
      <c r="SXG310" s="119" t="s">
        <v>614</v>
      </c>
      <c r="SXH310" s="119" t="s">
        <v>614</v>
      </c>
      <c r="SXI310" s="119" t="s">
        <v>614</v>
      </c>
      <c r="SXJ310" s="119" t="s">
        <v>614</v>
      </c>
      <c r="SXK310" s="119" t="s">
        <v>614</v>
      </c>
      <c r="SXL310" s="119" t="s">
        <v>614</v>
      </c>
      <c r="SXM310" s="119" t="s">
        <v>614</v>
      </c>
      <c r="SXN310" s="119" t="s">
        <v>614</v>
      </c>
      <c r="SXO310" s="119" t="s">
        <v>614</v>
      </c>
      <c r="SXP310" s="119" t="s">
        <v>614</v>
      </c>
      <c r="SXQ310" s="119" t="s">
        <v>614</v>
      </c>
      <c r="SXR310" s="119" t="s">
        <v>614</v>
      </c>
      <c r="SXS310" s="119" t="s">
        <v>614</v>
      </c>
      <c r="SXT310" s="119" t="s">
        <v>614</v>
      </c>
      <c r="SXU310" s="119" t="s">
        <v>614</v>
      </c>
      <c r="SXV310" s="119" t="s">
        <v>614</v>
      </c>
      <c r="SXW310" s="119" t="s">
        <v>614</v>
      </c>
      <c r="SXX310" s="119" t="s">
        <v>614</v>
      </c>
      <c r="SXY310" s="119" t="s">
        <v>614</v>
      </c>
      <c r="SXZ310" s="119" t="s">
        <v>614</v>
      </c>
      <c r="SYA310" s="119" t="s">
        <v>614</v>
      </c>
      <c r="SYB310" s="119" t="s">
        <v>614</v>
      </c>
      <c r="SYC310" s="119" t="s">
        <v>614</v>
      </c>
      <c r="SYD310" s="119" t="s">
        <v>614</v>
      </c>
      <c r="SYE310" s="119" t="s">
        <v>614</v>
      </c>
      <c r="SYF310" s="119" t="s">
        <v>614</v>
      </c>
      <c r="SYG310" s="119" t="s">
        <v>614</v>
      </c>
      <c r="SYH310" s="119" t="s">
        <v>614</v>
      </c>
      <c r="SYI310" s="119" t="s">
        <v>614</v>
      </c>
      <c r="SYJ310" s="119" t="s">
        <v>614</v>
      </c>
      <c r="SYK310" s="119" t="s">
        <v>614</v>
      </c>
      <c r="SYL310" s="119" t="s">
        <v>614</v>
      </c>
      <c r="SYM310" s="119" t="s">
        <v>614</v>
      </c>
      <c r="SYN310" s="119" t="s">
        <v>614</v>
      </c>
      <c r="SYO310" s="119" t="s">
        <v>614</v>
      </c>
      <c r="SYP310" s="119" t="s">
        <v>614</v>
      </c>
      <c r="SYQ310" s="119" t="s">
        <v>614</v>
      </c>
      <c r="SYR310" s="119" t="s">
        <v>614</v>
      </c>
      <c r="SYS310" s="119" t="s">
        <v>614</v>
      </c>
      <c r="SYT310" s="119" t="s">
        <v>614</v>
      </c>
      <c r="SYU310" s="119" t="s">
        <v>614</v>
      </c>
      <c r="SYV310" s="119" t="s">
        <v>614</v>
      </c>
      <c r="SYW310" s="119" t="s">
        <v>614</v>
      </c>
      <c r="SYX310" s="119" t="s">
        <v>614</v>
      </c>
      <c r="SYY310" s="119" t="s">
        <v>614</v>
      </c>
      <c r="SYZ310" s="119" t="s">
        <v>614</v>
      </c>
      <c r="SZA310" s="119" t="s">
        <v>614</v>
      </c>
      <c r="SZB310" s="119" t="s">
        <v>614</v>
      </c>
      <c r="SZC310" s="119" t="s">
        <v>614</v>
      </c>
      <c r="SZD310" s="119" t="s">
        <v>614</v>
      </c>
      <c r="SZE310" s="119" t="s">
        <v>614</v>
      </c>
      <c r="SZF310" s="119" t="s">
        <v>614</v>
      </c>
      <c r="SZG310" s="119" t="s">
        <v>614</v>
      </c>
      <c r="SZH310" s="119" t="s">
        <v>614</v>
      </c>
      <c r="SZI310" s="119" t="s">
        <v>614</v>
      </c>
      <c r="SZJ310" s="119" t="s">
        <v>614</v>
      </c>
      <c r="SZK310" s="119" t="s">
        <v>614</v>
      </c>
      <c r="SZL310" s="119" t="s">
        <v>614</v>
      </c>
      <c r="SZM310" s="119" t="s">
        <v>614</v>
      </c>
      <c r="SZN310" s="119" t="s">
        <v>614</v>
      </c>
      <c r="SZO310" s="119" t="s">
        <v>614</v>
      </c>
      <c r="SZP310" s="119" t="s">
        <v>614</v>
      </c>
      <c r="SZQ310" s="119" t="s">
        <v>614</v>
      </c>
      <c r="SZR310" s="119" t="s">
        <v>614</v>
      </c>
      <c r="SZS310" s="119" t="s">
        <v>614</v>
      </c>
      <c r="SZT310" s="119" t="s">
        <v>614</v>
      </c>
      <c r="SZU310" s="119" t="s">
        <v>614</v>
      </c>
      <c r="SZV310" s="119" t="s">
        <v>614</v>
      </c>
      <c r="SZW310" s="119" t="s">
        <v>614</v>
      </c>
      <c r="SZX310" s="119" t="s">
        <v>614</v>
      </c>
      <c r="SZY310" s="119" t="s">
        <v>614</v>
      </c>
      <c r="SZZ310" s="119" t="s">
        <v>614</v>
      </c>
      <c r="TAA310" s="119" t="s">
        <v>614</v>
      </c>
      <c r="TAB310" s="119" t="s">
        <v>614</v>
      </c>
      <c r="TAC310" s="119" t="s">
        <v>614</v>
      </c>
      <c r="TAD310" s="119" t="s">
        <v>614</v>
      </c>
      <c r="TAE310" s="119" t="s">
        <v>614</v>
      </c>
      <c r="TAF310" s="119" t="s">
        <v>614</v>
      </c>
      <c r="TAG310" s="119" t="s">
        <v>614</v>
      </c>
      <c r="TAH310" s="119" t="s">
        <v>614</v>
      </c>
      <c r="TAI310" s="119" t="s">
        <v>614</v>
      </c>
      <c r="TAJ310" s="119" t="s">
        <v>614</v>
      </c>
      <c r="TAK310" s="119" t="s">
        <v>614</v>
      </c>
      <c r="TAL310" s="119" t="s">
        <v>614</v>
      </c>
      <c r="TAM310" s="119" t="s">
        <v>614</v>
      </c>
      <c r="TAN310" s="119" t="s">
        <v>614</v>
      </c>
      <c r="TAO310" s="119" t="s">
        <v>614</v>
      </c>
      <c r="TAP310" s="119" t="s">
        <v>614</v>
      </c>
      <c r="TAQ310" s="119" t="s">
        <v>614</v>
      </c>
      <c r="TAR310" s="119" t="s">
        <v>614</v>
      </c>
      <c r="TAS310" s="119" t="s">
        <v>614</v>
      </c>
      <c r="TAT310" s="119" t="s">
        <v>614</v>
      </c>
      <c r="TAU310" s="119" t="s">
        <v>614</v>
      </c>
      <c r="TAV310" s="119" t="s">
        <v>614</v>
      </c>
      <c r="TAW310" s="119" t="s">
        <v>614</v>
      </c>
      <c r="TAX310" s="119" t="s">
        <v>614</v>
      </c>
      <c r="TAY310" s="119" t="s">
        <v>614</v>
      </c>
      <c r="TAZ310" s="119" t="s">
        <v>614</v>
      </c>
      <c r="TBA310" s="119" t="s">
        <v>614</v>
      </c>
      <c r="TBB310" s="119" t="s">
        <v>614</v>
      </c>
      <c r="TBC310" s="119" t="s">
        <v>614</v>
      </c>
      <c r="TBD310" s="119" t="s">
        <v>614</v>
      </c>
      <c r="TBE310" s="119" t="s">
        <v>614</v>
      </c>
      <c r="TBF310" s="119" t="s">
        <v>614</v>
      </c>
      <c r="TBG310" s="119" t="s">
        <v>614</v>
      </c>
      <c r="TBH310" s="119" t="s">
        <v>614</v>
      </c>
      <c r="TBI310" s="119" t="s">
        <v>614</v>
      </c>
      <c r="TBJ310" s="119" t="s">
        <v>614</v>
      </c>
      <c r="TBK310" s="119" t="s">
        <v>614</v>
      </c>
      <c r="TBL310" s="119" t="s">
        <v>614</v>
      </c>
      <c r="TBM310" s="119" t="s">
        <v>614</v>
      </c>
      <c r="TBN310" s="119" t="s">
        <v>614</v>
      </c>
      <c r="TBO310" s="119" t="s">
        <v>614</v>
      </c>
      <c r="TBP310" s="119" t="s">
        <v>614</v>
      </c>
      <c r="TBQ310" s="119" t="s">
        <v>614</v>
      </c>
      <c r="TBR310" s="119" t="s">
        <v>614</v>
      </c>
      <c r="TBS310" s="119" t="s">
        <v>614</v>
      </c>
      <c r="TBT310" s="119" t="s">
        <v>614</v>
      </c>
      <c r="TBU310" s="119" t="s">
        <v>614</v>
      </c>
      <c r="TBV310" s="119" t="s">
        <v>614</v>
      </c>
      <c r="TBW310" s="119" t="s">
        <v>614</v>
      </c>
      <c r="TBX310" s="119" t="s">
        <v>614</v>
      </c>
      <c r="TBY310" s="119" t="s">
        <v>614</v>
      </c>
      <c r="TBZ310" s="119" t="s">
        <v>614</v>
      </c>
      <c r="TCA310" s="119" t="s">
        <v>614</v>
      </c>
      <c r="TCB310" s="119" t="s">
        <v>614</v>
      </c>
      <c r="TCC310" s="119" t="s">
        <v>614</v>
      </c>
      <c r="TCD310" s="119" t="s">
        <v>614</v>
      </c>
      <c r="TCE310" s="119" t="s">
        <v>614</v>
      </c>
      <c r="TCF310" s="119" t="s">
        <v>614</v>
      </c>
      <c r="TCG310" s="119" t="s">
        <v>614</v>
      </c>
      <c r="TCH310" s="119" t="s">
        <v>614</v>
      </c>
      <c r="TCI310" s="119" t="s">
        <v>614</v>
      </c>
      <c r="TCJ310" s="119" t="s">
        <v>614</v>
      </c>
      <c r="TCK310" s="119" t="s">
        <v>614</v>
      </c>
      <c r="TCL310" s="119" t="s">
        <v>614</v>
      </c>
      <c r="TCM310" s="119" t="s">
        <v>614</v>
      </c>
      <c r="TCN310" s="119" t="s">
        <v>614</v>
      </c>
      <c r="TCO310" s="119" t="s">
        <v>614</v>
      </c>
      <c r="TCP310" s="119" t="s">
        <v>614</v>
      </c>
      <c r="TCQ310" s="119" t="s">
        <v>614</v>
      </c>
      <c r="TCR310" s="119" t="s">
        <v>614</v>
      </c>
      <c r="TCS310" s="119" t="s">
        <v>614</v>
      </c>
      <c r="TCT310" s="119" t="s">
        <v>614</v>
      </c>
      <c r="TCU310" s="119" t="s">
        <v>614</v>
      </c>
      <c r="TCV310" s="119" t="s">
        <v>614</v>
      </c>
      <c r="TCW310" s="119" t="s">
        <v>614</v>
      </c>
      <c r="TCX310" s="119" t="s">
        <v>614</v>
      </c>
      <c r="TCY310" s="119" t="s">
        <v>614</v>
      </c>
      <c r="TCZ310" s="119" t="s">
        <v>614</v>
      </c>
      <c r="TDA310" s="119" t="s">
        <v>614</v>
      </c>
      <c r="TDB310" s="119" t="s">
        <v>614</v>
      </c>
      <c r="TDC310" s="119" t="s">
        <v>614</v>
      </c>
      <c r="TDD310" s="119" t="s">
        <v>614</v>
      </c>
      <c r="TDE310" s="119" t="s">
        <v>614</v>
      </c>
      <c r="TDF310" s="119" t="s">
        <v>614</v>
      </c>
      <c r="TDG310" s="119" t="s">
        <v>614</v>
      </c>
      <c r="TDH310" s="119" t="s">
        <v>614</v>
      </c>
      <c r="TDI310" s="119" t="s">
        <v>614</v>
      </c>
      <c r="TDJ310" s="119" t="s">
        <v>614</v>
      </c>
      <c r="TDK310" s="119" t="s">
        <v>614</v>
      </c>
      <c r="TDL310" s="119" t="s">
        <v>614</v>
      </c>
      <c r="TDM310" s="119" t="s">
        <v>614</v>
      </c>
      <c r="TDN310" s="119" t="s">
        <v>614</v>
      </c>
      <c r="TDO310" s="119" t="s">
        <v>614</v>
      </c>
      <c r="TDP310" s="119" t="s">
        <v>614</v>
      </c>
      <c r="TDQ310" s="119" t="s">
        <v>614</v>
      </c>
      <c r="TDR310" s="119" t="s">
        <v>614</v>
      </c>
      <c r="TDS310" s="119" t="s">
        <v>614</v>
      </c>
      <c r="TDT310" s="119" t="s">
        <v>614</v>
      </c>
      <c r="TDU310" s="119" t="s">
        <v>614</v>
      </c>
      <c r="TDV310" s="119" t="s">
        <v>614</v>
      </c>
      <c r="TDW310" s="119" t="s">
        <v>614</v>
      </c>
      <c r="TDX310" s="119" t="s">
        <v>614</v>
      </c>
      <c r="TDY310" s="119" t="s">
        <v>614</v>
      </c>
      <c r="TDZ310" s="119" t="s">
        <v>614</v>
      </c>
      <c r="TEA310" s="119" t="s">
        <v>614</v>
      </c>
      <c r="TEB310" s="119" t="s">
        <v>614</v>
      </c>
      <c r="TEC310" s="119" t="s">
        <v>614</v>
      </c>
      <c r="TED310" s="119" t="s">
        <v>614</v>
      </c>
      <c r="TEE310" s="119" t="s">
        <v>614</v>
      </c>
      <c r="TEF310" s="119" t="s">
        <v>614</v>
      </c>
      <c r="TEG310" s="119" t="s">
        <v>614</v>
      </c>
      <c r="TEH310" s="119" t="s">
        <v>614</v>
      </c>
      <c r="TEI310" s="119" t="s">
        <v>614</v>
      </c>
      <c r="TEJ310" s="119" t="s">
        <v>614</v>
      </c>
      <c r="TEK310" s="119" t="s">
        <v>614</v>
      </c>
      <c r="TEL310" s="119" t="s">
        <v>614</v>
      </c>
      <c r="TEM310" s="119" t="s">
        <v>614</v>
      </c>
      <c r="TEN310" s="119" t="s">
        <v>614</v>
      </c>
      <c r="TEO310" s="119" t="s">
        <v>614</v>
      </c>
      <c r="TEP310" s="119" t="s">
        <v>614</v>
      </c>
      <c r="TEQ310" s="119" t="s">
        <v>614</v>
      </c>
      <c r="TER310" s="119" t="s">
        <v>614</v>
      </c>
      <c r="TES310" s="119" t="s">
        <v>614</v>
      </c>
      <c r="TET310" s="119" t="s">
        <v>614</v>
      </c>
      <c r="TEU310" s="119" t="s">
        <v>614</v>
      </c>
      <c r="TEV310" s="119" t="s">
        <v>614</v>
      </c>
      <c r="TEW310" s="119" t="s">
        <v>614</v>
      </c>
      <c r="TEX310" s="119" t="s">
        <v>614</v>
      </c>
      <c r="TEY310" s="119" t="s">
        <v>614</v>
      </c>
      <c r="TEZ310" s="119" t="s">
        <v>614</v>
      </c>
      <c r="TFA310" s="119" t="s">
        <v>614</v>
      </c>
      <c r="TFB310" s="119" t="s">
        <v>614</v>
      </c>
      <c r="TFC310" s="119" t="s">
        <v>614</v>
      </c>
      <c r="TFD310" s="119" t="s">
        <v>614</v>
      </c>
      <c r="TFE310" s="119" t="s">
        <v>614</v>
      </c>
      <c r="TFF310" s="119" t="s">
        <v>614</v>
      </c>
      <c r="TFG310" s="119" t="s">
        <v>614</v>
      </c>
      <c r="TFH310" s="119" t="s">
        <v>614</v>
      </c>
      <c r="TFI310" s="119" t="s">
        <v>614</v>
      </c>
      <c r="TFJ310" s="119" t="s">
        <v>614</v>
      </c>
      <c r="TFK310" s="119" t="s">
        <v>614</v>
      </c>
      <c r="TFL310" s="119" t="s">
        <v>614</v>
      </c>
      <c r="TFM310" s="119" t="s">
        <v>614</v>
      </c>
      <c r="TFN310" s="119" t="s">
        <v>614</v>
      </c>
      <c r="TFO310" s="119" t="s">
        <v>614</v>
      </c>
      <c r="TFP310" s="119" t="s">
        <v>614</v>
      </c>
      <c r="TFQ310" s="119" t="s">
        <v>614</v>
      </c>
      <c r="TFR310" s="119" t="s">
        <v>614</v>
      </c>
      <c r="TFS310" s="119" t="s">
        <v>614</v>
      </c>
      <c r="TFT310" s="119" t="s">
        <v>614</v>
      </c>
      <c r="TFU310" s="119" t="s">
        <v>614</v>
      </c>
      <c r="TFV310" s="119" t="s">
        <v>614</v>
      </c>
      <c r="TFW310" s="119" t="s">
        <v>614</v>
      </c>
      <c r="TFX310" s="119" t="s">
        <v>614</v>
      </c>
      <c r="TFY310" s="119" t="s">
        <v>614</v>
      </c>
      <c r="TFZ310" s="119" t="s">
        <v>614</v>
      </c>
      <c r="TGA310" s="119" t="s">
        <v>614</v>
      </c>
      <c r="TGB310" s="119" t="s">
        <v>614</v>
      </c>
      <c r="TGC310" s="119" t="s">
        <v>614</v>
      </c>
      <c r="TGD310" s="119" t="s">
        <v>614</v>
      </c>
      <c r="TGE310" s="119" t="s">
        <v>614</v>
      </c>
      <c r="TGF310" s="119" t="s">
        <v>614</v>
      </c>
      <c r="TGG310" s="119" t="s">
        <v>614</v>
      </c>
      <c r="TGH310" s="119" t="s">
        <v>614</v>
      </c>
      <c r="TGI310" s="119" t="s">
        <v>614</v>
      </c>
      <c r="TGJ310" s="119" t="s">
        <v>614</v>
      </c>
      <c r="TGK310" s="119" t="s">
        <v>614</v>
      </c>
      <c r="TGL310" s="119" t="s">
        <v>614</v>
      </c>
      <c r="TGM310" s="119" t="s">
        <v>614</v>
      </c>
      <c r="TGN310" s="119" t="s">
        <v>614</v>
      </c>
      <c r="TGO310" s="119" t="s">
        <v>614</v>
      </c>
      <c r="TGP310" s="119" t="s">
        <v>614</v>
      </c>
      <c r="TGQ310" s="119" t="s">
        <v>614</v>
      </c>
      <c r="TGR310" s="119" t="s">
        <v>614</v>
      </c>
      <c r="TGS310" s="119" t="s">
        <v>614</v>
      </c>
      <c r="TGT310" s="119" t="s">
        <v>614</v>
      </c>
      <c r="TGU310" s="119" t="s">
        <v>614</v>
      </c>
      <c r="TGV310" s="119" t="s">
        <v>614</v>
      </c>
      <c r="TGW310" s="119" t="s">
        <v>614</v>
      </c>
      <c r="TGX310" s="119" t="s">
        <v>614</v>
      </c>
      <c r="TGY310" s="119" t="s">
        <v>614</v>
      </c>
      <c r="TGZ310" s="119" t="s">
        <v>614</v>
      </c>
      <c r="THA310" s="119" t="s">
        <v>614</v>
      </c>
      <c r="THB310" s="119" t="s">
        <v>614</v>
      </c>
      <c r="THC310" s="119" t="s">
        <v>614</v>
      </c>
      <c r="THD310" s="119" t="s">
        <v>614</v>
      </c>
      <c r="THE310" s="119" t="s">
        <v>614</v>
      </c>
      <c r="THF310" s="119" t="s">
        <v>614</v>
      </c>
      <c r="THG310" s="119" t="s">
        <v>614</v>
      </c>
      <c r="THH310" s="119" t="s">
        <v>614</v>
      </c>
      <c r="THI310" s="119" t="s">
        <v>614</v>
      </c>
      <c r="THJ310" s="119" t="s">
        <v>614</v>
      </c>
      <c r="THK310" s="119" t="s">
        <v>614</v>
      </c>
      <c r="THL310" s="119" t="s">
        <v>614</v>
      </c>
      <c r="THM310" s="119" t="s">
        <v>614</v>
      </c>
      <c r="THN310" s="119" t="s">
        <v>614</v>
      </c>
      <c r="THO310" s="119" t="s">
        <v>614</v>
      </c>
      <c r="THP310" s="119" t="s">
        <v>614</v>
      </c>
      <c r="THQ310" s="119" t="s">
        <v>614</v>
      </c>
      <c r="THR310" s="119" t="s">
        <v>614</v>
      </c>
      <c r="THS310" s="119" t="s">
        <v>614</v>
      </c>
      <c r="THT310" s="119" t="s">
        <v>614</v>
      </c>
      <c r="THU310" s="119" t="s">
        <v>614</v>
      </c>
      <c r="THV310" s="119" t="s">
        <v>614</v>
      </c>
      <c r="THW310" s="119" t="s">
        <v>614</v>
      </c>
      <c r="THX310" s="119" t="s">
        <v>614</v>
      </c>
      <c r="THY310" s="119" t="s">
        <v>614</v>
      </c>
      <c r="THZ310" s="119" t="s">
        <v>614</v>
      </c>
      <c r="TIA310" s="119" t="s">
        <v>614</v>
      </c>
      <c r="TIB310" s="119" t="s">
        <v>614</v>
      </c>
      <c r="TIC310" s="119" t="s">
        <v>614</v>
      </c>
      <c r="TID310" s="119" t="s">
        <v>614</v>
      </c>
      <c r="TIE310" s="119" t="s">
        <v>614</v>
      </c>
      <c r="TIF310" s="119" t="s">
        <v>614</v>
      </c>
      <c r="TIG310" s="119" t="s">
        <v>614</v>
      </c>
      <c r="TIH310" s="119" t="s">
        <v>614</v>
      </c>
      <c r="TII310" s="119" t="s">
        <v>614</v>
      </c>
      <c r="TIJ310" s="119" t="s">
        <v>614</v>
      </c>
      <c r="TIK310" s="119" t="s">
        <v>614</v>
      </c>
      <c r="TIL310" s="119" t="s">
        <v>614</v>
      </c>
      <c r="TIM310" s="119" t="s">
        <v>614</v>
      </c>
      <c r="TIN310" s="119" t="s">
        <v>614</v>
      </c>
      <c r="TIO310" s="119" t="s">
        <v>614</v>
      </c>
      <c r="TIP310" s="119" t="s">
        <v>614</v>
      </c>
      <c r="TIQ310" s="119" t="s">
        <v>614</v>
      </c>
      <c r="TIR310" s="119" t="s">
        <v>614</v>
      </c>
      <c r="TIS310" s="119" t="s">
        <v>614</v>
      </c>
      <c r="TIT310" s="119" t="s">
        <v>614</v>
      </c>
      <c r="TIU310" s="119" t="s">
        <v>614</v>
      </c>
      <c r="TIV310" s="119" t="s">
        <v>614</v>
      </c>
      <c r="TIW310" s="119" t="s">
        <v>614</v>
      </c>
      <c r="TIX310" s="119" t="s">
        <v>614</v>
      </c>
      <c r="TIY310" s="119" t="s">
        <v>614</v>
      </c>
      <c r="TIZ310" s="119" t="s">
        <v>614</v>
      </c>
      <c r="TJA310" s="119" t="s">
        <v>614</v>
      </c>
      <c r="TJB310" s="119" t="s">
        <v>614</v>
      </c>
      <c r="TJC310" s="119" t="s">
        <v>614</v>
      </c>
      <c r="TJD310" s="119" t="s">
        <v>614</v>
      </c>
      <c r="TJE310" s="119" t="s">
        <v>614</v>
      </c>
      <c r="TJF310" s="119" t="s">
        <v>614</v>
      </c>
      <c r="TJG310" s="119" t="s">
        <v>614</v>
      </c>
      <c r="TJH310" s="119" t="s">
        <v>614</v>
      </c>
      <c r="TJI310" s="119" t="s">
        <v>614</v>
      </c>
      <c r="TJJ310" s="119" t="s">
        <v>614</v>
      </c>
      <c r="TJK310" s="119" t="s">
        <v>614</v>
      </c>
      <c r="TJL310" s="119" t="s">
        <v>614</v>
      </c>
      <c r="TJM310" s="119" t="s">
        <v>614</v>
      </c>
      <c r="TJN310" s="119" t="s">
        <v>614</v>
      </c>
      <c r="TJO310" s="119" t="s">
        <v>614</v>
      </c>
      <c r="TJP310" s="119" t="s">
        <v>614</v>
      </c>
      <c r="TJQ310" s="119" t="s">
        <v>614</v>
      </c>
      <c r="TJR310" s="119" t="s">
        <v>614</v>
      </c>
      <c r="TJS310" s="119" t="s">
        <v>614</v>
      </c>
      <c r="TJT310" s="119" t="s">
        <v>614</v>
      </c>
      <c r="TJU310" s="119" t="s">
        <v>614</v>
      </c>
      <c r="TJV310" s="119" t="s">
        <v>614</v>
      </c>
      <c r="TJW310" s="119" t="s">
        <v>614</v>
      </c>
      <c r="TJX310" s="119" t="s">
        <v>614</v>
      </c>
      <c r="TJY310" s="119" t="s">
        <v>614</v>
      </c>
      <c r="TJZ310" s="119" t="s">
        <v>614</v>
      </c>
      <c r="TKA310" s="119" t="s">
        <v>614</v>
      </c>
      <c r="TKB310" s="119" t="s">
        <v>614</v>
      </c>
      <c r="TKC310" s="119" t="s">
        <v>614</v>
      </c>
      <c r="TKD310" s="119" t="s">
        <v>614</v>
      </c>
      <c r="TKE310" s="119" t="s">
        <v>614</v>
      </c>
      <c r="TKF310" s="119" t="s">
        <v>614</v>
      </c>
      <c r="TKG310" s="119" t="s">
        <v>614</v>
      </c>
      <c r="TKH310" s="119" t="s">
        <v>614</v>
      </c>
      <c r="TKI310" s="119" t="s">
        <v>614</v>
      </c>
      <c r="TKJ310" s="119" t="s">
        <v>614</v>
      </c>
      <c r="TKK310" s="119" t="s">
        <v>614</v>
      </c>
      <c r="TKL310" s="119" t="s">
        <v>614</v>
      </c>
      <c r="TKM310" s="119" t="s">
        <v>614</v>
      </c>
      <c r="TKN310" s="119" t="s">
        <v>614</v>
      </c>
      <c r="TKO310" s="119" t="s">
        <v>614</v>
      </c>
      <c r="TKP310" s="119" t="s">
        <v>614</v>
      </c>
      <c r="TKQ310" s="119" t="s">
        <v>614</v>
      </c>
      <c r="TKR310" s="119" t="s">
        <v>614</v>
      </c>
      <c r="TKS310" s="119" t="s">
        <v>614</v>
      </c>
      <c r="TKT310" s="119" t="s">
        <v>614</v>
      </c>
      <c r="TKU310" s="119" t="s">
        <v>614</v>
      </c>
      <c r="TKV310" s="119" t="s">
        <v>614</v>
      </c>
      <c r="TKW310" s="119" t="s">
        <v>614</v>
      </c>
      <c r="TKX310" s="119" t="s">
        <v>614</v>
      </c>
      <c r="TKY310" s="119" t="s">
        <v>614</v>
      </c>
      <c r="TKZ310" s="119" t="s">
        <v>614</v>
      </c>
      <c r="TLA310" s="119" t="s">
        <v>614</v>
      </c>
      <c r="TLB310" s="119" t="s">
        <v>614</v>
      </c>
      <c r="TLC310" s="119" t="s">
        <v>614</v>
      </c>
      <c r="TLD310" s="119" t="s">
        <v>614</v>
      </c>
      <c r="TLE310" s="119" t="s">
        <v>614</v>
      </c>
      <c r="TLF310" s="119" t="s">
        <v>614</v>
      </c>
      <c r="TLG310" s="119" t="s">
        <v>614</v>
      </c>
      <c r="TLH310" s="119" t="s">
        <v>614</v>
      </c>
      <c r="TLI310" s="119" t="s">
        <v>614</v>
      </c>
      <c r="TLJ310" s="119" t="s">
        <v>614</v>
      </c>
      <c r="TLK310" s="119" t="s">
        <v>614</v>
      </c>
      <c r="TLL310" s="119" t="s">
        <v>614</v>
      </c>
      <c r="TLM310" s="119" t="s">
        <v>614</v>
      </c>
      <c r="TLN310" s="119" t="s">
        <v>614</v>
      </c>
      <c r="TLO310" s="119" t="s">
        <v>614</v>
      </c>
      <c r="TLP310" s="119" t="s">
        <v>614</v>
      </c>
      <c r="TLQ310" s="119" t="s">
        <v>614</v>
      </c>
      <c r="TLR310" s="119" t="s">
        <v>614</v>
      </c>
      <c r="TLS310" s="119" t="s">
        <v>614</v>
      </c>
      <c r="TLT310" s="119" t="s">
        <v>614</v>
      </c>
      <c r="TLU310" s="119" t="s">
        <v>614</v>
      </c>
      <c r="TLV310" s="119" t="s">
        <v>614</v>
      </c>
      <c r="TLW310" s="119" t="s">
        <v>614</v>
      </c>
      <c r="TLX310" s="119" t="s">
        <v>614</v>
      </c>
      <c r="TLY310" s="119" t="s">
        <v>614</v>
      </c>
      <c r="TLZ310" s="119" t="s">
        <v>614</v>
      </c>
      <c r="TMA310" s="119" t="s">
        <v>614</v>
      </c>
      <c r="TMB310" s="119" t="s">
        <v>614</v>
      </c>
      <c r="TMC310" s="119" t="s">
        <v>614</v>
      </c>
      <c r="TMD310" s="119" t="s">
        <v>614</v>
      </c>
      <c r="TME310" s="119" t="s">
        <v>614</v>
      </c>
      <c r="TMF310" s="119" t="s">
        <v>614</v>
      </c>
      <c r="TMG310" s="119" t="s">
        <v>614</v>
      </c>
      <c r="TMH310" s="119" t="s">
        <v>614</v>
      </c>
      <c r="TMI310" s="119" t="s">
        <v>614</v>
      </c>
      <c r="TMJ310" s="119" t="s">
        <v>614</v>
      </c>
      <c r="TMK310" s="119" t="s">
        <v>614</v>
      </c>
      <c r="TML310" s="119" t="s">
        <v>614</v>
      </c>
      <c r="TMM310" s="119" t="s">
        <v>614</v>
      </c>
      <c r="TMN310" s="119" t="s">
        <v>614</v>
      </c>
      <c r="TMO310" s="119" t="s">
        <v>614</v>
      </c>
      <c r="TMP310" s="119" t="s">
        <v>614</v>
      </c>
      <c r="TMQ310" s="119" t="s">
        <v>614</v>
      </c>
      <c r="TMR310" s="119" t="s">
        <v>614</v>
      </c>
      <c r="TMS310" s="119" t="s">
        <v>614</v>
      </c>
      <c r="TMT310" s="119" t="s">
        <v>614</v>
      </c>
      <c r="TMU310" s="119" t="s">
        <v>614</v>
      </c>
      <c r="TMV310" s="119" t="s">
        <v>614</v>
      </c>
      <c r="TMW310" s="119" t="s">
        <v>614</v>
      </c>
      <c r="TMX310" s="119" t="s">
        <v>614</v>
      </c>
      <c r="TMY310" s="119" t="s">
        <v>614</v>
      </c>
      <c r="TMZ310" s="119" t="s">
        <v>614</v>
      </c>
      <c r="TNA310" s="119" t="s">
        <v>614</v>
      </c>
      <c r="TNB310" s="119" t="s">
        <v>614</v>
      </c>
      <c r="TNC310" s="119" t="s">
        <v>614</v>
      </c>
      <c r="TND310" s="119" t="s">
        <v>614</v>
      </c>
      <c r="TNE310" s="119" t="s">
        <v>614</v>
      </c>
      <c r="TNF310" s="119" t="s">
        <v>614</v>
      </c>
      <c r="TNG310" s="119" t="s">
        <v>614</v>
      </c>
      <c r="TNH310" s="119" t="s">
        <v>614</v>
      </c>
      <c r="TNI310" s="119" t="s">
        <v>614</v>
      </c>
      <c r="TNJ310" s="119" t="s">
        <v>614</v>
      </c>
      <c r="TNK310" s="119" t="s">
        <v>614</v>
      </c>
      <c r="TNL310" s="119" t="s">
        <v>614</v>
      </c>
      <c r="TNM310" s="119" t="s">
        <v>614</v>
      </c>
      <c r="TNN310" s="119" t="s">
        <v>614</v>
      </c>
      <c r="TNO310" s="119" t="s">
        <v>614</v>
      </c>
      <c r="TNP310" s="119" t="s">
        <v>614</v>
      </c>
      <c r="TNQ310" s="119" t="s">
        <v>614</v>
      </c>
      <c r="TNR310" s="119" t="s">
        <v>614</v>
      </c>
      <c r="TNS310" s="119" t="s">
        <v>614</v>
      </c>
      <c r="TNT310" s="119" t="s">
        <v>614</v>
      </c>
      <c r="TNU310" s="119" t="s">
        <v>614</v>
      </c>
      <c r="TNV310" s="119" t="s">
        <v>614</v>
      </c>
      <c r="TNW310" s="119" t="s">
        <v>614</v>
      </c>
      <c r="TNX310" s="119" t="s">
        <v>614</v>
      </c>
      <c r="TNY310" s="119" t="s">
        <v>614</v>
      </c>
      <c r="TNZ310" s="119" t="s">
        <v>614</v>
      </c>
      <c r="TOA310" s="119" t="s">
        <v>614</v>
      </c>
      <c r="TOB310" s="119" t="s">
        <v>614</v>
      </c>
      <c r="TOC310" s="119" t="s">
        <v>614</v>
      </c>
      <c r="TOD310" s="119" t="s">
        <v>614</v>
      </c>
      <c r="TOE310" s="119" t="s">
        <v>614</v>
      </c>
      <c r="TOF310" s="119" t="s">
        <v>614</v>
      </c>
      <c r="TOG310" s="119" t="s">
        <v>614</v>
      </c>
      <c r="TOH310" s="119" t="s">
        <v>614</v>
      </c>
      <c r="TOI310" s="119" t="s">
        <v>614</v>
      </c>
      <c r="TOJ310" s="119" t="s">
        <v>614</v>
      </c>
      <c r="TOK310" s="119" t="s">
        <v>614</v>
      </c>
      <c r="TOL310" s="119" t="s">
        <v>614</v>
      </c>
      <c r="TOM310" s="119" t="s">
        <v>614</v>
      </c>
      <c r="TON310" s="119" t="s">
        <v>614</v>
      </c>
      <c r="TOO310" s="119" t="s">
        <v>614</v>
      </c>
      <c r="TOP310" s="119" t="s">
        <v>614</v>
      </c>
      <c r="TOQ310" s="119" t="s">
        <v>614</v>
      </c>
      <c r="TOR310" s="119" t="s">
        <v>614</v>
      </c>
      <c r="TOS310" s="119" t="s">
        <v>614</v>
      </c>
      <c r="TOT310" s="119" t="s">
        <v>614</v>
      </c>
      <c r="TOU310" s="119" t="s">
        <v>614</v>
      </c>
      <c r="TOV310" s="119" t="s">
        <v>614</v>
      </c>
      <c r="TOW310" s="119" t="s">
        <v>614</v>
      </c>
      <c r="TOX310" s="119" t="s">
        <v>614</v>
      </c>
      <c r="TOY310" s="119" t="s">
        <v>614</v>
      </c>
      <c r="TOZ310" s="119" t="s">
        <v>614</v>
      </c>
      <c r="TPA310" s="119" t="s">
        <v>614</v>
      </c>
      <c r="TPB310" s="119" t="s">
        <v>614</v>
      </c>
      <c r="TPC310" s="119" t="s">
        <v>614</v>
      </c>
      <c r="TPD310" s="119" t="s">
        <v>614</v>
      </c>
      <c r="TPE310" s="119" t="s">
        <v>614</v>
      </c>
      <c r="TPF310" s="119" t="s">
        <v>614</v>
      </c>
      <c r="TPG310" s="119" t="s">
        <v>614</v>
      </c>
      <c r="TPH310" s="119" t="s">
        <v>614</v>
      </c>
      <c r="TPI310" s="119" t="s">
        <v>614</v>
      </c>
      <c r="TPJ310" s="119" t="s">
        <v>614</v>
      </c>
      <c r="TPK310" s="119" t="s">
        <v>614</v>
      </c>
      <c r="TPL310" s="119" t="s">
        <v>614</v>
      </c>
      <c r="TPM310" s="119" t="s">
        <v>614</v>
      </c>
      <c r="TPN310" s="119" t="s">
        <v>614</v>
      </c>
      <c r="TPO310" s="119" t="s">
        <v>614</v>
      </c>
      <c r="TPP310" s="119" t="s">
        <v>614</v>
      </c>
      <c r="TPQ310" s="119" t="s">
        <v>614</v>
      </c>
      <c r="TPR310" s="119" t="s">
        <v>614</v>
      </c>
      <c r="TPS310" s="119" t="s">
        <v>614</v>
      </c>
      <c r="TPT310" s="119" t="s">
        <v>614</v>
      </c>
      <c r="TPU310" s="119" t="s">
        <v>614</v>
      </c>
      <c r="TPV310" s="119" t="s">
        <v>614</v>
      </c>
      <c r="TPW310" s="119" t="s">
        <v>614</v>
      </c>
      <c r="TPX310" s="119" t="s">
        <v>614</v>
      </c>
      <c r="TPY310" s="119" t="s">
        <v>614</v>
      </c>
      <c r="TPZ310" s="119" t="s">
        <v>614</v>
      </c>
      <c r="TQA310" s="119" t="s">
        <v>614</v>
      </c>
      <c r="TQB310" s="119" t="s">
        <v>614</v>
      </c>
      <c r="TQC310" s="119" t="s">
        <v>614</v>
      </c>
      <c r="TQD310" s="119" t="s">
        <v>614</v>
      </c>
      <c r="TQE310" s="119" t="s">
        <v>614</v>
      </c>
      <c r="TQF310" s="119" t="s">
        <v>614</v>
      </c>
      <c r="TQG310" s="119" t="s">
        <v>614</v>
      </c>
      <c r="TQH310" s="119" t="s">
        <v>614</v>
      </c>
      <c r="TQI310" s="119" t="s">
        <v>614</v>
      </c>
      <c r="TQJ310" s="119" t="s">
        <v>614</v>
      </c>
      <c r="TQK310" s="119" t="s">
        <v>614</v>
      </c>
      <c r="TQL310" s="119" t="s">
        <v>614</v>
      </c>
      <c r="TQM310" s="119" t="s">
        <v>614</v>
      </c>
      <c r="TQN310" s="119" t="s">
        <v>614</v>
      </c>
      <c r="TQO310" s="119" t="s">
        <v>614</v>
      </c>
      <c r="TQP310" s="119" t="s">
        <v>614</v>
      </c>
      <c r="TQQ310" s="119" t="s">
        <v>614</v>
      </c>
      <c r="TQR310" s="119" t="s">
        <v>614</v>
      </c>
      <c r="TQS310" s="119" t="s">
        <v>614</v>
      </c>
      <c r="TQT310" s="119" t="s">
        <v>614</v>
      </c>
      <c r="TQU310" s="119" t="s">
        <v>614</v>
      </c>
      <c r="TQV310" s="119" t="s">
        <v>614</v>
      </c>
      <c r="TQW310" s="119" t="s">
        <v>614</v>
      </c>
      <c r="TQX310" s="119" t="s">
        <v>614</v>
      </c>
      <c r="TQY310" s="119" t="s">
        <v>614</v>
      </c>
      <c r="TQZ310" s="119" t="s">
        <v>614</v>
      </c>
      <c r="TRA310" s="119" t="s">
        <v>614</v>
      </c>
      <c r="TRB310" s="119" t="s">
        <v>614</v>
      </c>
      <c r="TRC310" s="119" t="s">
        <v>614</v>
      </c>
      <c r="TRD310" s="119" t="s">
        <v>614</v>
      </c>
      <c r="TRE310" s="119" t="s">
        <v>614</v>
      </c>
      <c r="TRF310" s="119" t="s">
        <v>614</v>
      </c>
      <c r="TRG310" s="119" t="s">
        <v>614</v>
      </c>
      <c r="TRH310" s="119" t="s">
        <v>614</v>
      </c>
      <c r="TRI310" s="119" t="s">
        <v>614</v>
      </c>
      <c r="TRJ310" s="119" t="s">
        <v>614</v>
      </c>
      <c r="TRK310" s="119" t="s">
        <v>614</v>
      </c>
      <c r="TRL310" s="119" t="s">
        <v>614</v>
      </c>
      <c r="TRM310" s="119" t="s">
        <v>614</v>
      </c>
      <c r="TRN310" s="119" t="s">
        <v>614</v>
      </c>
      <c r="TRO310" s="119" t="s">
        <v>614</v>
      </c>
      <c r="TRP310" s="119" t="s">
        <v>614</v>
      </c>
      <c r="TRQ310" s="119" t="s">
        <v>614</v>
      </c>
      <c r="TRR310" s="119" t="s">
        <v>614</v>
      </c>
      <c r="TRS310" s="119" t="s">
        <v>614</v>
      </c>
      <c r="TRT310" s="119" t="s">
        <v>614</v>
      </c>
      <c r="TRU310" s="119" t="s">
        <v>614</v>
      </c>
      <c r="TRV310" s="119" t="s">
        <v>614</v>
      </c>
      <c r="TRW310" s="119" t="s">
        <v>614</v>
      </c>
      <c r="TRX310" s="119" t="s">
        <v>614</v>
      </c>
      <c r="TRY310" s="119" t="s">
        <v>614</v>
      </c>
      <c r="TRZ310" s="119" t="s">
        <v>614</v>
      </c>
      <c r="TSA310" s="119" t="s">
        <v>614</v>
      </c>
      <c r="TSB310" s="119" t="s">
        <v>614</v>
      </c>
      <c r="TSC310" s="119" t="s">
        <v>614</v>
      </c>
      <c r="TSD310" s="119" t="s">
        <v>614</v>
      </c>
      <c r="TSE310" s="119" t="s">
        <v>614</v>
      </c>
      <c r="TSF310" s="119" t="s">
        <v>614</v>
      </c>
      <c r="TSG310" s="119" t="s">
        <v>614</v>
      </c>
      <c r="TSH310" s="119" t="s">
        <v>614</v>
      </c>
      <c r="TSI310" s="119" t="s">
        <v>614</v>
      </c>
      <c r="TSJ310" s="119" t="s">
        <v>614</v>
      </c>
      <c r="TSK310" s="119" t="s">
        <v>614</v>
      </c>
      <c r="TSL310" s="119" t="s">
        <v>614</v>
      </c>
      <c r="TSM310" s="119" t="s">
        <v>614</v>
      </c>
      <c r="TSN310" s="119" t="s">
        <v>614</v>
      </c>
      <c r="TSO310" s="119" t="s">
        <v>614</v>
      </c>
      <c r="TSP310" s="119" t="s">
        <v>614</v>
      </c>
      <c r="TSQ310" s="119" t="s">
        <v>614</v>
      </c>
      <c r="TSR310" s="119" t="s">
        <v>614</v>
      </c>
      <c r="TSS310" s="119" t="s">
        <v>614</v>
      </c>
      <c r="TST310" s="119" t="s">
        <v>614</v>
      </c>
      <c r="TSU310" s="119" t="s">
        <v>614</v>
      </c>
      <c r="TSV310" s="119" t="s">
        <v>614</v>
      </c>
      <c r="TSW310" s="119" t="s">
        <v>614</v>
      </c>
      <c r="TSX310" s="119" t="s">
        <v>614</v>
      </c>
      <c r="TSY310" s="119" t="s">
        <v>614</v>
      </c>
      <c r="TSZ310" s="119" t="s">
        <v>614</v>
      </c>
      <c r="TTA310" s="119" t="s">
        <v>614</v>
      </c>
      <c r="TTB310" s="119" t="s">
        <v>614</v>
      </c>
      <c r="TTC310" s="119" t="s">
        <v>614</v>
      </c>
      <c r="TTD310" s="119" t="s">
        <v>614</v>
      </c>
      <c r="TTE310" s="119" t="s">
        <v>614</v>
      </c>
      <c r="TTF310" s="119" t="s">
        <v>614</v>
      </c>
      <c r="TTG310" s="119" t="s">
        <v>614</v>
      </c>
      <c r="TTH310" s="119" t="s">
        <v>614</v>
      </c>
      <c r="TTI310" s="119" t="s">
        <v>614</v>
      </c>
      <c r="TTJ310" s="119" t="s">
        <v>614</v>
      </c>
      <c r="TTK310" s="119" t="s">
        <v>614</v>
      </c>
      <c r="TTL310" s="119" t="s">
        <v>614</v>
      </c>
      <c r="TTM310" s="119" t="s">
        <v>614</v>
      </c>
      <c r="TTN310" s="119" t="s">
        <v>614</v>
      </c>
      <c r="TTO310" s="119" t="s">
        <v>614</v>
      </c>
      <c r="TTP310" s="119" t="s">
        <v>614</v>
      </c>
      <c r="TTQ310" s="119" t="s">
        <v>614</v>
      </c>
      <c r="TTR310" s="119" t="s">
        <v>614</v>
      </c>
      <c r="TTS310" s="119" t="s">
        <v>614</v>
      </c>
      <c r="TTT310" s="119" t="s">
        <v>614</v>
      </c>
      <c r="TTU310" s="119" t="s">
        <v>614</v>
      </c>
      <c r="TTV310" s="119" t="s">
        <v>614</v>
      </c>
      <c r="TTW310" s="119" t="s">
        <v>614</v>
      </c>
      <c r="TTX310" s="119" t="s">
        <v>614</v>
      </c>
      <c r="TTY310" s="119" t="s">
        <v>614</v>
      </c>
      <c r="TTZ310" s="119" t="s">
        <v>614</v>
      </c>
      <c r="TUA310" s="119" t="s">
        <v>614</v>
      </c>
      <c r="TUB310" s="119" t="s">
        <v>614</v>
      </c>
      <c r="TUC310" s="119" t="s">
        <v>614</v>
      </c>
      <c r="TUD310" s="119" t="s">
        <v>614</v>
      </c>
      <c r="TUE310" s="119" t="s">
        <v>614</v>
      </c>
      <c r="TUF310" s="119" t="s">
        <v>614</v>
      </c>
      <c r="TUG310" s="119" t="s">
        <v>614</v>
      </c>
      <c r="TUH310" s="119" t="s">
        <v>614</v>
      </c>
      <c r="TUI310" s="119" t="s">
        <v>614</v>
      </c>
      <c r="TUJ310" s="119" t="s">
        <v>614</v>
      </c>
      <c r="TUK310" s="119" t="s">
        <v>614</v>
      </c>
      <c r="TUL310" s="119" t="s">
        <v>614</v>
      </c>
      <c r="TUM310" s="119" t="s">
        <v>614</v>
      </c>
      <c r="TUN310" s="119" t="s">
        <v>614</v>
      </c>
      <c r="TUO310" s="119" t="s">
        <v>614</v>
      </c>
      <c r="TUP310" s="119" t="s">
        <v>614</v>
      </c>
      <c r="TUQ310" s="119" t="s">
        <v>614</v>
      </c>
      <c r="TUR310" s="119" t="s">
        <v>614</v>
      </c>
      <c r="TUS310" s="119" t="s">
        <v>614</v>
      </c>
      <c r="TUT310" s="119" t="s">
        <v>614</v>
      </c>
      <c r="TUU310" s="119" t="s">
        <v>614</v>
      </c>
      <c r="TUV310" s="119" t="s">
        <v>614</v>
      </c>
      <c r="TUW310" s="119" t="s">
        <v>614</v>
      </c>
      <c r="TUX310" s="119" t="s">
        <v>614</v>
      </c>
      <c r="TUY310" s="119" t="s">
        <v>614</v>
      </c>
      <c r="TUZ310" s="119" t="s">
        <v>614</v>
      </c>
      <c r="TVA310" s="119" t="s">
        <v>614</v>
      </c>
      <c r="TVB310" s="119" t="s">
        <v>614</v>
      </c>
      <c r="TVC310" s="119" t="s">
        <v>614</v>
      </c>
      <c r="TVD310" s="119" t="s">
        <v>614</v>
      </c>
      <c r="TVE310" s="119" t="s">
        <v>614</v>
      </c>
      <c r="TVF310" s="119" t="s">
        <v>614</v>
      </c>
      <c r="TVG310" s="119" t="s">
        <v>614</v>
      </c>
      <c r="TVH310" s="119" t="s">
        <v>614</v>
      </c>
      <c r="TVI310" s="119" t="s">
        <v>614</v>
      </c>
      <c r="TVJ310" s="119" t="s">
        <v>614</v>
      </c>
      <c r="TVK310" s="119" t="s">
        <v>614</v>
      </c>
      <c r="TVL310" s="119" t="s">
        <v>614</v>
      </c>
      <c r="TVM310" s="119" t="s">
        <v>614</v>
      </c>
      <c r="TVN310" s="119" t="s">
        <v>614</v>
      </c>
      <c r="TVO310" s="119" t="s">
        <v>614</v>
      </c>
      <c r="TVP310" s="119" t="s">
        <v>614</v>
      </c>
      <c r="TVQ310" s="119" t="s">
        <v>614</v>
      </c>
      <c r="TVR310" s="119" t="s">
        <v>614</v>
      </c>
      <c r="TVS310" s="119" t="s">
        <v>614</v>
      </c>
      <c r="TVT310" s="119" t="s">
        <v>614</v>
      </c>
      <c r="TVU310" s="119" t="s">
        <v>614</v>
      </c>
      <c r="TVV310" s="119" t="s">
        <v>614</v>
      </c>
      <c r="TVW310" s="119" t="s">
        <v>614</v>
      </c>
      <c r="TVX310" s="119" t="s">
        <v>614</v>
      </c>
      <c r="TVY310" s="119" t="s">
        <v>614</v>
      </c>
      <c r="TVZ310" s="119" t="s">
        <v>614</v>
      </c>
      <c r="TWA310" s="119" t="s">
        <v>614</v>
      </c>
      <c r="TWB310" s="119" t="s">
        <v>614</v>
      </c>
      <c r="TWC310" s="119" t="s">
        <v>614</v>
      </c>
      <c r="TWD310" s="119" t="s">
        <v>614</v>
      </c>
      <c r="TWE310" s="119" t="s">
        <v>614</v>
      </c>
      <c r="TWF310" s="119" t="s">
        <v>614</v>
      </c>
      <c r="TWG310" s="119" t="s">
        <v>614</v>
      </c>
      <c r="TWH310" s="119" t="s">
        <v>614</v>
      </c>
      <c r="TWI310" s="119" t="s">
        <v>614</v>
      </c>
      <c r="TWJ310" s="119" t="s">
        <v>614</v>
      </c>
      <c r="TWK310" s="119" t="s">
        <v>614</v>
      </c>
      <c r="TWL310" s="119" t="s">
        <v>614</v>
      </c>
      <c r="TWM310" s="119" t="s">
        <v>614</v>
      </c>
      <c r="TWN310" s="119" t="s">
        <v>614</v>
      </c>
      <c r="TWO310" s="119" t="s">
        <v>614</v>
      </c>
      <c r="TWP310" s="119" t="s">
        <v>614</v>
      </c>
      <c r="TWQ310" s="119" t="s">
        <v>614</v>
      </c>
      <c r="TWR310" s="119" t="s">
        <v>614</v>
      </c>
      <c r="TWS310" s="119" t="s">
        <v>614</v>
      </c>
      <c r="TWT310" s="119" t="s">
        <v>614</v>
      </c>
      <c r="TWU310" s="119" t="s">
        <v>614</v>
      </c>
      <c r="TWV310" s="119" t="s">
        <v>614</v>
      </c>
      <c r="TWW310" s="119" t="s">
        <v>614</v>
      </c>
      <c r="TWX310" s="119" t="s">
        <v>614</v>
      </c>
      <c r="TWY310" s="119" t="s">
        <v>614</v>
      </c>
      <c r="TWZ310" s="119" t="s">
        <v>614</v>
      </c>
      <c r="TXA310" s="119" t="s">
        <v>614</v>
      </c>
      <c r="TXB310" s="119" t="s">
        <v>614</v>
      </c>
      <c r="TXC310" s="119" t="s">
        <v>614</v>
      </c>
      <c r="TXD310" s="119" t="s">
        <v>614</v>
      </c>
      <c r="TXE310" s="119" t="s">
        <v>614</v>
      </c>
      <c r="TXF310" s="119" t="s">
        <v>614</v>
      </c>
      <c r="TXG310" s="119" t="s">
        <v>614</v>
      </c>
      <c r="TXH310" s="119" t="s">
        <v>614</v>
      </c>
      <c r="TXI310" s="119" t="s">
        <v>614</v>
      </c>
      <c r="TXJ310" s="119" t="s">
        <v>614</v>
      </c>
      <c r="TXK310" s="119" t="s">
        <v>614</v>
      </c>
      <c r="TXL310" s="119" t="s">
        <v>614</v>
      </c>
      <c r="TXM310" s="119" t="s">
        <v>614</v>
      </c>
      <c r="TXN310" s="119" t="s">
        <v>614</v>
      </c>
      <c r="TXO310" s="119" t="s">
        <v>614</v>
      </c>
      <c r="TXP310" s="119" t="s">
        <v>614</v>
      </c>
      <c r="TXQ310" s="119" t="s">
        <v>614</v>
      </c>
      <c r="TXR310" s="119" t="s">
        <v>614</v>
      </c>
      <c r="TXS310" s="119" t="s">
        <v>614</v>
      </c>
      <c r="TXT310" s="119" t="s">
        <v>614</v>
      </c>
      <c r="TXU310" s="119" t="s">
        <v>614</v>
      </c>
      <c r="TXV310" s="119" t="s">
        <v>614</v>
      </c>
      <c r="TXW310" s="119" t="s">
        <v>614</v>
      </c>
      <c r="TXX310" s="119" t="s">
        <v>614</v>
      </c>
      <c r="TXY310" s="119" t="s">
        <v>614</v>
      </c>
      <c r="TXZ310" s="119" t="s">
        <v>614</v>
      </c>
      <c r="TYA310" s="119" t="s">
        <v>614</v>
      </c>
      <c r="TYB310" s="119" t="s">
        <v>614</v>
      </c>
      <c r="TYC310" s="119" t="s">
        <v>614</v>
      </c>
      <c r="TYD310" s="119" t="s">
        <v>614</v>
      </c>
      <c r="TYE310" s="119" t="s">
        <v>614</v>
      </c>
      <c r="TYF310" s="119" t="s">
        <v>614</v>
      </c>
      <c r="TYG310" s="119" t="s">
        <v>614</v>
      </c>
      <c r="TYH310" s="119" t="s">
        <v>614</v>
      </c>
      <c r="TYI310" s="119" t="s">
        <v>614</v>
      </c>
      <c r="TYJ310" s="119" t="s">
        <v>614</v>
      </c>
      <c r="TYK310" s="119" t="s">
        <v>614</v>
      </c>
      <c r="TYL310" s="119" t="s">
        <v>614</v>
      </c>
      <c r="TYM310" s="119" t="s">
        <v>614</v>
      </c>
      <c r="TYN310" s="119" t="s">
        <v>614</v>
      </c>
      <c r="TYO310" s="119" t="s">
        <v>614</v>
      </c>
      <c r="TYP310" s="119" t="s">
        <v>614</v>
      </c>
      <c r="TYQ310" s="119" t="s">
        <v>614</v>
      </c>
      <c r="TYR310" s="119" t="s">
        <v>614</v>
      </c>
      <c r="TYS310" s="119" t="s">
        <v>614</v>
      </c>
      <c r="TYT310" s="119" t="s">
        <v>614</v>
      </c>
      <c r="TYU310" s="119" t="s">
        <v>614</v>
      </c>
      <c r="TYV310" s="119" t="s">
        <v>614</v>
      </c>
      <c r="TYW310" s="119" t="s">
        <v>614</v>
      </c>
      <c r="TYX310" s="119" t="s">
        <v>614</v>
      </c>
      <c r="TYY310" s="119" t="s">
        <v>614</v>
      </c>
      <c r="TYZ310" s="119" t="s">
        <v>614</v>
      </c>
      <c r="TZA310" s="119" t="s">
        <v>614</v>
      </c>
      <c r="TZB310" s="119" t="s">
        <v>614</v>
      </c>
      <c r="TZC310" s="119" t="s">
        <v>614</v>
      </c>
      <c r="TZD310" s="119" t="s">
        <v>614</v>
      </c>
      <c r="TZE310" s="119" t="s">
        <v>614</v>
      </c>
      <c r="TZF310" s="119" t="s">
        <v>614</v>
      </c>
      <c r="TZG310" s="119" t="s">
        <v>614</v>
      </c>
      <c r="TZH310" s="119" t="s">
        <v>614</v>
      </c>
      <c r="TZI310" s="119" t="s">
        <v>614</v>
      </c>
      <c r="TZJ310" s="119" t="s">
        <v>614</v>
      </c>
      <c r="TZK310" s="119" t="s">
        <v>614</v>
      </c>
      <c r="TZL310" s="119" t="s">
        <v>614</v>
      </c>
      <c r="TZM310" s="119" t="s">
        <v>614</v>
      </c>
      <c r="TZN310" s="119" t="s">
        <v>614</v>
      </c>
      <c r="TZO310" s="119" t="s">
        <v>614</v>
      </c>
      <c r="TZP310" s="119" t="s">
        <v>614</v>
      </c>
      <c r="TZQ310" s="119" t="s">
        <v>614</v>
      </c>
      <c r="TZR310" s="119" t="s">
        <v>614</v>
      </c>
      <c r="TZS310" s="119" t="s">
        <v>614</v>
      </c>
      <c r="TZT310" s="119" t="s">
        <v>614</v>
      </c>
      <c r="TZU310" s="119" t="s">
        <v>614</v>
      </c>
      <c r="TZV310" s="119" t="s">
        <v>614</v>
      </c>
      <c r="TZW310" s="119" t="s">
        <v>614</v>
      </c>
      <c r="TZX310" s="119" t="s">
        <v>614</v>
      </c>
      <c r="TZY310" s="119" t="s">
        <v>614</v>
      </c>
      <c r="TZZ310" s="119" t="s">
        <v>614</v>
      </c>
      <c r="UAA310" s="119" t="s">
        <v>614</v>
      </c>
      <c r="UAB310" s="119" t="s">
        <v>614</v>
      </c>
      <c r="UAC310" s="119" t="s">
        <v>614</v>
      </c>
      <c r="UAD310" s="119" t="s">
        <v>614</v>
      </c>
      <c r="UAE310" s="119" t="s">
        <v>614</v>
      </c>
      <c r="UAF310" s="119" t="s">
        <v>614</v>
      </c>
      <c r="UAG310" s="119" t="s">
        <v>614</v>
      </c>
      <c r="UAH310" s="119" t="s">
        <v>614</v>
      </c>
      <c r="UAI310" s="119" t="s">
        <v>614</v>
      </c>
      <c r="UAJ310" s="119" t="s">
        <v>614</v>
      </c>
      <c r="UAK310" s="119" t="s">
        <v>614</v>
      </c>
      <c r="UAL310" s="119" t="s">
        <v>614</v>
      </c>
      <c r="UAM310" s="119" t="s">
        <v>614</v>
      </c>
      <c r="UAN310" s="119" t="s">
        <v>614</v>
      </c>
      <c r="UAO310" s="119" t="s">
        <v>614</v>
      </c>
      <c r="UAP310" s="119" t="s">
        <v>614</v>
      </c>
      <c r="UAQ310" s="119" t="s">
        <v>614</v>
      </c>
      <c r="UAR310" s="119" t="s">
        <v>614</v>
      </c>
      <c r="UAS310" s="119" t="s">
        <v>614</v>
      </c>
      <c r="UAT310" s="119" t="s">
        <v>614</v>
      </c>
      <c r="UAU310" s="119" t="s">
        <v>614</v>
      </c>
      <c r="UAV310" s="119" t="s">
        <v>614</v>
      </c>
      <c r="UAW310" s="119" t="s">
        <v>614</v>
      </c>
      <c r="UAX310" s="119" t="s">
        <v>614</v>
      </c>
      <c r="UAY310" s="119" t="s">
        <v>614</v>
      </c>
      <c r="UAZ310" s="119" t="s">
        <v>614</v>
      </c>
      <c r="UBA310" s="119" t="s">
        <v>614</v>
      </c>
      <c r="UBB310" s="119" t="s">
        <v>614</v>
      </c>
      <c r="UBC310" s="119" t="s">
        <v>614</v>
      </c>
      <c r="UBD310" s="119" t="s">
        <v>614</v>
      </c>
      <c r="UBE310" s="119" t="s">
        <v>614</v>
      </c>
      <c r="UBF310" s="119" t="s">
        <v>614</v>
      </c>
      <c r="UBG310" s="119" t="s">
        <v>614</v>
      </c>
      <c r="UBH310" s="119" t="s">
        <v>614</v>
      </c>
      <c r="UBI310" s="119" t="s">
        <v>614</v>
      </c>
      <c r="UBJ310" s="119" t="s">
        <v>614</v>
      </c>
      <c r="UBK310" s="119" t="s">
        <v>614</v>
      </c>
      <c r="UBL310" s="119" t="s">
        <v>614</v>
      </c>
      <c r="UBM310" s="119" t="s">
        <v>614</v>
      </c>
      <c r="UBN310" s="119" t="s">
        <v>614</v>
      </c>
      <c r="UBO310" s="119" t="s">
        <v>614</v>
      </c>
      <c r="UBP310" s="119" t="s">
        <v>614</v>
      </c>
      <c r="UBQ310" s="119" t="s">
        <v>614</v>
      </c>
      <c r="UBR310" s="119" t="s">
        <v>614</v>
      </c>
      <c r="UBS310" s="119" t="s">
        <v>614</v>
      </c>
      <c r="UBT310" s="119" t="s">
        <v>614</v>
      </c>
      <c r="UBU310" s="119" t="s">
        <v>614</v>
      </c>
      <c r="UBV310" s="119" t="s">
        <v>614</v>
      </c>
      <c r="UBW310" s="119" t="s">
        <v>614</v>
      </c>
      <c r="UBX310" s="119" t="s">
        <v>614</v>
      </c>
      <c r="UBY310" s="119" t="s">
        <v>614</v>
      </c>
      <c r="UBZ310" s="119" t="s">
        <v>614</v>
      </c>
      <c r="UCA310" s="119" t="s">
        <v>614</v>
      </c>
      <c r="UCB310" s="119" t="s">
        <v>614</v>
      </c>
      <c r="UCC310" s="119" t="s">
        <v>614</v>
      </c>
      <c r="UCD310" s="119" t="s">
        <v>614</v>
      </c>
      <c r="UCE310" s="119" t="s">
        <v>614</v>
      </c>
      <c r="UCF310" s="119" t="s">
        <v>614</v>
      </c>
      <c r="UCG310" s="119" t="s">
        <v>614</v>
      </c>
      <c r="UCH310" s="119" t="s">
        <v>614</v>
      </c>
      <c r="UCI310" s="119" t="s">
        <v>614</v>
      </c>
      <c r="UCJ310" s="119" t="s">
        <v>614</v>
      </c>
      <c r="UCK310" s="119" t="s">
        <v>614</v>
      </c>
      <c r="UCL310" s="119" t="s">
        <v>614</v>
      </c>
      <c r="UCM310" s="119" t="s">
        <v>614</v>
      </c>
      <c r="UCN310" s="119" t="s">
        <v>614</v>
      </c>
      <c r="UCO310" s="119" t="s">
        <v>614</v>
      </c>
      <c r="UCP310" s="119" t="s">
        <v>614</v>
      </c>
      <c r="UCQ310" s="119" t="s">
        <v>614</v>
      </c>
      <c r="UCR310" s="119" t="s">
        <v>614</v>
      </c>
      <c r="UCS310" s="119" t="s">
        <v>614</v>
      </c>
      <c r="UCT310" s="119" t="s">
        <v>614</v>
      </c>
      <c r="UCU310" s="119" t="s">
        <v>614</v>
      </c>
      <c r="UCV310" s="119" t="s">
        <v>614</v>
      </c>
      <c r="UCW310" s="119" t="s">
        <v>614</v>
      </c>
      <c r="UCX310" s="119" t="s">
        <v>614</v>
      </c>
      <c r="UCY310" s="119" t="s">
        <v>614</v>
      </c>
      <c r="UCZ310" s="119" t="s">
        <v>614</v>
      </c>
      <c r="UDA310" s="119" t="s">
        <v>614</v>
      </c>
      <c r="UDB310" s="119" t="s">
        <v>614</v>
      </c>
      <c r="UDC310" s="119" t="s">
        <v>614</v>
      </c>
      <c r="UDD310" s="119" t="s">
        <v>614</v>
      </c>
      <c r="UDE310" s="119" t="s">
        <v>614</v>
      </c>
      <c r="UDF310" s="119" t="s">
        <v>614</v>
      </c>
      <c r="UDG310" s="119" t="s">
        <v>614</v>
      </c>
      <c r="UDH310" s="119" t="s">
        <v>614</v>
      </c>
      <c r="UDI310" s="119" t="s">
        <v>614</v>
      </c>
      <c r="UDJ310" s="119" t="s">
        <v>614</v>
      </c>
      <c r="UDK310" s="119" t="s">
        <v>614</v>
      </c>
      <c r="UDL310" s="119" t="s">
        <v>614</v>
      </c>
      <c r="UDM310" s="119" t="s">
        <v>614</v>
      </c>
      <c r="UDN310" s="119" t="s">
        <v>614</v>
      </c>
      <c r="UDO310" s="119" t="s">
        <v>614</v>
      </c>
      <c r="UDP310" s="119" t="s">
        <v>614</v>
      </c>
      <c r="UDQ310" s="119" t="s">
        <v>614</v>
      </c>
      <c r="UDR310" s="119" t="s">
        <v>614</v>
      </c>
      <c r="UDS310" s="119" t="s">
        <v>614</v>
      </c>
      <c r="UDT310" s="119" t="s">
        <v>614</v>
      </c>
      <c r="UDU310" s="119" t="s">
        <v>614</v>
      </c>
      <c r="UDV310" s="119" t="s">
        <v>614</v>
      </c>
      <c r="UDW310" s="119" t="s">
        <v>614</v>
      </c>
      <c r="UDX310" s="119" t="s">
        <v>614</v>
      </c>
      <c r="UDY310" s="119" t="s">
        <v>614</v>
      </c>
      <c r="UDZ310" s="119" t="s">
        <v>614</v>
      </c>
      <c r="UEA310" s="119" t="s">
        <v>614</v>
      </c>
      <c r="UEB310" s="119" t="s">
        <v>614</v>
      </c>
      <c r="UEC310" s="119" t="s">
        <v>614</v>
      </c>
      <c r="UED310" s="119" t="s">
        <v>614</v>
      </c>
      <c r="UEE310" s="119" t="s">
        <v>614</v>
      </c>
      <c r="UEF310" s="119" t="s">
        <v>614</v>
      </c>
      <c r="UEG310" s="119" t="s">
        <v>614</v>
      </c>
      <c r="UEH310" s="119" t="s">
        <v>614</v>
      </c>
      <c r="UEI310" s="119" t="s">
        <v>614</v>
      </c>
      <c r="UEJ310" s="119" t="s">
        <v>614</v>
      </c>
      <c r="UEK310" s="119" t="s">
        <v>614</v>
      </c>
      <c r="UEL310" s="119" t="s">
        <v>614</v>
      </c>
      <c r="UEM310" s="119" t="s">
        <v>614</v>
      </c>
      <c r="UEN310" s="119" t="s">
        <v>614</v>
      </c>
      <c r="UEO310" s="119" t="s">
        <v>614</v>
      </c>
      <c r="UEP310" s="119" t="s">
        <v>614</v>
      </c>
      <c r="UEQ310" s="119" t="s">
        <v>614</v>
      </c>
      <c r="UER310" s="119" t="s">
        <v>614</v>
      </c>
      <c r="UES310" s="119" t="s">
        <v>614</v>
      </c>
      <c r="UET310" s="119" t="s">
        <v>614</v>
      </c>
      <c r="UEU310" s="119" t="s">
        <v>614</v>
      </c>
      <c r="UEV310" s="119" t="s">
        <v>614</v>
      </c>
      <c r="UEW310" s="119" t="s">
        <v>614</v>
      </c>
      <c r="UEX310" s="119" t="s">
        <v>614</v>
      </c>
      <c r="UEY310" s="119" t="s">
        <v>614</v>
      </c>
      <c r="UEZ310" s="119" t="s">
        <v>614</v>
      </c>
      <c r="UFA310" s="119" t="s">
        <v>614</v>
      </c>
      <c r="UFB310" s="119" t="s">
        <v>614</v>
      </c>
      <c r="UFC310" s="119" t="s">
        <v>614</v>
      </c>
      <c r="UFD310" s="119" t="s">
        <v>614</v>
      </c>
      <c r="UFE310" s="119" t="s">
        <v>614</v>
      </c>
      <c r="UFF310" s="119" t="s">
        <v>614</v>
      </c>
      <c r="UFG310" s="119" t="s">
        <v>614</v>
      </c>
      <c r="UFH310" s="119" t="s">
        <v>614</v>
      </c>
      <c r="UFI310" s="119" t="s">
        <v>614</v>
      </c>
      <c r="UFJ310" s="119" t="s">
        <v>614</v>
      </c>
      <c r="UFK310" s="119" t="s">
        <v>614</v>
      </c>
      <c r="UFL310" s="119" t="s">
        <v>614</v>
      </c>
      <c r="UFM310" s="119" t="s">
        <v>614</v>
      </c>
      <c r="UFN310" s="119" t="s">
        <v>614</v>
      </c>
      <c r="UFO310" s="119" t="s">
        <v>614</v>
      </c>
      <c r="UFP310" s="119" t="s">
        <v>614</v>
      </c>
      <c r="UFQ310" s="119" t="s">
        <v>614</v>
      </c>
      <c r="UFR310" s="119" t="s">
        <v>614</v>
      </c>
      <c r="UFS310" s="119" t="s">
        <v>614</v>
      </c>
      <c r="UFT310" s="119" t="s">
        <v>614</v>
      </c>
      <c r="UFU310" s="119" t="s">
        <v>614</v>
      </c>
      <c r="UFV310" s="119" t="s">
        <v>614</v>
      </c>
      <c r="UFW310" s="119" t="s">
        <v>614</v>
      </c>
      <c r="UFX310" s="119" t="s">
        <v>614</v>
      </c>
      <c r="UFY310" s="119" t="s">
        <v>614</v>
      </c>
      <c r="UFZ310" s="119" t="s">
        <v>614</v>
      </c>
      <c r="UGA310" s="119" t="s">
        <v>614</v>
      </c>
      <c r="UGB310" s="119" t="s">
        <v>614</v>
      </c>
      <c r="UGC310" s="119" t="s">
        <v>614</v>
      </c>
      <c r="UGD310" s="119" t="s">
        <v>614</v>
      </c>
      <c r="UGE310" s="119" t="s">
        <v>614</v>
      </c>
      <c r="UGF310" s="119" t="s">
        <v>614</v>
      </c>
      <c r="UGG310" s="119" t="s">
        <v>614</v>
      </c>
      <c r="UGH310" s="119" t="s">
        <v>614</v>
      </c>
      <c r="UGI310" s="119" t="s">
        <v>614</v>
      </c>
      <c r="UGJ310" s="119" t="s">
        <v>614</v>
      </c>
      <c r="UGK310" s="119" t="s">
        <v>614</v>
      </c>
      <c r="UGL310" s="119" t="s">
        <v>614</v>
      </c>
      <c r="UGM310" s="119" t="s">
        <v>614</v>
      </c>
      <c r="UGN310" s="119" t="s">
        <v>614</v>
      </c>
      <c r="UGO310" s="119" t="s">
        <v>614</v>
      </c>
      <c r="UGP310" s="119" t="s">
        <v>614</v>
      </c>
      <c r="UGQ310" s="119" t="s">
        <v>614</v>
      </c>
      <c r="UGR310" s="119" t="s">
        <v>614</v>
      </c>
      <c r="UGS310" s="119" t="s">
        <v>614</v>
      </c>
      <c r="UGT310" s="119" t="s">
        <v>614</v>
      </c>
      <c r="UGU310" s="119" t="s">
        <v>614</v>
      </c>
      <c r="UGV310" s="119" t="s">
        <v>614</v>
      </c>
      <c r="UGW310" s="119" t="s">
        <v>614</v>
      </c>
      <c r="UGX310" s="119" t="s">
        <v>614</v>
      </c>
      <c r="UGY310" s="119" t="s">
        <v>614</v>
      </c>
      <c r="UGZ310" s="119" t="s">
        <v>614</v>
      </c>
      <c r="UHA310" s="119" t="s">
        <v>614</v>
      </c>
      <c r="UHB310" s="119" t="s">
        <v>614</v>
      </c>
      <c r="UHC310" s="119" t="s">
        <v>614</v>
      </c>
      <c r="UHD310" s="119" t="s">
        <v>614</v>
      </c>
      <c r="UHE310" s="119" t="s">
        <v>614</v>
      </c>
      <c r="UHF310" s="119" t="s">
        <v>614</v>
      </c>
      <c r="UHG310" s="119" t="s">
        <v>614</v>
      </c>
      <c r="UHH310" s="119" t="s">
        <v>614</v>
      </c>
      <c r="UHI310" s="119" t="s">
        <v>614</v>
      </c>
      <c r="UHJ310" s="119" t="s">
        <v>614</v>
      </c>
      <c r="UHK310" s="119" t="s">
        <v>614</v>
      </c>
      <c r="UHL310" s="119" t="s">
        <v>614</v>
      </c>
      <c r="UHM310" s="119" t="s">
        <v>614</v>
      </c>
      <c r="UHN310" s="119" t="s">
        <v>614</v>
      </c>
      <c r="UHO310" s="119" t="s">
        <v>614</v>
      </c>
      <c r="UHP310" s="119" t="s">
        <v>614</v>
      </c>
      <c r="UHQ310" s="119" t="s">
        <v>614</v>
      </c>
      <c r="UHR310" s="119" t="s">
        <v>614</v>
      </c>
      <c r="UHS310" s="119" t="s">
        <v>614</v>
      </c>
      <c r="UHT310" s="119" t="s">
        <v>614</v>
      </c>
      <c r="UHU310" s="119" t="s">
        <v>614</v>
      </c>
      <c r="UHV310" s="119" t="s">
        <v>614</v>
      </c>
      <c r="UHW310" s="119" t="s">
        <v>614</v>
      </c>
      <c r="UHX310" s="119" t="s">
        <v>614</v>
      </c>
      <c r="UHY310" s="119" t="s">
        <v>614</v>
      </c>
      <c r="UHZ310" s="119" t="s">
        <v>614</v>
      </c>
      <c r="UIA310" s="119" t="s">
        <v>614</v>
      </c>
      <c r="UIB310" s="119" t="s">
        <v>614</v>
      </c>
      <c r="UIC310" s="119" t="s">
        <v>614</v>
      </c>
      <c r="UID310" s="119" t="s">
        <v>614</v>
      </c>
      <c r="UIE310" s="119" t="s">
        <v>614</v>
      </c>
      <c r="UIF310" s="119" t="s">
        <v>614</v>
      </c>
      <c r="UIG310" s="119" t="s">
        <v>614</v>
      </c>
      <c r="UIH310" s="119" t="s">
        <v>614</v>
      </c>
      <c r="UII310" s="119" t="s">
        <v>614</v>
      </c>
      <c r="UIJ310" s="119" t="s">
        <v>614</v>
      </c>
      <c r="UIK310" s="119" t="s">
        <v>614</v>
      </c>
      <c r="UIL310" s="119" t="s">
        <v>614</v>
      </c>
      <c r="UIM310" s="119" t="s">
        <v>614</v>
      </c>
      <c r="UIN310" s="119" t="s">
        <v>614</v>
      </c>
      <c r="UIO310" s="119" t="s">
        <v>614</v>
      </c>
      <c r="UIP310" s="119" t="s">
        <v>614</v>
      </c>
      <c r="UIQ310" s="119" t="s">
        <v>614</v>
      </c>
      <c r="UIR310" s="119" t="s">
        <v>614</v>
      </c>
      <c r="UIS310" s="119" t="s">
        <v>614</v>
      </c>
      <c r="UIT310" s="119" t="s">
        <v>614</v>
      </c>
      <c r="UIU310" s="119" t="s">
        <v>614</v>
      </c>
      <c r="UIV310" s="119" t="s">
        <v>614</v>
      </c>
      <c r="UIW310" s="119" t="s">
        <v>614</v>
      </c>
      <c r="UIX310" s="119" t="s">
        <v>614</v>
      </c>
      <c r="UIY310" s="119" t="s">
        <v>614</v>
      </c>
      <c r="UIZ310" s="119" t="s">
        <v>614</v>
      </c>
      <c r="UJA310" s="119" t="s">
        <v>614</v>
      </c>
      <c r="UJB310" s="119" t="s">
        <v>614</v>
      </c>
      <c r="UJC310" s="119" t="s">
        <v>614</v>
      </c>
      <c r="UJD310" s="119" t="s">
        <v>614</v>
      </c>
      <c r="UJE310" s="119" t="s">
        <v>614</v>
      </c>
      <c r="UJF310" s="119" t="s">
        <v>614</v>
      </c>
      <c r="UJG310" s="119" t="s">
        <v>614</v>
      </c>
      <c r="UJH310" s="119" t="s">
        <v>614</v>
      </c>
      <c r="UJI310" s="119" t="s">
        <v>614</v>
      </c>
      <c r="UJJ310" s="119" t="s">
        <v>614</v>
      </c>
      <c r="UJK310" s="119" t="s">
        <v>614</v>
      </c>
      <c r="UJL310" s="119" t="s">
        <v>614</v>
      </c>
      <c r="UJM310" s="119" t="s">
        <v>614</v>
      </c>
      <c r="UJN310" s="119" t="s">
        <v>614</v>
      </c>
      <c r="UJO310" s="119" t="s">
        <v>614</v>
      </c>
      <c r="UJP310" s="119" t="s">
        <v>614</v>
      </c>
      <c r="UJQ310" s="119" t="s">
        <v>614</v>
      </c>
      <c r="UJR310" s="119" t="s">
        <v>614</v>
      </c>
      <c r="UJS310" s="119" t="s">
        <v>614</v>
      </c>
      <c r="UJT310" s="119" t="s">
        <v>614</v>
      </c>
      <c r="UJU310" s="119" t="s">
        <v>614</v>
      </c>
      <c r="UJV310" s="119" t="s">
        <v>614</v>
      </c>
      <c r="UJW310" s="119" t="s">
        <v>614</v>
      </c>
      <c r="UJX310" s="119" t="s">
        <v>614</v>
      </c>
      <c r="UJY310" s="119" t="s">
        <v>614</v>
      </c>
      <c r="UJZ310" s="119" t="s">
        <v>614</v>
      </c>
      <c r="UKA310" s="119" t="s">
        <v>614</v>
      </c>
      <c r="UKB310" s="119" t="s">
        <v>614</v>
      </c>
      <c r="UKC310" s="119" t="s">
        <v>614</v>
      </c>
      <c r="UKD310" s="119" t="s">
        <v>614</v>
      </c>
      <c r="UKE310" s="119" t="s">
        <v>614</v>
      </c>
      <c r="UKF310" s="119" t="s">
        <v>614</v>
      </c>
      <c r="UKG310" s="119" t="s">
        <v>614</v>
      </c>
      <c r="UKH310" s="119" t="s">
        <v>614</v>
      </c>
      <c r="UKI310" s="119" t="s">
        <v>614</v>
      </c>
      <c r="UKJ310" s="119" t="s">
        <v>614</v>
      </c>
      <c r="UKK310" s="119" t="s">
        <v>614</v>
      </c>
      <c r="UKL310" s="119" t="s">
        <v>614</v>
      </c>
      <c r="UKM310" s="119" t="s">
        <v>614</v>
      </c>
      <c r="UKN310" s="119" t="s">
        <v>614</v>
      </c>
      <c r="UKO310" s="119" t="s">
        <v>614</v>
      </c>
      <c r="UKP310" s="119" t="s">
        <v>614</v>
      </c>
      <c r="UKQ310" s="119" t="s">
        <v>614</v>
      </c>
      <c r="UKR310" s="119" t="s">
        <v>614</v>
      </c>
      <c r="UKS310" s="119" t="s">
        <v>614</v>
      </c>
      <c r="UKT310" s="119" t="s">
        <v>614</v>
      </c>
      <c r="UKU310" s="119" t="s">
        <v>614</v>
      </c>
      <c r="UKV310" s="119" t="s">
        <v>614</v>
      </c>
      <c r="UKW310" s="119" t="s">
        <v>614</v>
      </c>
      <c r="UKX310" s="119" t="s">
        <v>614</v>
      </c>
      <c r="UKY310" s="119" t="s">
        <v>614</v>
      </c>
      <c r="UKZ310" s="119" t="s">
        <v>614</v>
      </c>
      <c r="ULA310" s="119" t="s">
        <v>614</v>
      </c>
      <c r="ULB310" s="119" t="s">
        <v>614</v>
      </c>
      <c r="ULC310" s="119" t="s">
        <v>614</v>
      </c>
      <c r="ULD310" s="119" t="s">
        <v>614</v>
      </c>
      <c r="ULE310" s="119" t="s">
        <v>614</v>
      </c>
      <c r="ULF310" s="119" t="s">
        <v>614</v>
      </c>
      <c r="ULG310" s="119" t="s">
        <v>614</v>
      </c>
      <c r="ULH310" s="119" t="s">
        <v>614</v>
      </c>
      <c r="ULI310" s="119" t="s">
        <v>614</v>
      </c>
      <c r="ULJ310" s="119" t="s">
        <v>614</v>
      </c>
      <c r="ULK310" s="119" t="s">
        <v>614</v>
      </c>
      <c r="ULL310" s="119" t="s">
        <v>614</v>
      </c>
      <c r="ULM310" s="119" t="s">
        <v>614</v>
      </c>
      <c r="ULN310" s="119" t="s">
        <v>614</v>
      </c>
      <c r="ULO310" s="119" t="s">
        <v>614</v>
      </c>
      <c r="ULP310" s="119" t="s">
        <v>614</v>
      </c>
      <c r="ULQ310" s="119" t="s">
        <v>614</v>
      </c>
      <c r="ULR310" s="119" t="s">
        <v>614</v>
      </c>
      <c r="ULS310" s="119" t="s">
        <v>614</v>
      </c>
      <c r="ULT310" s="119" t="s">
        <v>614</v>
      </c>
      <c r="ULU310" s="119" t="s">
        <v>614</v>
      </c>
      <c r="ULV310" s="119" t="s">
        <v>614</v>
      </c>
      <c r="ULW310" s="119" t="s">
        <v>614</v>
      </c>
      <c r="ULX310" s="119" t="s">
        <v>614</v>
      </c>
      <c r="ULY310" s="119" t="s">
        <v>614</v>
      </c>
      <c r="ULZ310" s="119" t="s">
        <v>614</v>
      </c>
      <c r="UMA310" s="119" t="s">
        <v>614</v>
      </c>
      <c r="UMB310" s="119" t="s">
        <v>614</v>
      </c>
      <c r="UMC310" s="119" t="s">
        <v>614</v>
      </c>
      <c r="UMD310" s="119" t="s">
        <v>614</v>
      </c>
      <c r="UME310" s="119" t="s">
        <v>614</v>
      </c>
      <c r="UMF310" s="119" t="s">
        <v>614</v>
      </c>
      <c r="UMG310" s="119" t="s">
        <v>614</v>
      </c>
      <c r="UMH310" s="119" t="s">
        <v>614</v>
      </c>
      <c r="UMI310" s="119" t="s">
        <v>614</v>
      </c>
      <c r="UMJ310" s="119" t="s">
        <v>614</v>
      </c>
      <c r="UMK310" s="119" t="s">
        <v>614</v>
      </c>
      <c r="UML310" s="119" t="s">
        <v>614</v>
      </c>
      <c r="UMM310" s="119" t="s">
        <v>614</v>
      </c>
      <c r="UMN310" s="119" t="s">
        <v>614</v>
      </c>
      <c r="UMO310" s="119" t="s">
        <v>614</v>
      </c>
      <c r="UMP310" s="119" t="s">
        <v>614</v>
      </c>
      <c r="UMQ310" s="119" t="s">
        <v>614</v>
      </c>
      <c r="UMR310" s="119" t="s">
        <v>614</v>
      </c>
      <c r="UMS310" s="119" t="s">
        <v>614</v>
      </c>
      <c r="UMT310" s="119" t="s">
        <v>614</v>
      </c>
      <c r="UMU310" s="119" t="s">
        <v>614</v>
      </c>
      <c r="UMV310" s="119" t="s">
        <v>614</v>
      </c>
      <c r="UMW310" s="119" t="s">
        <v>614</v>
      </c>
      <c r="UMX310" s="119" t="s">
        <v>614</v>
      </c>
      <c r="UMY310" s="119" t="s">
        <v>614</v>
      </c>
      <c r="UMZ310" s="119" t="s">
        <v>614</v>
      </c>
      <c r="UNA310" s="119" t="s">
        <v>614</v>
      </c>
      <c r="UNB310" s="119" t="s">
        <v>614</v>
      </c>
      <c r="UNC310" s="119" t="s">
        <v>614</v>
      </c>
      <c r="UND310" s="119" t="s">
        <v>614</v>
      </c>
      <c r="UNE310" s="119" t="s">
        <v>614</v>
      </c>
      <c r="UNF310" s="119" t="s">
        <v>614</v>
      </c>
      <c r="UNG310" s="119" t="s">
        <v>614</v>
      </c>
      <c r="UNH310" s="119" t="s">
        <v>614</v>
      </c>
      <c r="UNI310" s="119" t="s">
        <v>614</v>
      </c>
      <c r="UNJ310" s="119" t="s">
        <v>614</v>
      </c>
      <c r="UNK310" s="119" t="s">
        <v>614</v>
      </c>
      <c r="UNL310" s="119" t="s">
        <v>614</v>
      </c>
      <c r="UNM310" s="119" t="s">
        <v>614</v>
      </c>
      <c r="UNN310" s="119" t="s">
        <v>614</v>
      </c>
      <c r="UNO310" s="119" t="s">
        <v>614</v>
      </c>
      <c r="UNP310" s="119" t="s">
        <v>614</v>
      </c>
      <c r="UNQ310" s="119" t="s">
        <v>614</v>
      </c>
      <c r="UNR310" s="119" t="s">
        <v>614</v>
      </c>
      <c r="UNS310" s="119" t="s">
        <v>614</v>
      </c>
      <c r="UNT310" s="119" t="s">
        <v>614</v>
      </c>
      <c r="UNU310" s="119" t="s">
        <v>614</v>
      </c>
      <c r="UNV310" s="119" t="s">
        <v>614</v>
      </c>
      <c r="UNW310" s="119" t="s">
        <v>614</v>
      </c>
      <c r="UNX310" s="119" t="s">
        <v>614</v>
      </c>
      <c r="UNY310" s="119" t="s">
        <v>614</v>
      </c>
      <c r="UNZ310" s="119" t="s">
        <v>614</v>
      </c>
      <c r="UOA310" s="119" t="s">
        <v>614</v>
      </c>
      <c r="UOB310" s="119" t="s">
        <v>614</v>
      </c>
      <c r="UOC310" s="119" t="s">
        <v>614</v>
      </c>
      <c r="UOD310" s="119" t="s">
        <v>614</v>
      </c>
      <c r="UOE310" s="119" t="s">
        <v>614</v>
      </c>
      <c r="UOF310" s="119" t="s">
        <v>614</v>
      </c>
      <c r="UOG310" s="119" t="s">
        <v>614</v>
      </c>
      <c r="UOH310" s="119" t="s">
        <v>614</v>
      </c>
      <c r="UOI310" s="119" t="s">
        <v>614</v>
      </c>
      <c r="UOJ310" s="119" t="s">
        <v>614</v>
      </c>
      <c r="UOK310" s="119" t="s">
        <v>614</v>
      </c>
      <c r="UOL310" s="119" t="s">
        <v>614</v>
      </c>
      <c r="UOM310" s="119" t="s">
        <v>614</v>
      </c>
      <c r="UON310" s="119" t="s">
        <v>614</v>
      </c>
      <c r="UOO310" s="119" t="s">
        <v>614</v>
      </c>
      <c r="UOP310" s="119" t="s">
        <v>614</v>
      </c>
      <c r="UOQ310" s="119" t="s">
        <v>614</v>
      </c>
      <c r="UOR310" s="119" t="s">
        <v>614</v>
      </c>
      <c r="UOS310" s="119" t="s">
        <v>614</v>
      </c>
      <c r="UOT310" s="119" t="s">
        <v>614</v>
      </c>
      <c r="UOU310" s="119" t="s">
        <v>614</v>
      </c>
      <c r="UOV310" s="119" t="s">
        <v>614</v>
      </c>
      <c r="UOW310" s="119" t="s">
        <v>614</v>
      </c>
      <c r="UOX310" s="119" t="s">
        <v>614</v>
      </c>
      <c r="UOY310" s="119" t="s">
        <v>614</v>
      </c>
      <c r="UOZ310" s="119" t="s">
        <v>614</v>
      </c>
      <c r="UPA310" s="119" t="s">
        <v>614</v>
      </c>
      <c r="UPB310" s="119" t="s">
        <v>614</v>
      </c>
      <c r="UPC310" s="119" t="s">
        <v>614</v>
      </c>
      <c r="UPD310" s="119" t="s">
        <v>614</v>
      </c>
      <c r="UPE310" s="119" t="s">
        <v>614</v>
      </c>
      <c r="UPF310" s="119" t="s">
        <v>614</v>
      </c>
      <c r="UPG310" s="119" t="s">
        <v>614</v>
      </c>
      <c r="UPH310" s="119" t="s">
        <v>614</v>
      </c>
      <c r="UPI310" s="119" t="s">
        <v>614</v>
      </c>
      <c r="UPJ310" s="119" t="s">
        <v>614</v>
      </c>
      <c r="UPK310" s="119" t="s">
        <v>614</v>
      </c>
      <c r="UPL310" s="119" t="s">
        <v>614</v>
      </c>
      <c r="UPM310" s="119" t="s">
        <v>614</v>
      </c>
      <c r="UPN310" s="119" t="s">
        <v>614</v>
      </c>
      <c r="UPO310" s="119" t="s">
        <v>614</v>
      </c>
      <c r="UPP310" s="119" t="s">
        <v>614</v>
      </c>
      <c r="UPQ310" s="119" t="s">
        <v>614</v>
      </c>
      <c r="UPR310" s="119" t="s">
        <v>614</v>
      </c>
      <c r="UPS310" s="119" t="s">
        <v>614</v>
      </c>
      <c r="UPT310" s="119" t="s">
        <v>614</v>
      </c>
      <c r="UPU310" s="119" t="s">
        <v>614</v>
      </c>
      <c r="UPV310" s="119" t="s">
        <v>614</v>
      </c>
      <c r="UPW310" s="119" t="s">
        <v>614</v>
      </c>
      <c r="UPX310" s="119" t="s">
        <v>614</v>
      </c>
      <c r="UPY310" s="119" t="s">
        <v>614</v>
      </c>
      <c r="UPZ310" s="119" t="s">
        <v>614</v>
      </c>
      <c r="UQA310" s="119" t="s">
        <v>614</v>
      </c>
      <c r="UQB310" s="119" t="s">
        <v>614</v>
      </c>
      <c r="UQC310" s="119" t="s">
        <v>614</v>
      </c>
      <c r="UQD310" s="119" t="s">
        <v>614</v>
      </c>
      <c r="UQE310" s="119" t="s">
        <v>614</v>
      </c>
      <c r="UQF310" s="119" t="s">
        <v>614</v>
      </c>
      <c r="UQG310" s="119" t="s">
        <v>614</v>
      </c>
      <c r="UQH310" s="119" t="s">
        <v>614</v>
      </c>
      <c r="UQI310" s="119" t="s">
        <v>614</v>
      </c>
      <c r="UQJ310" s="119" t="s">
        <v>614</v>
      </c>
      <c r="UQK310" s="119" t="s">
        <v>614</v>
      </c>
      <c r="UQL310" s="119" t="s">
        <v>614</v>
      </c>
      <c r="UQM310" s="119" t="s">
        <v>614</v>
      </c>
      <c r="UQN310" s="119" t="s">
        <v>614</v>
      </c>
      <c r="UQO310" s="119" t="s">
        <v>614</v>
      </c>
      <c r="UQP310" s="119" t="s">
        <v>614</v>
      </c>
      <c r="UQQ310" s="119" t="s">
        <v>614</v>
      </c>
      <c r="UQR310" s="119" t="s">
        <v>614</v>
      </c>
      <c r="UQS310" s="119" t="s">
        <v>614</v>
      </c>
      <c r="UQT310" s="119" t="s">
        <v>614</v>
      </c>
      <c r="UQU310" s="119" t="s">
        <v>614</v>
      </c>
      <c r="UQV310" s="119" t="s">
        <v>614</v>
      </c>
      <c r="UQW310" s="119" t="s">
        <v>614</v>
      </c>
      <c r="UQX310" s="119" t="s">
        <v>614</v>
      </c>
      <c r="UQY310" s="119" t="s">
        <v>614</v>
      </c>
      <c r="UQZ310" s="119" t="s">
        <v>614</v>
      </c>
      <c r="URA310" s="119" t="s">
        <v>614</v>
      </c>
      <c r="URB310" s="119" t="s">
        <v>614</v>
      </c>
      <c r="URC310" s="119" t="s">
        <v>614</v>
      </c>
      <c r="URD310" s="119" t="s">
        <v>614</v>
      </c>
      <c r="URE310" s="119" t="s">
        <v>614</v>
      </c>
      <c r="URF310" s="119" t="s">
        <v>614</v>
      </c>
      <c r="URG310" s="119" t="s">
        <v>614</v>
      </c>
      <c r="URH310" s="119" t="s">
        <v>614</v>
      </c>
      <c r="URI310" s="119" t="s">
        <v>614</v>
      </c>
      <c r="URJ310" s="119" t="s">
        <v>614</v>
      </c>
      <c r="URK310" s="119" t="s">
        <v>614</v>
      </c>
      <c r="URL310" s="119" t="s">
        <v>614</v>
      </c>
      <c r="URM310" s="119" t="s">
        <v>614</v>
      </c>
      <c r="URN310" s="119" t="s">
        <v>614</v>
      </c>
      <c r="URO310" s="119" t="s">
        <v>614</v>
      </c>
      <c r="URP310" s="119" t="s">
        <v>614</v>
      </c>
      <c r="URQ310" s="119" t="s">
        <v>614</v>
      </c>
      <c r="URR310" s="119" t="s">
        <v>614</v>
      </c>
      <c r="URS310" s="119" t="s">
        <v>614</v>
      </c>
      <c r="URT310" s="119" t="s">
        <v>614</v>
      </c>
      <c r="URU310" s="119" t="s">
        <v>614</v>
      </c>
      <c r="URV310" s="119" t="s">
        <v>614</v>
      </c>
      <c r="URW310" s="119" t="s">
        <v>614</v>
      </c>
      <c r="URX310" s="119" t="s">
        <v>614</v>
      </c>
      <c r="URY310" s="119" t="s">
        <v>614</v>
      </c>
      <c r="URZ310" s="119" t="s">
        <v>614</v>
      </c>
      <c r="USA310" s="119" t="s">
        <v>614</v>
      </c>
      <c r="USB310" s="119" t="s">
        <v>614</v>
      </c>
      <c r="USC310" s="119" t="s">
        <v>614</v>
      </c>
      <c r="USD310" s="119" t="s">
        <v>614</v>
      </c>
      <c r="USE310" s="119" t="s">
        <v>614</v>
      </c>
      <c r="USF310" s="119" t="s">
        <v>614</v>
      </c>
      <c r="USG310" s="119" t="s">
        <v>614</v>
      </c>
      <c r="USH310" s="119" t="s">
        <v>614</v>
      </c>
      <c r="USI310" s="119" t="s">
        <v>614</v>
      </c>
      <c r="USJ310" s="119" t="s">
        <v>614</v>
      </c>
      <c r="USK310" s="119" t="s">
        <v>614</v>
      </c>
      <c r="USL310" s="119" t="s">
        <v>614</v>
      </c>
      <c r="USM310" s="119" t="s">
        <v>614</v>
      </c>
      <c r="USN310" s="119" t="s">
        <v>614</v>
      </c>
      <c r="USO310" s="119" t="s">
        <v>614</v>
      </c>
      <c r="USP310" s="119" t="s">
        <v>614</v>
      </c>
      <c r="USQ310" s="119" t="s">
        <v>614</v>
      </c>
      <c r="USR310" s="119" t="s">
        <v>614</v>
      </c>
      <c r="USS310" s="119" t="s">
        <v>614</v>
      </c>
      <c r="UST310" s="119" t="s">
        <v>614</v>
      </c>
      <c r="USU310" s="119" t="s">
        <v>614</v>
      </c>
      <c r="USV310" s="119" t="s">
        <v>614</v>
      </c>
      <c r="USW310" s="119" t="s">
        <v>614</v>
      </c>
      <c r="USX310" s="119" t="s">
        <v>614</v>
      </c>
      <c r="USY310" s="119" t="s">
        <v>614</v>
      </c>
      <c r="USZ310" s="119" t="s">
        <v>614</v>
      </c>
      <c r="UTA310" s="119" t="s">
        <v>614</v>
      </c>
      <c r="UTB310" s="119" t="s">
        <v>614</v>
      </c>
      <c r="UTC310" s="119" t="s">
        <v>614</v>
      </c>
      <c r="UTD310" s="119" t="s">
        <v>614</v>
      </c>
      <c r="UTE310" s="119" t="s">
        <v>614</v>
      </c>
      <c r="UTF310" s="119" t="s">
        <v>614</v>
      </c>
      <c r="UTG310" s="119" t="s">
        <v>614</v>
      </c>
      <c r="UTH310" s="119" t="s">
        <v>614</v>
      </c>
      <c r="UTI310" s="119" t="s">
        <v>614</v>
      </c>
      <c r="UTJ310" s="119" t="s">
        <v>614</v>
      </c>
      <c r="UTK310" s="119" t="s">
        <v>614</v>
      </c>
      <c r="UTL310" s="119" t="s">
        <v>614</v>
      </c>
      <c r="UTM310" s="119" t="s">
        <v>614</v>
      </c>
      <c r="UTN310" s="119" t="s">
        <v>614</v>
      </c>
      <c r="UTO310" s="119" t="s">
        <v>614</v>
      </c>
      <c r="UTP310" s="119" t="s">
        <v>614</v>
      </c>
      <c r="UTQ310" s="119" t="s">
        <v>614</v>
      </c>
      <c r="UTR310" s="119" t="s">
        <v>614</v>
      </c>
      <c r="UTS310" s="119" t="s">
        <v>614</v>
      </c>
      <c r="UTT310" s="119" t="s">
        <v>614</v>
      </c>
      <c r="UTU310" s="119" t="s">
        <v>614</v>
      </c>
      <c r="UTV310" s="119" t="s">
        <v>614</v>
      </c>
      <c r="UTW310" s="119" t="s">
        <v>614</v>
      </c>
      <c r="UTX310" s="119" t="s">
        <v>614</v>
      </c>
      <c r="UTY310" s="119" t="s">
        <v>614</v>
      </c>
      <c r="UTZ310" s="119" t="s">
        <v>614</v>
      </c>
      <c r="UUA310" s="119" t="s">
        <v>614</v>
      </c>
      <c r="UUB310" s="119" t="s">
        <v>614</v>
      </c>
      <c r="UUC310" s="119" t="s">
        <v>614</v>
      </c>
      <c r="UUD310" s="119" t="s">
        <v>614</v>
      </c>
      <c r="UUE310" s="119" t="s">
        <v>614</v>
      </c>
      <c r="UUF310" s="119" t="s">
        <v>614</v>
      </c>
      <c r="UUG310" s="119" t="s">
        <v>614</v>
      </c>
      <c r="UUH310" s="119" t="s">
        <v>614</v>
      </c>
      <c r="UUI310" s="119" t="s">
        <v>614</v>
      </c>
      <c r="UUJ310" s="119" t="s">
        <v>614</v>
      </c>
      <c r="UUK310" s="119" t="s">
        <v>614</v>
      </c>
      <c r="UUL310" s="119" t="s">
        <v>614</v>
      </c>
      <c r="UUM310" s="119" t="s">
        <v>614</v>
      </c>
      <c r="UUN310" s="119" t="s">
        <v>614</v>
      </c>
      <c r="UUO310" s="119" t="s">
        <v>614</v>
      </c>
      <c r="UUP310" s="119" t="s">
        <v>614</v>
      </c>
      <c r="UUQ310" s="119" t="s">
        <v>614</v>
      </c>
      <c r="UUR310" s="119" t="s">
        <v>614</v>
      </c>
      <c r="UUS310" s="119" t="s">
        <v>614</v>
      </c>
      <c r="UUT310" s="119" t="s">
        <v>614</v>
      </c>
      <c r="UUU310" s="119" t="s">
        <v>614</v>
      </c>
      <c r="UUV310" s="119" t="s">
        <v>614</v>
      </c>
      <c r="UUW310" s="119" t="s">
        <v>614</v>
      </c>
      <c r="UUX310" s="119" t="s">
        <v>614</v>
      </c>
      <c r="UUY310" s="119" t="s">
        <v>614</v>
      </c>
      <c r="UUZ310" s="119" t="s">
        <v>614</v>
      </c>
      <c r="UVA310" s="119" t="s">
        <v>614</v>
      </c>
      <c r="UVB310" s="119" t="s">
        <v>614</v>
      </c>
      <c r="UVC310" s="119" t="s">
        <v>614</v>
      </c>
      <c r="UVD310" s="119" t="s">
        <v>614</v>
      </c>
      <c r="UVE310" s="119" t="s">
        <v>614</v>
      </c>
      <c r="UVF310" s="119" t="s">
        <v>614</v>
      </c>
      <c r="UVG310" s="119" t="s">
        <v>614</v>
      </c>
      <c r="UVH310" s="119" t="s">
        <v>614</v>
      </c>
      <c r="UVI310" s="119" t="s">
        <v>614</v>
      </c>
      <c r="UVJ310" s="119" t="s">
        <v>614</v>
      </c>
      <c r="UVK310" s="119" t="s">
        <v>614</v>
      </c>
      <c r="UVL310" s="119" t="s">
        <v>614</v>
      </c>
      <c r="UVM310" s="119" t="s">
        <v>614</v>
      </c>
      <c r="UVN310" s="119" t="s">
        <v>614</v>
      </c>
      <c r="UVO310" s="119" t="s">
        <v>614</v>
      </c>
      <c r="UVP310" s="119" t="s">
        <v>614</v>
      </c>
      <c r="UVQ310" s="119" t="s">
        <v>614</v>
      </c>
      <c r="UVR310" s="119" t="s">
        <v>614</v>
      </c>
      <c r="UVS310" s="119" t="s">
        <v>614</v>
      </c>
      <c r="UVT310" s="119" t="s">
        <v>614</v>
      </c>
      <c r="UVU310" s="119" t="s">
        <v>614</v>
      </c>
      <c r="UVV310" s="119" t="s">
        <v>614</v>
      </c>
      <c r="UVW310" s="119" t="s">
        <v>614</v>
      </c>
      <c r="UVX310" s="119" t="s">
        <v>614</v>
      </c>
      <c r="UVY310" s="119" t="s">
        <v>614</v>
      </c>
      <c r="UVZ310" s="119" t="s">
        <v>614</v>
      </c>
      <c r="UWA310" s="119" t="s">
        <v>614</v>
      </c>
      <c r="UWB310" s="119" t="s">
        <v>614</v>
      </c>
      <c r="UWC310" s="119" t="s">
        <v>614</v>
      </c>
      <c r="UWD310" s="119" t="s">
        <v>614</v>
      </c>
      <c r="UWE310" s="119" t="s">
        <v>614</v>
      </c>
      <c r="UWF310" s="119" t="s">
        <v>614</v>
      </c>
      <c r="UWG310" s="119" t="s">
        <v>614</v>
      </c>
      <c r="UWH310" s="119" t="s">
        <v>614</v>
      </c>
      <c r="UWI310" s="119" t="s">
        <v>614</v>
      </c>
      <c r="UWJ310" s="119" t="s">
        <v>614</v>
      </c>
      <c r="UWK310" s="119" t="s">
        <v>614</v>
      </c>
      <c r="UWL310" s="119" t="s">
        <v>614</v>
      </c>
      <c r="UWM310" s="119" t="s">
        <v>614</v>
      </c>
      <c r="UWN310" s="119" t="s">
        <v>614</v>
      </c>
      <c r="UWO310" s="119" t="s">
        <v>614</v>
      </c>
      <c r="UWP310" s="119" t="s">
        <v>614</v>
      </c>
      <c r="UWQ310" s="119" t="s">
        <v>614</v>
      </c>
      <c r="UWR310" s="119" t="s">
        <v>614</v>
      </c>
      <c r="UWS310" s="119" t="s">
        <v>614</v>
      </c>
      <c r="UWT310" s="119" t="s">
        <v>614</v>
      </c>
      <c r="UWU310" s="119" t="s">
        <v>614</v>
      </c>
      <c r="UWV310" s="119" t="s">
        <v>614</v>
      </c>
      <c r="UWW310" s="119" t="s">
        <v>614</v>
      </c>
      <c r="UWX310" s="119" t="s">
        <v>614</v>
      </c>
      <c r="UWY310" s="119" t="s">
        <v>614</v>
      </c>
      <c r="UWZ310" s="119" t="s">
        <v>614</v>
      </c>
      <c r="UXA310" s="119" t="s">
        <v>614</v>
      </c>
      <c r="UXB310" s="119" t="s">
        <v>614</v>
      </c>
      <c r="UXC310" s="119" t="s">
        <v>614</v>
      </c>
      <c r="UXD310" s="119" t="s">
        <v>614</v>
      </c>
      <c r="UXE310" s="119" t="s">
        <v>614</v>
      </c>
      <c r="UXF310" s="119" t="s">
        <v>614</v>
      </c>
      <c r="UXG310" s="119" t="s">
        <v>614</v>
      </c>
      <c r="UXH310" s="119" t="s">
        <v>614</v>
      </c>
      <c r="UXI310" s="119" t="s">
        <v>614</v>
      </c>
      <c r="UXJ310" s="119" t="s">
        <v>614</v>
      </c>
      <c r="UXK310" s="119" t="s">
        <v>614</v>
      </c>
      <c r="UXL310" s="119" t="s">
        <v>614</v>
      </c>
      <c r="UXM310" s="119" t="s">
        <v>614</v>
      </c>
      <c r="UXN310" s="119" t="s">
        <v>614</v>
      </c>
      <c r="UXO310" s="119" t="s">
        <v>614</v>
      </c>
      <c r="UXP310" s="119" t="s">
        <v>614</v>
      </c>
      <c r="UXQ310" s="119" t="s">
        <v>614</v>
      </c>
      <c r="UXR310" s="119" t="s">
        <v>614</v>
      </c>
      <c r="UXS310" s="119" t="s">
        <v>614</v>
      </c>
      <c r="UXT310" s="119" t="s">
        <v>614</v>
      </c>
      <c r="UXU310" s="119" t="s">
        <v>614</v>
      </c>
      <c r="UXV310" s="119" t="s">
        <v>614</v>
      </c>
      <c r="UXW310" s="119" t="s">
        <v>614</v>
      </c>
      <c r="UXX310" s="119" t="s">
        <v>614</v>
      </c>
      <c r="UXY310" s="119" t="s">
        <v>614</v>
      </c>
      <c r="UXZ310" s="119" t="s">
        <v>614</v>
      </c>
      <c r="UYA310" s="119" t="s">
        <v>614</v>
      </c>
      <c r="UYB310" s="119" t="s">
        <v>614</v>
      </c>
      <c r="UYC310" s="119" t="s">
        <v>614</v>
      </c>
      <c r="UYD310" s="119" t="s">
        <v>614</v>
      </c>
      <c r="UYE310" s="119" t="s">
        <v>614</v>
      </c>
      <c r="UYF310" s="119" t="s">
        <v>614</v>
      </c>
      <c r="UYG310" s="119" t="s">
        <v>614</v>
      </c>
      <c r="UYH310" s="119" t="s">
        <v>614</v>
      </c>
      <c r="UYI310" s="119" t="s">
        <v>614</v>
      </c>
      <c r="UYJ310" s="119" t="s">
        <v>614</v>
      </c>
      <c r="UYK310" s="119" t="s">
        <v>614</v>
      </c>
      <c r="UYL310" s="119" t="s">
        <v>614</v>
      </c>
      <c r="UYM310" s="119" t="s">
        <v>614</v>
      </c>
      <c r="UYN310" s="119" t="s">
        <v>614</v>
      </c>
      <c r="UYO310" s="119" t="s">
        <v>614</v>
      </c>
      <c r="UYP310" s="119" t="s">
        <v>614</v>
      </c>
      <c r="UYQ310" s="119" t="s">
        <v>614</v>
      </c>
      <c r="UYR310" s="119" t="s">
        <v>614</v>
      </c>
      <c r="UYS310" s="119" t="s">
        <v>614</v>
      </c>
      <c r="UYT310" s="119" t="s">
        <v>614</v>
      </c>
      <c r="UYU310" s="119" t="s">
        <v>614</v>
      </c>
      <c r="UYV310" s="119" t="s">
        <v>614</v>
      </c>
      <c r="UYW310" s="119" t="s">
        <v>614</v>
      </c>
      <c r="UYX310" s="119" t="s">
        <v>614</v>
      </c>
      <c r="UYY310" s="119" t="s">
        <v>614</v>
      </c>
      <c r="UYZ310" s="119" t="s">
        <v>614</v>
      </c>
      <c r="UZA310" s="119" t="s">
        <v>614</v>
      </c>
      <c r="UZB310" s="119" t="s">
        <v>614</v>
      </c>
      <c r="UZC310" s="119" t="s">
        <v>614</v>
      </c>
      <c r="UZD310" s="119" t="s">
        <v>614</v>
      </c>
      <c r="UZE310" s="119" t="s">
        <v>614</v>
      </c>
      <c r="UZF310" s="119" t="s">
        <v>614</v>
      </c>
      <c r="UZG310" s="119" t="s">
        <v>614</v>
      </c>
      <c r="UZH310" s="119" t="s">
        <v>614</v>
      </c>
      <c r="UZI310" s="119" t="s">
        <v>614</v>
      </c>
      <c r="UZJ310" s="119" t="s">
        <v>614</v>
      </c>
      <c r="UZK310" s="119" t="s">
        <v>614</v>
      </c>
      <c r="UZL310" s="119" t="s">
        <v>614</v>
      </c>
      <c r="UZM310" s="119" t="s">
        <v>614</v>
      </c>
      <c r="UZN310" s="119" t="s">
        <v>614</v>
      </c>
      <c r="UZO310" s="119" t="s">
        <v>614</v>
      </c>
      <c r="UZP310" s="119" t="s">
        <v>614</v>
      </c>
      <c r="UZQ310" s="119" t="s">
        <v>614</v>
      </c>
      <c r="UZR310" s="119" t="s">
        <v>614</v>
      </c>
      <c r="UZS310" s="119" t="s">
        <v>614</v>
      </c>
      <c r="UZT310" s="119" t="s">
        <v>614</v>
      </c>
      <c r="UZU310" s="119" t="s">
        <v>614</v>
      </c>
      <c r="UZV310" s="119" t="s">
        <v>614</v>
      </c>
      <c r="UZW310" s="119" t="s">
        <v>614</v>
      </c>
      <c r="UZX310" s="119" t="s">
        <v>614</v>
      </c>
      <c r="UZY310" s="119" t="s">
        <v>614</v>
      </c>
      <c r="UZZ310" s="119" t="s">
        <v>614</v>
      </c>
      <c r="VAA310" s="119" t="s">
        <v>614</v>
      </c>
      <c r="VAB310" s="119" t="s">
        <v>614</v>
      </c>
      <c r="VAC310" s="119" t="s">
        <v>614</v>
      </c>
      <c r="VAD310" s="119" t="s">
        <v>614</v>
      </c>
      <c r="VAE310" s="119" t="s">
        <v>614</v>
      </c>
      <c r="VAF310" s="119" t="s">
        <v>614</v>
      </c>
      <c r="VAG310" s="119" t="s">
        <v>614</v>
      </c>
      <c r="VAH310" s="119" t="s">
        <v>614</v>
      </c>
      <c r="VAI310" s="119" t="s">
        <v>614</v>
      </c>
      <c r="VAJ310" s="119" t="s">
        <v>614</v>
      </c>
      <c r="VAK310" s="119" t="s">
        <v>614</v>
      </c>
      <c r="VAL310" s="119" t="s">
        <v>614</v>
      </c>
      <c r="VAM310" s="119" t="s">
        <v>614</v>
      </c>
      <c r="VAN310" s="119" t="s">
        <v>614</v>
      </c>
      <c r="VAO310" s="119" t="s">
        <v>614</v>
      </c>
      <c r="VAP310" s="119" t="s">
        <v>614</v>
      </c>
      <c r="VAQ310" s="119" t="s">
        <v>614</v>
      </c>
      <c r="VAR310" s="119" t="s">
        <v>614</v>
      </c>
      <c r="VAS310" s="119" t="s">
        <v>614</v>
      </c>
      <c r="VAT310" s="119" t="s">
        <v>614</v>
      </c>
      <c r="VAU310" s="119" t="s">
        <v>614</v>
      </c>
      <c r="VAV310" s="119" t="s">
        <v>614</v>
      </c>
      <c r="VAW310" s="119" t="s">
        <v>614</v>
      </c>
      <c r="VAX310" s="119" t="s">
        <v>614</v>
      </c>
      <c r="VAY310" s="119" t="s">
        <v>614</v>
      </c>
      <c r="VAZ310" s="119" t="s">
        <v>614</v>
      </c>
      <c r="VBA310" s="119" t="s">
        <v>614</v>
      </c>
      <c r="VBB310" s="119" t="s">
        <v>614</v>
      </c>
      <c r="VBC310" s="119" t="s">
        <v>614</v>
      </c>
      <c r="VBD310" s="119" t="s">
        <v>614</v>
      </c>
      <c r="VBE310" s="119" t="s">
        <v>614</v>
      </c>
      <c r="VBF310" s="119" t="s">
        <v>614</v>
      </c>
      <c r="VBG310" s="119" t="s">
        <v>614</v>
      </c>
      <c r="VBH310" s="119" t="s">
        <v>614</v>
      </c>
      <c r="VBI310" s="119" t="s">
        <v>614</v>
      </c>
      <c r="VBJ310" s="119" t="s">
        <v>614</v>
      </c>
      <c r="VBK310" s="119" t="s">
        <v>614</v>
      </c>
      <c r="VBL310" s="119" t="s">
        <v>614</v>
      </c>
      <c r="VBM310" s="119" t="s">
        <v>614</v>
      </c>
      <c r="VBN310" s="119" t="s">
        <v>614</v>
      </c>
      <c r="VBO310" s="119" t="s">
        <v>614</v>
      </c>
      <c r="VBP310" s="119" t="s">
        <v>614</v>
      </c>
      <c r="VBQ310" s="119" t="s">
        <v>614</v>
      </c>
      <c r="VBR310" s="119" t="s">
        <v>614</v>
      </c>
      <c r="VBS310" s="119" t="s">
        <v>614</v>
      </c>
      <c r="VBT310" s="119" t="s">
        <v>614</v>
      </c>
      <c r="VBU310" s="119" t="s">
        <v>614</v>
      </c>
      <c r="VBV310" s="119" t="s">
        <v>614</v>
      </c>
      <c r="VBW310" s="119" t="s">
        <v>614</v>
      </c>
      <c r="VBX310" s="119" t="s">
        <v>614</v>
      </c>
      <c r="VBY310" s="119" t="s">
        <v>614</v>
      </c>
      <c r="VBZ310" s="119" t="s">
        <v>614</v>
      </c>
      <c r="VCA310" s="119" t="s">
        <v>614</v>
      </c>
      <c r="VCB310" s="119" t="s">
        <v>614</v>
      </c>
      <c r="VCC310" s="119" t="s">
        <v>614</v>
      </c>
      <c r="VCD310" s="119" t="s">
        <v>614</v>
      </c>
      <c r="VCE310" s="119" t="s">
        <v>614</v>
      </c>
      <c r="VCF310" s="119" t="s">
        <v>614</v>
      </c>
      <c r="VCG310" s="119" t="s">
        <v>614</v>
      </c>
      <c r="VCH310" s="119" t="s">
        <v>614</v>
      </c>
      <c r="VCI310" s="119" t="s">
        <v>614</v>
      </c>
      <c r="VCJ310" s="119" t="s">
        <v>614</v>
      </c>
      <c r="VCK310" s="119" t="s">
        <v>614</v>
      </c>
      <c r="VCL310" s="119" t="s">
        <v>614</v>
      </c>
      <c r="VCM310" s="119" t="s">
        <v>614</v>
      </c>
      <c r="VCN310" s="119" t="s">
        <v>614</v>
      </c>
      <c r="VCO310" s="119" t="s">
        <v>614</v>
      </c>
      <c r="VCP310" s="119" t="s">
        <v>614</v>
      </c>
      <c r="VCQ310" s="119" t="s">
        <v>614</v>
      </c>
      <c r="VCR310" s="119" t="s">
        <v>614</v>
      </c>
      <c r="VCS310" s="119" t="s">
        <v>614</v>
      </c>
      <c r="VCT310" s="119" t="s">
        <v>614</v>
      </c>
      <c r="VCU310" s="119" t="s">
        <v>614</v>
      </c>
      <c r="VCV310" s="119" t="s">
        <v>614</v>
      </c>
      <c r="VCW310" s="119" t="s">
        <v>614</v>
      </c>
      <c r="VCX310" s="119" t="s">
        <v>614</v>
      </c>
      <c r="VCY310" s="119" t="s">
        <v>614</v>
      </c>
      <c r="VCZ310" s="119" t="s">
        <v>614</v>
      </c>
      <c r="VDA310" s="119" t="s">
        <v>614</v>
      </c>
      <c r="VDB310" s="119" t="s">
        <v>614</v>
      </c>
      <c r="VDC310" s="119" t="s">
        <v>614</v>
      </c>
      <c r="VDD310" s="119" t="s">
        <v>614</v>
      </c>
      <c r="VDE310" s="119" t="s">
        <v>614</v>
      </c>
      <c r="VDF310" s="119" t="s">
        <v>614</v>
      </c>
      <c r="VDG310" s="119" t="s">
        <v>614</v>
      </c>
      <c r="VDH310" s="119" t="s">
        <v>614</v>
      </c>
      <c r="VDI310" s="119" t="s">
        <v>614</v>
      </c>
      <c r="VDJ310" s="119" t="s">
        <v>614</v>
      </c>
      <c r="VDK310" s="119" t="s">
        <v>614</v>
      </c>
      <c r="VDL310" s="119" t="s">
        <v>614</v>
      </c>
      <c r="VDM310" s="119" t="s">
        <v>614</v>
      </c>
      <c r="VDN310" s="119" t="s">
        <v>614</v>
      </c>
      <c r="VDO310" s="119" t="s">
        <v>614</v>
      </c>
      <c r="VDP310" s="119" t="s">
        <v>614</v>
      </c>
      <c r="VDQ310" s="119" t="s">
        <v>614</v>
      </c>
      <c r="VDR310" s="119" t="s">
        <v>614</v>
      </c>
      <c r="VDS310" s="119" t="s">
        <v>614</v>
      </c>
      <c r="VDT310" s="119" t="s">
        <v>614</v>
      </c>
      <c r="VDU310" s="119" t="s">
        <v>614</v>
      </c>
      <c r="VDV310" s="119" t="s">
        <v>614</v>
      </c>
      <c r="VDW310" s="119" t="s">
        <v>614</v>
      </c>
      <c r="VDX310" s="119" t="s">
        <v>614</v>
      </c>
      <c r="VDY310" s="119" t="s">
        <v>614</v>
      </c>
      <c r="VDZ310" s="119" t="s">
        <v>614</v>
      </c>
      <c r="VEA310" s="119" t="s">
        <v>614</v>
      </c>
      <c r="VEB310" s="119" t="s">
        <v>614</v>
      </c>
      <c r="VEC310" s="119" t="s">
        <v>614</v>
      </c>
      <c r="VED310" s="119" t="s">
        <v>614</v>
      </c>
      <c r="VEE310" s="119" t="s">
        <v>614</v>
      </c>
      <c r="VEF310" s="119" t="s">
        <v>614</v>
      </c>
      <c r="VEG310" s="119" t="s">
        <v>614</v>
      </c>
      <c r="VEH310" s="119" t="s">
        <v>614</v>
      </c>
      <c r="VEI310" s="119" t="s">
        <v>614</v>
      </c>
      <c r="VEJ310" s="119" t="s">
        <v>614</v>
      </c>
      <c r="VEK310" s="119" t="s">
        <v>614</v>
      </c>
      <c r="VEL310" s="119" t="s">
        <v>614</v>
      </c>
      <c r="VEM310" s="119" t="s">
        <v>614</v>
      </c>
      <c r="VEN310" s="119" t="s">
        <v>614</v>
      </c>
      <c r="VEO310" s="119" t="s">
        <v>614</v>
      </c>
      <c r="VEP310" s="119" t="s">
        <v>614</v>
      </c>
      <c r="VEQ310" s="119" t="s">
        <v>614</v>
      </c>
      <c r="VER310" s="119" t="s">
        <v>614</v>
      </c>
      <c r="VES310" s="119" t="s">
        <v>614</v>
      </c>
      <c r="VET310" s="119" t="s">
        <v>614</v>
      </c>
      <c r="VEU310" s="119" t="s">
        <v>614</v>
      </c>
      <c r="VEV310" s="119" t="s">
        <v>614</v>
      </c>
      <c r="VEW310" s="119" t="s">
        <v>614</v>
      </c>
      <c r="VEX310" s="119" t="s">
        <v>614</v>
      </c>
      <c r="VEY310" s="119" t="s">
        <v>614</v>
      </c>
      <c r="VEZ310" s="119" t="s">
        <v>614</v>
      </c>
      <c r="VFA310" s="119" t="s">
        <v>614</v>
      </c>
      <c r="VFB310" s="119" t="s">
        <v>614</v>
      </c>
      <c r="VFC310" s="119" t="s">
        <v>614</v>
      </c>
      <c r="VFD310" s="119" t="s">
        <v>614</v>
      </c>
      <c r="VFE310" s="119" t="s">
        <v>614</v>
      </c>
      <c r="VFF310" s="119" t="s">
        <v>614</v>
      </c>
      <c r="VFG310" s="119" t="s">
        <v>614</v>
      </c>
      <c r="VFH310" s="119" t="s">
        <v>614</v>
      </c>
      <c r="VFI310" s="119" t="s">
        <v>614</v>
      </c>
      <c r="VFJ310" s="119" t="s">
        <v>614</v>
      </c>
      <c r="VFK310" s="119" t="s">
        <v>614</v>
      </c>
      <c r="VFL310" s="119" t="s">
        <v>614</v>
      </c>
      <c r="VFM310" s="119" t="s">
        <v>614</v>
      </c>
      <c r="VFN310" s="119" t="s">
        <v>614</v>
      </c>
      <c r="VFO310" s="119" t="s">
        <v>614</v>
      </c>
      <c r="VFP310" s="119" t="s">
        <v>614</v>
      </c>
      <c r="VFQ310" s="119" t="s">
        <v>614</v>
      </c>
      <c r="VFR310" s="119" t="s">
        <v>614</v>
      </c>
      <c r="VFS310" s="119" t="s">
        <v>614</v>
      </c>
      <c r="VFT310" s="119" t="s">
        <v>614</v>
      </c>
      <c r="VFU310" s="119" t="s">
        <v>614</v>
      </c>
      <c r="VFV310" s="119" t="s">
        <v>614</v>
      </c>
      <c r="VFW310" s="119" t="s">
        <v>614</v>
      </c>
      <c r="VFX310" s="119" t="s">
        <v>614</v>
      </c>
      <c r="VFY310" s="119" t="s">
        <v>614</v>
      </c>
      <c r="VFZ310" s="119" t="s">
        <v>614</v>
      </c>
      <c r="VGA310" s="119" t="s">
        <v>614</v>
      </c>
      <c r="VGB310" s="119" t="s">
        <v>614</v>
      </c>
      <c r="VGC310" s="119" t="s">
        <v>614</v>
      </c>
      <c r="VGD310" s="119" t="s">
        <v>614</v>
      </c>
      <c r="VGE310" s="119" t="s">
        <v>614</v>
      </c>
      <c r="VGF310" s="119" t="s">
        <v>614</v>
      </c>
      <c r="VGG310" s="119" t="s">
        <v>614</v>
      </c>
      <c r="VGH310" s="119" t="s">
        <v>614</v>
      </c>
      <c r="VGI310" s="119" t="s">
        <v>614</v>
      </c>
      <c r="VGJ310" s="119" t="s">
        <v>614</v>
      </c>
      <c r="VGK310" s="119" t="s">
        <v>614</v>
      </c>
      <c r="VGL310" s="119" t="s">
        <v>614</v>
      </c>
      <c r="VGM310" s="119" t="s">
        <v>614</v>
      </c>
      <c r="VGN310" s="119" t="s">
        <v>614</v>
      </c>
      <c r="VGO310" s="119" t="s">
        <v>614</v>
      </c>
      <c r="VGP310" s="119" t="s">
        <v>614</v>
      </c>
      <c r="VGQ310" s="119" t="s">
        <v>614</v>
      </c>
      <c r="VGR310" s="119" t="s">
        <v>614</v>
      </c>
      <c r="VGS310" s="119" t="s">
        <v>614</v>
      </c>
      <c r="VGT310" s="119" t="s">
        <v>614</v>
      </c>
      <c r="VGU310" s="119" t="s">
        <v>614</v>
      </c>
      <c r="VGV310" s="119" t="s">
        <v>614</v>
      </c>
      <c r="VGW310" s="119" t="s">
        <v>614</v>
      </c>
      <c r="VGX310" s="119" t="s">
        <v>614</v>
      </c>
      <c r="VGY310" s="119" t="s">
        <v>614</v>
      </c>
      <c r="VGZ310" s="119" t="s">
        <v>614</v>
      </c>
      <c r="VHA310" s="119" t="s">
        <v>614</v>
      </c>
      <c r="VHB310" s="119" t="s">
        <v>614</v>
      </c>
      <c r="VHC310" s="119" t="s">
        <v>614</v>
      </c>
      <c r="VHD310" s="119" t="s">
        <v>614</v>
      </c>
      <c r="VHE310" s="119" t="s">
        <v>614</v>
      </c>
      <c r="VHF310" s="119" t="s">
        <v>614</v>
      </c>
      <c r="VHG310" s="119" t="s">
        <v>614</v>
      </c>
      <c r="VHH310" s="119" t="s">
        <v>614</v>
      </c>
      <c r="VHI310" s="119" t="s">
        <v>614</v>
      </c>
      <c r="VHJ310" s="119" t="s">
        <v>614</v>
      </c>
      <c r="VHK310" s="119" t="s">
        <v>614</v>
      </c>
      <c r="VHL310" s="119" t="s">
        <v>614</v>
      </c>
      <c r="VHM310" s="119" t="s">
        <v>614</v>
      </c>
      <c r="VHN310" s="119" t="s">
        <v>614</v>
      </c>
      <c r="VHO310" s="119" t="s">
        <v>614</v>
      </c>
      <c r="VHP310" s="119" t="s">
        <v>614</v>
      </c>
      <c r="VHQ310" s="119" t="s">
        <v>614</v>
      </c>
      <c r="VHR310" s="119" t="s">
        <v>614</v>
      </c>
      <c r="VHS310" s="119" t="s">
        <v>614</v>
      </c>
      <c r="VHT310" s="119" t="s">
        <v>614</v>
      </c>
      <c r="VHU310" s="119" t="s">
        <v>614</v>
      </c>
      <c r="VHV310" s="119" t="s">
        <v>614</v>
      </c>
      <c r="VHW310" s="119" t="s">
        <v>614</v>
      </c>
      <c r="VHX310" s="119" t="s">
        <v>614</v>
      </c>
      <c r="VHY310" s="119" t="s">
        <v>614</v>
      </c>
      <c r="VHZ310" s="119" t="s">
        <v>614</v>
      </c>
      <c r="VIA310" s="119" t="s">
        <v>614</v>
      </c>
      <c r="VIB310" s="119" t="s">
        <v>614</v>
      </c>
      <c r="VIC310" s="119" t="s">
        <v>614</v>
      </c>
      <c r="VID310" s="119" t="s">
        <v>614</v>
      </c>
      <c r="VIE310" s="119" t="s">
        <v>614</v>
      </c>
      <c r="VIF310" s="119" t="s">
        <v>614</v>
      </c>
      <c r="VIG310" s="119" t="s">
        <v>614</v>
      </c>
      <c r="VIH310" s="119" t="s">
        <v>614</v>
      </c>
      <c r="VII310" s="119" t="s">
        <v>614</v>
      </c>
      <c r="VIJ310" s="119" t="s">
        <v>614</v>
      </c>
      <c r="VIK310" s="119" t="s">
        <v>614</v>
      </c>
      <c r="VIL310" s="119" t="s">
        <v>614</v>
      </c>
      <c r="VIM310" s="119" t="s">
        <v>614</v>
      </c>
      <c r="VIN310" s="119" t="s">
        <v>614</v>
      </c>
      <c r="VIO310" s="119" t="s">
        <v>614</v>
      </c>
      <c r="VIP310" s="119" t="s">
        <v>614</v>
      </c>
      <c r="VIQ310" s="119" t="s">
        <v>614</v>
      </c>
      <c r="VIR310" s="119" t="s">
        <v>614</v>
      </c>
      <c r="VIS310" s="119" t="s">
        <v>614</v>
      </c>
      <c r="VIT310" s="119" t="s">
        <v>614</v>
      </c>
      <c r="VIU310" s="119" t="s">
        <v>614</v>
      </c>
      <c r="VIV310" s="119" t="s">
        <v>614</v>
      </c>
      <c r="VIW310" s="119" t="s">
        <v>614</v>
      </c>
      <c r="VIX310" s="119" t="s">
        <v>614</v>
      </c>
      <c r="VIY310" s="119" t="s">
        <v>614</v>
      </c>
      <c r="VIZ310" s="119" t="s">
        <v>614</v>
      </c>
      <c r="VJA310" s="119" t="s">
        <v>614</v>
      </c>
      <c r="VJB310" s="119" t="s">
        <v>614</v>
      </c>
      <c r="VJC310" s="119" t="s">
        <v>614</v>
      </c>
      <c r="VJD310" s="119" t="s">
        <v>614</v>
      </c>
      <c r="VJE310" s="119" t="s">
        <v>614</v>
      </c>
      <c r="VJF310" s="119" t="s">
        <v>614</v>
      </c>
      <c r="VJG310" s="119" t="s">
        <v>614</v>
      </c>
      <c r="VJH310" s="119" t="s">
        <v>614</v>
      </c>
      <c r="VJI310" s="119" t="s">
        <v>614</v>
      </c>
      <c r="VJJ310" s="119" t="s">
        <v>614</v>
      </c>
      <c r="VJK310" s="119" t="s">
        <v>614</v>
      </c>
      <c r="VJL310" s="119" t="s">
        <v>614</v>
      </c>
      <c r="VJM310" s="119" t="s">
        <v>614</v>
      </c>
      <c r="VJN310" s="119" t="s">
        <v>614</v>
      </c>
      <c r="VJO310" s="119" t="s">
        <v>614</v>
      </c>
      <c r="VJP310" s="119" t="s">
        <v>614</v>
      </c>
      <c r="VJQ310" s="119" t="s">
        <v>614</v>
      </c>
      <c r="VJR310" s="119" t="s">
        <v>614</v>
      </c>
      <c r="VJS310" s="119" t="s">
        <v>614</v>
      </c>
      <c r="VJT310" s="119" t="s">
        <v>614</v>
      </c>
      <c r="VJU310" s="119" t="s">
        <v>614</v>
      </c>
      <c r="VJV310" s="119" t="s">
        <v>614</v>
      </c>
      <c r="VJW310" s="119" t="s">
        <v>614</v>
      </c>
      <c r="VJX310" s="119" t="s">
        <v>614</v>
      </c>
      <c r="VJY310" s="119" t="s">
        <v>614</v>
      </c>
      <c r="VJZ310" s="119" t="s">
        <v>614</v>
      </c>
      <c r="VKA310" s="119" t="s">
        <v>614</v>
      </c>
      <c r="VKB310" s="119" t="s">
        <v>614</v>
      </c>
      <c r="VKC310" s="119" t="s">
        <v>614</v>
      </c>
      <c r="VKD310" s="119" t="s">
        <v>614</v>
      </c>
      <c r="VKE310" s="119" t="s">
        <v>614</v>
      </c>
      <c r="VKF310" s="119" t="s">
        <v>614</v>
      </c>
      <c r="VKG310" s="119" t="s">
        <v>614</v>
      </c>
      <c r="VKH310" s="119" t="s">
        <v>614</v>
      </c>
      <c r="VKI310" s="119" t="s">
        <v>614</v>
      </c>
      <c r="VKJ310" s="119" t="s">
        <v>614</v>
      </c>
      <c r="VKK310" s="119" t="s">
        <v>614</v>
      </c>
      <c r="VKL310" s="119" t="s">
        <v>614</v>
      </c>
      <c r="VKM310" s="119" t="s">
        <v>614</v>
      </c>
      <c r="VKN310" s="119" t="s">
        <v>614</v>
      </c>
      <c r="VKO310" s="119" t="s">
        <v>614</v>
      </c>
      <c r="VKP310" s="119" t="s">
        <v>614</v>
      </c>
      <c r="VKQ310" s="119" t="s">
        <v>614</v>
      </c>
      <c r="VKR310" s="119" t="s">
        <v>614</v>
      </c>
      <c r="VKS310" s="119" t="s">
        <v>614</v>
      </c>
      <c r="VKT310" s="119" t="s">
        <v>614</v>
      </c>
      <c r="VKU310" s="119" t="s">
        <v>614</v>
      </c>
      <c r="VKV310" s="119" t="s">
        <v>614</v>
      </c>
      <c r="VKW310" s="119" t="s">
        <v>614</v>
      </c>
      <c r="VKX310" s="119" t="s">
        <v>614</v>
      </c>
      <c r="VKY310" s="119" t="s">
        <v>614</v>
      </c>
      <c r="VKZ310" s="119" t="s">
        <v>614</v>
      </c>
      <c r="VLA310" s="119" t="s">
        <v>614</v>
      </c>
      <c r="VLB310" s="119" t="s">
        <v>614</v>
      </c>
      <c r="VLC310" s="119" t="s">
        <v>614</v>
      </c>
      <c r="VLD310" s="119" t="s">
        <v>614</v>
      </c>
      <c r="VLE310" s="119" t="s">
        <v>614</v>
      </c>
      <c r="VLF310" s="119" t="s">
        <v>614</v>
      </c>
      <c r="VLG310" s="119" t="s">
        <v>614</v>
      </c>
      <c r="VLH310" s="119" t="s">
        <v>614</v>
      </c>
      <c r="VLI310" s="119" t="s">
        <v>614</v>
      </c>
      <c r="VLJ310" s="119" t="s">
        <v>614</v>
      </c>
      <c r="VLK310" s="119" t="s">
        <v>614</v>
      </c>
      <c r="VLL310" s="119" t="s">
        <v>614</v>
      </c>
      <c r="VLM310" s="119" t="s">
        <v>614</v>
      </c>
      <c r="VLN310" s="119" t="s">
        <v>614</v>
      </c>
      <c r="VLO310" s="119" t="s">
        <v>614</v>
      </c>
      <c r="VLP310" s="119" t="s">
        <v>614</v>
      </c>
      <c r="VLQ310" s="119" t="s">
        <v>614</v>
      </c>
      <c r="VLR310" s="119" t="s">
        <v>614</v>
      </c>
      <c r="VLS310" s="119" t="s">
        <v>614</v>
      </c>
      <c r="VLT310" s="119" t="s">
        <v>614</v>
      </c>
      <c r="VLU310" s="119" t="s">
        <v>614</v>
      </c>
      <c r="VLV310" s="119" t="s">
        <v>614</v>
      </c>
      <c r="VLW310" s="119" t="s">
        <v>614</v>
      </c>
      <c r="VLX310" s="119" t="s">
        <v>614</v>
      </c>
      <c r="VLY310" s="119" t="s">
        <v>614</v>
      </c>
      <c r="VLZ310" s="119" t="s">
        <v>614</v>
      </c>
      <c r="VMA310" s="119" t="s">
        <v>614</v>
      </c>
      <c r="VMB310" s="119" t="s">
        <v>614</v>
      </c>
      <c r="VMC310" s="119" t="s">
        <v>614</v>
      </c>
      <c r="VMD310" s="119" t="s">
        <v>614</v>
      </c>
      <c r="VME310" s="119" t="s">
        <v>614</v>
      </c>
      <c r="VMF310" s="119" t="s">
        <v>614</v>
      </c>
      <c r="VMG310" s="119" t="s">
        <v>614</v>
      </c>
      <c r="VMH310" s="119" t="s">
        <v>614</v>
      </c>
      <c r="VMI310" s="119" t="s">
        <v>614</v>
      </c>
      <c r="VMJ310" s="119" t="s">
        <v>614</v>
      </c>
      <c r="VMK310" s="119" t="s">
        <v>614</v>
      </c>
      <c r="VML310" s="119" t="s">
        <v>614</v>
      </c>
      <c r="VMM310" s="119" t="s">
        <v>614</v>
      </c>
      <c r="VMN310" s="119" t="s">
        <v>614</v>
      </c>
      <c r="VMO310" s="119" t="s">
        <v>614</v>
      </c>
      <c r="VMP310" s="119" t="s">
        <v>614</v>
      </c>
      <c r="VMQ310" s="119" t="s">
        <v>614</v>
      </c>
      <c r="VMR310" s="119" t="s">
        <v>614</v>
      </c>
      <c r="VMS310" s="119" t="s">
        <v>614</v>
      </c>
      <c r="VMT310" s="119" t="s">
        <v>614</v>
      </c>
      <c r="VMU310" s="119" t="s">
        <v>614</v>
      </c>
      <c r="VMV310" s="119" t="s">
        <v>614</v>
      </c>
      <c r="VMW310" s="119" t="s">
        <v>614</v>
      </c>
      <c r="VMX310" s="119" t="s">
        <v>614</v>
      </c>
      <c r="VMY310" s="119" t="s">
        <v>614</v>
      </c>
      <c r="VMZ310" s="119" t="s">
        <v>614</v>
      </c>
      <c r="VNA310" s="119" t="s">
        <v>614</v>
      </c>
      <c r="VNB310" s="119" t="s">
        <v>614</v>
      </c>
      <c r="VNC310" s="119" t="s">
        <v>614</v>
      </c>
      <c r="VND310" s="119" t="s">
        <v>614</v>
      </c>
      <c r="VNE310" s="119" t="s">
        <v>614</v>
      </c>
      <c r="VNF310" s="119" t="s">
        <v>614</v>
      </c>
      <c r="VNG310" s="119" t="s">
        <v>614</v>
      </c>
      <c r="VNH310" s="119" t="s">
        <v>614</v>
      </c>
      <c r="VNI310" s="119" t="s">
        <v>614</v>
      </c>
      <c r="VNJ310" s="119" t="s">
        <v>614</v>
      </c>
      <c r="VNK310" s="119" t="s">
        <v>614</v>
      </c>
      <c r="VNL310" s="119" t="s">
        <v>614</v>
      </c>
      <c r="VNM310" s="119" t="s">
        <v>614</v>
      </c>
      <c r="VNN310" s="119" t="s">
        <v>614</v>
      </c>
      <c r="VNO310" s="119" t="s">
        <v>614</v>
      </c>
      <c r="VNP310" s="119" t="s">
        <v>614</v>
      </c>
      <c r="VNQ310" s="119" t="s">
        <v>614</v>
      </c>
      <c r="VNR310" s="119" t="s">
        <v>614</v>
      </c>
      <c r="VNS310" s="119" t="s">
        <v>614</v>
      </c>
      <c r="VNT310" s="119" t="s">
        <v>614</v>
      </c>
      <c r="VNU310" s="119" t="s">
        <v>614</v>
      </c>
      <c r="VNV310" s="119" t="s">
        <v>614</v>
      </c>
      <c r="VNW310" s="119" t="s">
        <v>614</v>
      </c>
      <c r="VNX310" s="119" t="s">
        <v>614</v>
      </c>
      <c r="VNY310" s="119" t="s">
        <v>614</v>
      </c>
      <c r="VNZ310" s="119" t="s">
        <v>614</v>
      </c>
      <c r="VOA310" s="119" t="s">
        <v>614</v>
      </c>
      <c r="VOB310" s="119" t="s">
        <v>614</v>
      </c>
      <c r="VOC310" s="119" t="s">
        <v>614</v>
      </c>
      <c r="VOD310" s="119" t="s">
        <v>614</v>
      </c>
      <c r="VOE310" s="119" t="s">
        <v>614</v>
      </c>
      <c r="VOF310" s="119" t="s">
        <v>614</v>
      </c>
      <c r="VOG310" s="119" t="s">
        <v>614</v>
      </c>
      <c r="VOH310" s="119" t="s">
        <v>614</v>
      </c>
      <c r="VOI310" s="119" t="s">
        <v>614</v>
      </c>
      <c r="VOJ310" s="119" t="s">
        <v>614</v>
      </c>
      <c r="VOK310" s="119" t="s">
        <v>614</v>
      </c>
      <c r="VOL310" s="119" t="s">
        <v>614</v>
      </c>
      <c r="VOM310" s="119" t="s">
        <v>614</v>
      </c>
      <c r="VON310" s="119" t="s">
        <v>614</v>
      </c>
      <c r="VOO310" s="119" t="s">
        <v>614</v>
      </c>
      <c r="VOP310" s="119" t="s">
        <v>614</v>
      </c>
      <c r="VOQ310" s="119" t="s">
        <v>614</v>
      </c>
      <c r="VOR310" s="119" t="s">
        <v>614</v>
      </c>
      <c r="VOS310" s="119" t="s">
        <v>614</v>
      </c>
      <c r="VOT310" s="119" t="s">
        <v>614</v>
      </c>
      <c r="VOU310" s="119" t="s">
        <v>614</v>
      </c>
      <c r="VOV310" s="119" t="s">
        <v>614</v>
      </c>
      <c r="VOW310" s="119" t="s">
        <v>614</v>
      </c>
      <c r="VOX310" s="119" t="s">
        <v>614</v>
      </c>
      <c r="VOY310" s="119" t="s">
        <v>614</v>
      </c>
      <c r="VOZ310" s="119" t="s">
        <v>614</v>
      </c>
      <c r="VPA310" s="119" t="s">
        <v>614</v>
      </c>
      <c r="VPB310" s="119" t="s">
        <v>614</v>
      </c>
      <c r="VPC310" s="119" t="s">
        <v>614</v>
      </c>
      <c r="VPD310" s="119" t="s">
        <v>614</v>
      </c>
      <c r="VPE310" s="119" t="s">
        <v>614</v>
      </c>
      <c r="VPF310" s="119" t="s">
        <v>614</v>
      </c>
      <c r="VPG310" s="119" t="s">
        <v>614</v>
      </c>
      <c r="VPH310" s="119" t="s">
        <v>614</v>
      </c>
      <c r="VPI310" s="119" t="s">
        <v>614</v>
      </c>
      <c r="VPJ310" s="119" t="s">
        <v>614</v>
      </c>
      <c r="VPK310" s="119" t="s">
        <v>614</v>
      </c>
      <c r="VPL310" s="119" t="s">
        <v>614</v>
      </c>
      <c r="VPM310" s="119" t="s">
        <v>614</v>
      </c>
      <c r="VPN310" s="119" t="s">
        <v>614</v>
      </c>
      <c r="VPO310" s="119" t="s">
        <v>614</v>
      </c>
      <c r="VPP310" s="119" t="s">
        <v>614</v>
      </c>
      <c r="VPQ310" s="119" t="s">
        <v>614</v>
      </c>
      <c r="VPR310" s="119" t="s">
        <v>614</v>
      </c>
      <c r="VPS310" s="119" t="s">
        <v>614</v>
      </c>
      <c r="VPT310" s="119" t="s">
        <v>614</v>
      </c>
      <c r="VPU310" s="119" t="s">
        <v>614</v>
      </c>
      <c r="VPV310" s="119" t="s">
        <v>614</v>
      </c>
      <c r="VPW310" s="119" t="s">
        <v>614</v>
      </c>
      <c r="VPX310" s="119" t="s">
        <v>614</v>
      </c>
      <c r="VPY310" s="119" t="s">
        <v>614</v>
      </c>
      <c r="VPZ310" s="119" t="s">
        <v>614</v>
      </c>
      <c r="VQA310" s="119" t="s">
        <v>614</v>
      </c>
      <c r="VQB310" s="119" t="s">
        <v>614</v>
      </c>
      <c r="VQC310" s="119" t="s">
        <v>614</v>
      </c>
      <c r="VQD310" s="119" t="s">
        <v>614</v>
      </c>
      <c r="VQE310" s="119" t="s">
        <v>614</v>
      </c>
      <c r="VQF310" s="119" t="s">
        <v>614</v>
      </c>
      <c r="VQG310" s="119" t="s">
        <v>614</v>
      </c>
      <c r="VQH310" s="119" t="s">
        <v>614</v>
      </c>
      <c r="VQI310" s="119" t="s">
        <v>614</v>
      </c>
      <c r="VQJ310" s="119" t="s">
        <v>614</v>
      </c>
      <c r="VQK310" s="119" t="s">
        <v>614</v>
      </c>
      <c r="VQL310" s="119" t="s">
        <v>614</v>
      </c>
      <c r="VQM310" s="119" t="s">
        <v>614</v>
      </c>
      <c r="VQN310" s="119" t="s">
        <v>614</v>
      </c>
      <c r="VQO310" s="119" t="s">
        <v>614</v>
      </c>
      <c r="VQP310" s="119" t="s">
        <v>614</v>
      </c>
      <c r="VQQ310" s="119" t="s">
        <v>614</v>
      </c>
      <c r="VQR310" s="119" t="s">
        <v>614</v>
      </c>
      <c r="VQS310" s="119" t="s">
        <v>614</v>
      </c>
      <c r="VQT310" s="119" t="s">
        <v>614</v>
      </c>
      <c r="VQU310" s="119" t="s">
        <v>614</v>
      </c>
      <c r="VQV310" s="119" t="s">
        <v>614</v>
      </c>
      <c r="VQW310" s="119" t="s">
        <v>614</v>
      </c>
      <c r="VQX310" s="119" t="s">
        <v>614</v>
      </c>
      <c r="VQY310" s="119" t="s">
        <v>614</v>
      </c>
      <c r="VQZ310" s="119" t="s">
        <v>614</v>
      </c>
      <c r="VRA310" s="119" t="s">
        <v>614</v>
      </c>
      <c r="VRB310" s="119" t="s">
        <v>614</v>
      </c>
      <c r="VRC310" s="119" t="s">
        <v>614</v>
      </c>
      <c r="VRD310" s="119" t="s">
        <v>614</v>
      </c>
      <c r="VRE310" s="119" t="s">
        <v>614</v>
      </c>
      <c r="VRF310" s="119" t="s">
        <v>614</v>
      </c>
      <c r="VRG310" s="119" t="s">
        <v>614</v>
      </c>
      <c r="VRH310" s="119" t="s">
        <v>614</v>
      </c>
      <c r="VRI310" s="119" t="s">
        <v>614</v>
      </c>
      <c r="VRJ310" s="119" t="s">
        <v>614</v>
      </c>
      <c r="VRK310" s="119" t="s">
        <v>614</v>
      </c>
      <c r="VRL310" s="119" t="s">
        <v>614</v>
      </c>
      <c r="VRM310" s="119" t="s">
        <v>614</v>
      </c>
      <c r="VRN310" s="119" t="s">
        <v>614</v>
      </c>
      <c r="VRO310" s="119" t="s">
        <v>614</v>
      </c>
      <c r="VRP310" s="119" t="s">
        <v>614</v>
      </c>
      <c r="VRQ310" s="119" t="s">
        <v>614</v>
      </c>
      <c r="VRR310" s="119" t="s">
        <v>614</v>
      </c>
      <c r="VRS310" s="119" t="s">
        <v>614</v>
      </c>
      <c r="VRT310" s="119" t="s">
        <v>614</v>
      </c>
      <c r="VRU310" s="119" t="s">
        <v>614</v>
      </c>
      <c r="VRV310" s="119" t="s">
        <v>614</v>
      </c>
      <c r="VRW310" s="119" t="s">
        <v>614</v>
      </c>
      <c r="VRX310" s="119" t="s">
        <v>614</v>
      </c>
      <c r="VRY310" s="119" t="s">
        <v>614</v>
      </c>
      <c r="VRZ310" s="119" t="s">
        <v>614</v>
      </c>
      <c r="VSA310" s="119" t="s">
        <v>614</v>
      </c>
      <c r="VSB310" s="119" t="s">
        <v>614</v>
      </c>
      <c r="VSC310" s="119" t="s">
        <v>614</v>
      </c>
      <c r="VSD310" s="119" t="s">
        <v>614</v>
      </c>
      <c r="VSE310" s="119" t="s">
        <v>614</v>
      </c>
      <c r="VSF310" s="119" t="s">
        <v>614</v>
      </c>
      <c r="VSG310" s="119" t="s">
        <v>614</v>
      </c>
      <c r="VSH310" s="119" t="s">
        <v>614</v>
      </c>
      <c r="VSI310" s="119" t="s">
        <v>614</v>
      </c>
      <c r="VSJ310" s="119" t="s">
        <v>614</v>
      </c>
      <c r="VSK310" s="119" t="s">
        <v>614</v>
      </c>
      <c r="VSL310" s="119" t="s">
        <v>614</v>
      </c>
      <c r="VSM310" s="119" t="s">
        <v>614</v>
      </c>
      <c r="VSN310" s="119" t="s">
        <v>614</v>
      </c>
      <c r="VSO310" s="119" t="s">
        <v>614</v>
      </c>
      <c r="VSP310" s="119" t="s">
        <v>614</v>
      </c>
      <c r="VSQ310" s="119" t="s">
        <v>614</v>
      </c>
      <c r="VSR310" s="119" t="s">
        <v>614</v>
      </c>
      <c r="VSS310" s="119" t="s">
        <v>614</v>
      </c>
      <c r="VST310" s="119" t="s">
        <v>614</v>
      </c>
      <c r="VSU310" s="119" t="s">
        <v>614</v>
      </c>
      <c r="VSV310" s="119" t="s">
        <v>614</v>
      </c>
      <c r="VSW310" s="119" t="s">
        <v>614</v>
      </c>
      <c r="VSX310" s="119" t="s">
        <v>614</v>
      </c>
      <c r="VSY310" s="119" t="s">
        <v>614</v>
      </c>
      <c r="VSZ310" s="119" t="s">
        <v>614</v>
      </c>
      <c r="VTA310" s="119" t="s">
        <v>614</v>
      </c>
      <c r="VTB310" s="119" t="s">
        <v>614</v>
      </c>
      <c r="VTC310" s="119" t="s">
        <v>614</v>
      </c>
      <c r="VTD310" s="119" t="s">
        <v>614</v>
      </c>
      <c r="VTE310" s="119" t="s">
        <v>614</v>
      </c>
      <c r="VTF310" s="119" t="s">
        <v>614</v>
      </c>
      <c r="VTG310" s="119" t="s">
        <v>614</v>
      </c>
      <c r="VTH310" s="119" t="s">
        <v>614</v>
      </c>
      <c r="VTI310" s="119" t="s">
        <v>614</v>
      </c>
      <c r="VTJ310" s="119" t="s">
        <v>614</v>
      </c>
      <c r="VTK310" s="119" t="s">
        <v>614</v>
      </c>
      <c r="VTL310" s="119" t="s">
        <v>614</v>
      </c>
      <c r="VTM310" s="119" t="s">
        <v>614</v>
      </c>
      <c r="VTN310" s="119" t="s">
        <v>614</v>
      </c>
      <c r="VTO310" s="119" t="s">
        <v>614</v>
      </c>
      <c r="VTP310" s="119" t="s">
        <v>614</v>
      </c>
      <c r="VTQ310" s="119" t="s">
        <v>614</v>
      </c>
      <c r="VTR310" s="119" t="s">
        <v>614</v>
      </c>
      <c r="VTS310" s="119" t="s">
        <v>614</v>
      </c>
      <c r="VTT310" s="119" t="s">
        <v>614</v>
      </c>
      <c r="VTU310" s="119" t="s">
        <v>614</v>
      </c>
      <c r="VTV310" s="119" t="s">
        <v>614</v>
      </c>
      <c r="VTW310" s="119" t="s">
        <v>614</v>
      </c>
      <c r="VTX310" s="119" t="s">
        <v>614</v>
      </c>
      <c r="VTY310" s="119" t="s">
        <v>614</v>
      </c>
      <c r="VTZ310" s="119" t="s">
        <v>614</v>
      </c>
      <c r="VUA310" s="119" t="s">
        <v>614</v>
      </c>
      <c r="VUB310" s="119" t="s">
        <v>614</v>
      </c>
      <c r="VUC310" s="119" t="s">
        <v>614</v>
      </c>
      <c r="VUD310" s="119" t="s">
        <v>614</v>
      </c>
      <c r="VUE310" s="119" t="s">
        <v>614</v>
      </c>
      <c r="VUF310" s="119" t="s">
        <v>614</v>
      </c>
      <c r="VUG310" s="119" t="s">
        <v>614</v>
      </c>
      <c r="VUH310" s="119" t="s">
        <v>614</v>
      </c>
      <c r="VUI310" s="119" t="s">
        <v>614</v>
      </c>
      <c r="VUJ310" s="119" t="s">
        <v>614</v>
      </c>
      <c r="VUK310" s="119" t="s">
        <v>614</v>
      </c>
      <c r="VUL310" s="119" t="s">
        <v>614</v>
      </c>
      <c r="VUM310" s="119" t="s">
        <v>614</v>
      </c>
      <c r="VUN310" s="119" t="s">
        <v>614</v>
      </c>
      <c r="VUO310" s="119" t="s">
        <v>614</v>
      </c>
      <c r="VUP310" s="119" t="s">
        <v>614</v>
      </c>
      <c r="VUQ310" s="119" t="s">
        <v>614</v>
      </c>
      <c r="VUR310" s="119" t="s">
        <v>614</v>
      </c>
      <c r="VUS310" s="119" t="s">
        <v>614</v>
      </c>
      <c r="VUT310" s="119" t="s">
        <v>614</v>
      </c>
      <c r="VUU310" s="119" t="s">
        <v>614</v>
      </c>
      <c r="VUV310" s="119" t="s">
        <v>614</v>
      </c>
      <c r="VUW310" s="119" t="s">
        <v>614</v>
      </c>
      <c r="VUX310" s="119" t="s">
        <v>614</v>
      </c>
      <c r="VUY310" s="119" t="s">
        <v>614</v>
      </c>
      <c r="VUZ310" s="119" t="s">
        <v>614</v>
      </c>
      <c r="VVA310" s="119" t="s">
        <v>614</v>
      </c>
      <c r="VVB310" s="119" t="s">
        <v>614</v>
      </c>
      <c r="VVC310" s="119" t="s">
        <v>614</v>
      </c>
      <c r="VVD310" s="119" t="s">
        <v>614</v>
      </c>
      <c r="VVE310" s="119" t="s">
        <v>614</v>
      </c>
      <c r="VVF310" s="119" t="s">
        <v>614</v>
      </c>
      <c r="VVG310" s="119" t="s">
        <v>614</v>
      </c>
      <c r="VVH310" s="119" t="s">
        <v>614</v>
      </c>
      <c r="VVI310" s="119" t="s">
        <v>614</v>
      </c>
      <c r="VVJ310" s="119" t="s">
        <v>614</v>
      </c>
      <c r="VVK310" s="119" t="s">
        <v>614</v>
      </c>
      <c r="VVL310" s="119" t="s">
        <v>614</v>
      </c>
      <c r="VVM310" s="119" t="s">
        <v>614</v>
      </c>
      <c r="VVN310" s="119" t="s">
        <v>614</v>
      </c>
      <c r="VVO310" s="119" t="s">
        <v>614</v>
      </c>
      <c r="VVP310" s="119" t="s">
        <v>614</v>
      </c>
      <c r="VVQ310" s="119" t="s">
        <v>614</v>
      </c>
      <c r="VVR310" s="119" t="s">
        <v>614</v>
      </c>
      <c r="VVS310" s="119" t="s">
        <v>614</v>
      </c>
      <c r="VVT310" s="119" t="s">
        <v>614</v>
      </c>
      <c r="VVU310" s="119" t="s">
        <v>614</v>
      </c>
      <c r="VVV310" s="119" t="s">
        <v>614</v>
      </c>
      <c r="VVW310" s="119" t="s">
        <v>614</v>
      </c>
      <c r="VVX310" s="119" t="s">
        <v>614</v>
      </c>
      <c r="VVY310" s="119" t="s">
        <v>614</v>
      </c>
      <c r="VVZ310" s="119" t="s">
        <v>614</v>
      </c>
      <c r="VWA310" s="119" t="s">
        <v>614</v>
      </c>
      <c r="VWB310" s="119" t="s">
        <v>614</v>
      </c>
      <c r="VWC310" s="119" t="s">
        <v>614</v>
      </c>
      <c r="VWD310" s="119" t="s">
        <v>614</v>
      </c>
      <c r="VWE310" s="119" t="s">
        <v>614</v>
      </c>
      <c r="VWF310" s="119" t="s">
        <v>614</v>
      </c>
      <c r="VWG310" s="119" t="s">
        <v>614</v>
      </c>
      <c r="VWH310" s="119" t="s">
        <v>614</v>
      </c>
      <c r="VWI310" s="119" t="s">
        <v>614</v>
      </c>
      <c r="VWJ310" s="119" t="s">
        <v>614</v>
      </c>
      <c r="VWK310" s="119" t="s">
        <v>614</v>
      </c>
      <c r="VWL310" s="119" t="s">
        <v>614</v>
      </c>
      <c r="VWM310" s="119" t="s">
        <v>614</v>
      </c>
      <c r="VWN310" s="119" t="s">
        <v>614</v>
      </c>
      <c r="VWO310" s="119" t="s">
        <v>614</v>
      </c>
      <c r="VWP310" s="119" t="s">
        <v>614</v>
      </c>
      <c r="VWQ310" s="119" t="s">
        <v>614</v>
      </c>
      <c r="VWR310" s="119" t="s">
        <v>614</v>
      </c>
      <c r="VWS310" s="119" t="s">
        <v>614</v>
      </c>
      <c r="VWT310" s="119" t="s">
        <v>614</v>
      </c>
      <c r="VWU310" s="119" t="s">
        <v>614</v>
      </c>
      <c r="VWV310" s="119" t="s">
        <v>614</v>
      </c>
      <c r="VWW310" s="119" t="s">
        <v>614</v>
      </c>
      <c r="VWX310" s="119" t="s">
        <v>614</v>
      </c>
      <c r="VWY310" s="119" t="s">
        <v>614</v>
      </c>
      <c r="VWZ310" s="119" t="s">
        <v>614</v>
      </c>
      <c r="VXA310" s="119" t="s">
        <v>614</v>
      </c>
      <c r="VXB310" s="119" t="s">
        <v>614</v>
      </c>
      <c r="VXC310" s="119" t="s">
        <v>614</v>
      </c>
      <c r="VXD310" s="119" t="s">
        <v>614</v>
      </c>
      <c r="VXE310" s="119" t="s">
        <v>614</v>
      </c>
      <c r="VXF310" s="119" t="s">
        <v>614</v>
      </c>
      <c r="VXG310" s="119" t="s">
        <v>614</v>
      </c>
      <c r="VXH310" s="119" t="s">
        <v>614</v>
      </c>
      <c r="VXI310" s="119" t="s">
        <v>614</v>
      </c>
      <c r="VXJ310" s="119" t="s">
        <v>614</v>
      </c>
      <c r="VXK310" s="119" t="s">
        <v>614</v>
      </c>
      <c r="VXL310" s="119" t="s">
        <v>614</v>
      </c>
      <c r="VXM310" s="119" t="s">
        <v>614</v>
      </c>
      <c r="VXN310" s="119" t="s">
        <v>614</v>
      </c>
      <c r="VXO310" s="119" t="s">
        <v>614</v>
      </c>
      <c r="VXP310" s="119" t="s">
        <v>614</v>
      </c>
      <c r="VXQ310" s="119" t="s">
        <v>614</v>
      </c>
      <c r="VXR310" s="119" t="s">
        <v>614</v>
      </c>
      <c r="VXS310" s="119" t="s">
        <v>614</v>
      </c>
      <c r="VXT310" s="119" t="s">
        <v>614</v>
      </c>
      <c r="VXU310" s="119" t="s">
        <v>614</v>
      </c>
      <c r="VXV310" s="119" t="s">
        <v>614</v>
      </c>
      <c r="VXW310" s="119" t="s">
        <v>614</v>
      </c>
      <c r="VXX310" s="119" t="s">
        <v>614</v>
      </c>
      <c r="VXY310" s="119" t="s">
        <v>614</v>
      </c>
      <c r="VXZ310" s="119" t="s">
        <v>614</v>
      </c>
      <c r="VYA310" s="119" t="s">
        <v>614</v>
      </c>
      <c r="VYB310" s="119" t="s">
        <v>614</v>
      </c>
      <c r="VYC310" s="119" t="s">
        <v>614</v>
      </c>
      <c r="VYD310" s="119" t="s">
        <v>614</v>
      </c>
      <c r="VYE310" s="119" t="s">
        <v>614</v>
      </c>
      <c r="VYF310" s="119" t="s">
        <v>614</v>
      </c>
      <c r="VYG310" s="119" t="s">
        <v>614</v>
      </c>
      <c r="VYH310" s="119" t="s">
        <v>614</v>
      </c>
      <c r="VYI310" s="119" t="s">
        <v>614</v>
      </c>
      <c r="VYJ310" s="119" t="s">
        <v>614</v>
      </c>
      <c r="VYK310" s="119" t="s">
        <v>614</v>
      </c>
      <c r="VYL310" s="119" t="s">
        <v>614</v>
      </c>
      <c r="VYM310" s="119" t="s">
        <v>614</v>
      </c>
      <c r="VYN310" s="119" t="s">
        <v>614</v>
      </c>
      <c r="VYO310" s="119" t="s">
        <v>614</v>
      </c>
      <c r="VYP310" s="119" t="s">
        <v>614</v>
      </c>
      <c r="VYQ310" s="119" t="s">
        <v>614</v>
      </c>
      <c r="VYR310" s="119" t="s">
        <v>614</v>
      </c>
      <c r="VYS310" s="119" t="s">
        <v>614</v>
      </c>
      <c r="VYT310" s="119" t="s">
        <v>614</v>
      </c>
      <c r="VYU310" s="119" t="s">
        <v>614</v>
      </c>
      <c r="VYV310" s="119" t="s">
        <v>614</v>
      </c>
      <c r="VYW310" s="119" t="s">
        <v>614</v>
      </c>
      <c r="VYX310" s="119" t="s">
        <v>614</v>
      </c>
      <c r="VYY310" s="119" t="s">
        <v>614</v>
      </c>
      <c r="VYZ310" s="119" t="s">
        <v>614</v>
      </c>
      <c r="VZA310" s="119" t="s">
        <v>614</v>
      </c>
      <c r="VZB310" s="119" t="s">
        <v>614</v>
      </c>
      <c r="VZC310" s="119" t="s">
        <v>614</v>
      </c>
      <c r="VZD310" s="119" t="s">
        <v>614</v>
      </c>
      <c r="VZE310" s="119" t="s">
        <v>614</v>
      </c>
      <c r="VZF310" s="119" t="s">
        <v>614</v>
      </c>
      <c r="VZG310" s="119" t="s">
        <v>614</v>
      </c>
      <c r="VZH310" s="119" t="s">
        <v>614</v>
      </c>
      <c r="VZI310" s="119" t="s">
        <v>614</v>
      </c>
      <c r="VZJ310" s="119" t="s">
        <v>614</v>
      </c>
      <c r="VZK310" s="119" t="s">
        <v>614</v>
      </c>
      <c r="VZL310" s="119" t="s">
        <v>614</v>
      </c>
      <c r="VZM310" s="119" t="s">
        <v>614</v>
      </c>
      <c r="VZN310" s="119" t="s">
        <v>614</v>
      </c>
      <c r="VZO310" s="119" t="s">
        <v>614</v>
      </c>
      <c r="VZP310" s="119" t="s">
        <v>614</v>
      </c>
      <c r="VZQ310" s="119" t="s">
        <v>614</v>
      </c>
      <c r="VZR310" s="119" t="s">
        <v>614</v>
      </c>
      <c r="VZS310" s="119" t="s">
        <v>614</v>
      </c>
      <c r="VZT310" s="119" t="s">
        <v>614</v>
      </c>
      <c r="VZU310" s="119" t="s">
        <v>614</v>
      </c>
      <c r="VZV310" s="119" t="s">
        <v>614</v>
      </c>
      <c r="VZW310" s="119" t="s">
        <v>614</v>
      </c>
      <c r="VZX310" s="119" t="s">
        <v>614</v>
      </c>
      <c r="VZY310" s="119" t="s">
        <v>614</v>
      </c>
      <c r="VZZ310" s="119" t="s">
        <v>614</v>
      </c>
      <c r="WAA310" s="119" t="s">
        <v>614</v>
      </c>
      <c r="WAB310" s="119" t="s">
        <v>614</v>
      </c>
      <c r="WAC310" s="119" t="s">
        <v>614</v>
      </c>
      <c r="WAD310" s="119" t="s">
        <v>614</v>
      </c>
      <c r="WAE310" s="119" t="s">
        <v>614</v>
      </c>
      <c r="WAF310" s="119" t="s">
        <v>614</v>
      </c>
      <c r="WAG310" s="119" t="s">
        <v>614</v>
      </c>
      <c r="WAH310" s="119" t="s">
        <v>614</v>
      </c>
      <c r="WAI310" s="119" t="s">
        <v>614</v>
      </c>
      <c r="WAJ310" s="119" t="s">
        <v>614</v>
      </c>
      <c r="WAK310" s="119" t="s">
        <v>614</v>
      </c>
      <c r="WAL310" s="119" t="s">
        <v>614</v>
      </c>
      <c r="WAM310" s="119" t="s">
        <v>614</v>
      </c>
      <c r="WAN310" s="119" t="s">
        <v>614</v>
      </c>
      <c r="WAO310" s="119" t="s">
        <v>614</v>
      </c>
      <c r="WAP310" s="119" t="s">
        <v>614</v>
      </c>
      <c r="WAQ310" s="119" t="s">
        <v>614</v>
      </c>
      <c r="WAR310" s="119" t="s">
        <v>614</v>
      </c>
      <c r="WAS310" s="119" t="s">
        <v>614</v>
      </c>
      <c r="WAT310" s="119" t="s">
        <v>614</v>
      </c>
      <c r="WAU310" s="119" t="s">
        <v>614</v>
      </c>
      <c r="WAV310" s="119" t="s">
        <v>614</v>
      </c>
      <c r="WAW310" s="119" t="s">
        <v>614</v>
      </c>
      <c r="WAX310" s="119" t="s">
        <v>614</v>
      </c>
      <c r="WAY310" s="119" t="s">
        <v>614</v>
      </c>
      <c r="WAZ310" s="119" t="s">
        <v>614</v>
      </c>
      <c r="WBA310" s="119" t="s">
        <v>614</v>
      </c>
      <c r="WBB310" s="119" t="s">
        <v>614</v>
      </c>
      <c r="WBC310" s="119" t="s">
        <v>614</v>
      </c>
      <c r="WBD310" s="119" t="s">
        <v>614</v>
      </c>
      <c r="WBE310" s="119" t="s">
        <v>614</v>
      </c>
      <c r="WBF310" s="119" t="s">
        <v>614</v>
      </c>
      <c r="WBG310" s="119" t="s">
        <v>614</v>
      </c>
      <c r="WBH310" s="119" t="s">
        <v>614</v>
      </c>
      <c r="WBI310" s="119" t="s">
        <v>614</v>
      </c>
      <c r="WBJ310" s="119" t="s">
        <v>614</v>
      </c>
      <c r="WBK310" s="119" t="s">
        <v>614</v>
      </c>
      <c r="WBL310" s="119" t="s">
        <v>614</v>
      </c>
      <c r="WBM310" s="119" t="s">
        <v>614</v>
      </c>
      <c r="WBN310" s="119" t="s">
        <v>614</v>
      </c>
      <c r="WBO310" s="119" t="s">
        <v>614</v>
      </c>
      <c r="WBP310" s="119" t="s">
        <v>614</v>
      </c>
      <c r="WBQ310" s="119" t="s">
        <v>614</v>
      </c>
      <c r="WBR310" s="119" t="s">
        <v>614</v>
      </c>
      <c r="WBS310" s="119" t="s">
        <v>614</v>
      </c>
      <c r="WBT310" s="119" t="s">
        <v>614</v>
      </c>
      <c r="WBU310" s="119" t="s">
        <v>614</v>
      </c>
      <c r="WBV310" s="119" t="s">
        <v>614</v>
      </c>
      <c r="WBW310" s="119" t="s">
        <v>614</v>
      </c>
      <c r="WBX310" s="119" t="s">
        <v>614</v>
      </c>
      <c r="WBY310" s="119" t="s">
        <v>614</v>
      </c>
      <c r="WBZ310" s="119" t="s">
        <v>614</v>
      </c>
      <c r="WCA310" s="119" t="s">
        <v>614</v>
      </c>
      <c r="WCB310" s="119" t="s">
        <v>614</v>
      </c>
      <c r="WCC310" s="119" t="s">
        <v>614</v>
      </c>
      <c r="WCD310" s="119" t="s">
        <v>614</v>
      </c>
      <c r="WCE310" s="119" t="s">
        <v>614</v>
      </c>
      <c r="WCF310" s="119" t="s">
        <v>614</v>
      </c>
      <c r="WCG310" s="119" t="s">
        <v>614</v>
      </c>
      <c r="WCH310" s="119" t="s">
        <v>614</v>
      </c>
      <c r="WCI310" s="119" t="s">
        <v>614</v>
      </c>
      <c r="WCJ310" s="119" t="s">
        <v>614</v>
      </c>
      <c r="WCK310" s="119" t="s">
        <v>614</v>
      </c>
      <c r="WCL310" s="119" t="s">
        <v>614</v>
      </c>
      <c r="WCM310" s="119" t="s">
        <v>614</v>
      </c>
      <c r="WCN310" s="119" t="s">
        <v>614</v>
      </c>
      <c r="WCO310" s="119" t="s">
        <v>614</v>
      </c>
      <c r="WCP310" s="119" t="s">
        <v>614</v>
      </c>
      <c r="WCQ310" s="119" t="s">
        <v>614</v>
      </c>
      <c r="WCR310" s="119" t="s">
        <v>614</v>
      </c>
      <c r="WCS310" s="119" t="s">
        <v>614</v>
      </c>
      <c r="WCT310" s="119" t="s">
        <v>614</v>
      </c>
      <c r="WCU310" s="119" t="s">
        <v>614</v>
      </c>
      <c r="WCV310" s="119" t="s">
        <v>614</v>
      </c>
      <c r="WCW310" s="119" t="s">
        <v>614</v>
      </c>
      <c r="WCX310" s="119" t="s">
        <v>614</v>
      </c>
      <c r="WCY310" s="119" t="s">
        <v>614</v>
      </c>
      <c r="WCZ310" s="119" t="s">
        <v>614</v>
      </c>
      <c r="WDA310" s="119" t="s">
        <v>614</v>
      </c>
      <c r="WDB310" s="119" t="s">
        <v>614</v>
      </c>
      <c r="WDC310" s="119" t="s">
        <v>614</v>
      </c>
      <c r="WDD310" s="119" t="s">
        <v>614</v>
      </c>
      <c r="WDE310" s="119" t="s">
        <v>614</v>
      </c>
      <c r="WDF310" s="119" t="s">
        <v>614</v>
      </c>
      <c r="WDG310" s="119" t="s">
        <v>614</v>
      </c>
      <c r="WDH310" s="119" t="s">
        <v>614</v>
      </c>
      <c r="WDI310" s="119" t="s">
        <v>614</v>
      </c>
      <c r="WDJ310" s="119" t="s">
        <v>614</v>
      </c>
      <c r="WDK310" s="119" t="s">
        <v>614</v>
      </c>
      <c r="WDL310" s="119" t="s">
        <v>614</v>
      </c>
      <c r="WDM310" s="119" t="s">
        <v>614</v>
      </c>
      <c r="WDN310" s="119" t="s">
        <v>614</v>
      </c>
      <c r="WDO310" s="119" t="s">
        <v>614</v>
      </c>
      <c r="WDP310" s="119" t="s">
        <v>614</v>
      </c>
      <c r="WDQ310" s="119" t="s">
        <v>614</v>
      </c>
      <c r="WDR310" s="119" t="s">
        <v>614</v>
      </c>
      <c r="WDS310" s="119" t="s">
        <v>614</v>
      </c>
      <c r="WDT310" s="119" t="s">
        <v>614</v>
      </c>
      <c r="WDU310" s="119" t="s">
        <v>614</v>
      </c>
      <c r="WDV310" s="119" t="s">
        <v>614</v>
      </c>
      <c r="WDW310" s="119" t="s">
        <v>614</v>
      </c>
      <c r="WDX310" s="119" t="s">
        <v>614</v>
      </c>
      <c r="WDY310" s="119" t="s">
        <v>614</v>
      </c>
      <c r="WDZ310" s="119" t="s">
        <v>614</v>
      </c>
      <c r="WEA310" s="119" t="s">
        <v>614</v>
      </c>
      <c r="WEB310" s="119" t="s">
        <v>614</v>
      </c>
      <c r="WEC310" s="119" t="s">
        <v>614</v>
      </c>
      <c r="WED310" s="119" t="s">
        <v>614</v>
      </c>
      <c r="WEE310" s="119" t="s">
        <v>614</v>
      </c>
      <c r="WEF310" s="119" t="s">
        <v>614</v>
      </c>
      <c r="WEG310" s="119" t="s">
        <v>614</v>
      </c>
      <c r="WEH310" s="119" t="s">
        <v>614</v>
      </c>
      <c r="WEI310" s="119" t="s">
        <v>614</v>
      </c>
      <c r="WEJ310" s="119" t="s">
        <v>614</v>
      </c>
      <c r="WEK310" s="119" t="s">
        <v>614</v>
      </c>
      <c r="WEL310" s="119" t="s">
        <v>614</v>
      </c>
      <c r="WEM310" s="119" t="s">
        <v>614</v>
      </c>
      <c r="WEN310" s="119" t="s">
        <v>614</v>
      </c>
      <c r="WEO310" s="119" t="s">
        <v>614</v>
      </c>
      <c r="WEP310" s="119" t="s">
        <v>614</v>
      </c>
      <c r="WEQ310" s="119" t="s">
        <v>614</v>
      </c>
      <c r="WER310" s="119" t="s">
        <v>614</v>
      </c>
      <c r="WES310" s="119" t="s">
        <v>614</v>
      </c>
      <c r="WET310" s="119" t="s">
        <v>614</v>
      </c>
      <c r="WEU310" s="119" t="s">
        <v>614</v>
      </c>
      <c r="WEV310" s="119" t="s">
        <v>614</v>
      </c>
      <c r="WEW310" s="119" t="s">
        <v>614</v>
      </c>
      <c r="WEX310" s="119" t="s">
        <v>614</v>
      </c>
      <c r="WEY310" s="119" t="s">
        <v>614</v>
      </c>
      <c r="WEZ310" s="119" t="s">
        <v>614</v>
      </c>
      <c r="WFA310" s="119" t="s">
        <v>614</v>
      </c>
      <c r="WFB310" s="119" t="s">
        <v>614</v>
      </c>
      <c r="WFC310" s="119" t="s">
        <v>614</v>
      </c>
      <c r="WFD310" s="119" t="s">
        <v>614</v>
      </c>
      <c r="WFE310" s="119" t="s">
        <v>614</v>
      </c>
      <c r="WFF310" s="119" t="s">
        <v>614</v>
      </c>
      <c r="WFG310" s="119" t="s">
        <v>614</v>
      </c>
      <c r="WFH310" s="119" t="s">
        <v>614</v>
      </c>
      <c r="WFI310" s="119" t="s">
        <v>614</v>
      </c>
      <c r="WFJ310" s="119" t="s">
        <v>614</v>
      </c>
      <c r="WFK310" s="119" t="s">
        <v>614</v>
      </c>
      <c r="WFL310" s="119" t="s">
        <v>614</v>
      </c>
      <c r="WFM310" s="119" t="s">
        <v>614</v>
      </c>
      <c r="WFN310" s="119" t="s">
        <v>614</v>
      </c>
      <c r="WFO310" s="119" t="s">
        <v>614</v>
      </c>
      <c r="WFP310" s="119" t="s">
        <v>614</v>
      </c>
      <c r="WFQ310" s="119" t="s">
        <v>614</v>
      </c>
      <c r="WFR310" s="119" t="s">
        <v>614</v>
      </c>
      <c r="WFS310" s="119" t="s">
        <v>614</v>
      </c>
      <c r="WFT310" s="119" t="s">
        <v>614</v>
      </c>
      <c r="WFU310" s="119" t="s">
        <v>614</v>
      </c>
      <c r="WFV310" s="119" t="s">
        <v>614</v>
      </c>
      <c r="WFW310" s="119" t="s">
        <v>614</v>
      </c>
      <c r="WFX310" s="119" t="s">
        <v>614</v>
      </c>
      <c r="WFY310" s="119" t="s">
        <v>614</v>
      </c>
      <c r="WFZ310" s="119" t="s">
        <v>614</v>
      </c>
      <c r="WGA310" s="119" t="s">
        <v>614</v>
      </c>
      <c r="WGB310" s="119" t="s">
        <v>614</v>
      </c>
      <c r="WGC310" s="119" t="s">
        <v>614</v>
      </c>
      <c r="WGD310" s="119" t="s">
        <v>614</v>
      </c>
      <c r="WGE310" s="119" t="s">
        <v>614</v>
      </c>
      <c r="WGF310" s="119" t="s">
        <v>614</v>
      </c>
      <c r="WGG310" s="119" t="s">
        <v>614</v>
      </c>
      <c r="WGH310" s="119" t="s">
        <v>614</v>
      </c>
      <c r="WGI310" s="119" t="s">
        <v>614</v>
      </c>
      <c r="WGJ310" s="119" t="s">
        <v>614</v>
      </c>
      <c r="WGK310" s="119" t="s">
        <v>614</v>
      </c>
      <c r="WGL310" s="119" t="s">
        <v>614</v>
      </c>
      <c r="WGM310" s="119" t="s">
        <v>614</v>
      </c>
      <c r="WGN310" s="119" t="s">
        <v>614</v>
      </c>
      <c r="WGO310" s="119" t="s">
        <v>614</v>
      </c>
      <c r="WGP310" s="119" t="s">
        <v>614</v>
      </c>
      <c r="WGQ310" s="119" t="s">
        <v>614</v>
      </c>
      <c r="WGR310" s="119" t="s">
        <v>614</v>
      </c>
      <c r="WGS310" s="119" t="s">
        <v>614</v>
      </c>
      <c r="WGT310" s="119" t="s">
        <v>614</v>
      </c>
      <c r="WGU310" s="119" t="s">
        <v>614</v>
      </c>
      <c r="WGV310" s="119" t="s">
        <v>614</v>
      </c>
      <c r="WGW310" s="119" t="s">
        <v>614</v>
      </c>
      <c r="WGX310" s="119" t="s">
        <v>614</v>
      </c>
      <c r="WGY310" s="119" t="s">
        <v>614</v>
      </c>
      <c r="WGZ310" s="119" t="s">
        <v>614</v>
      </c>
      <c r="WHA310" s="119" t="s">
        <v>614</v>
      </c>
      <c r="WHB310" s="119" t="s">
        <v>614</v>
      </c>
      <c r="WHC310" s="119" t="s">
        <v>614</v>
      </c>
      <c r="WHD310" s="119" t="s">
        <v>614</v>
      </c>
      <c r="WHE310" s="119" t="s">
        <v>614</v>
      </c>
      <c r="WHF310" s="119" t="s">
        <v>614</v>
      </c>
      <c r="WHG310" s="119" t="s">
        <v>614</v>
      </c>
      <c r="WHH310" s="119" t="s">
        <v>614</v>
      </c>
      <c r="WHI310" s="119" t="s">
        <v>614</v>
      </c>
      <c r="WHJ310" s="119" t="s">
        <v>614</v>
      </c>
      <c r="WHK310" s="119" t="s">
        <v>614</v>
      </c>
      <c r="WHL310" s="119" t="s">
        <v>614</v>
      </c>
      <c r="WHM310" s="119" t="s">
        <v>614</v>
      </c>
      <c r="WHN310" s="119" t="s">
        <v>614</v>
      </c>
      <c r="WHO310" s="119" t="s">
        <v>614</v>
      </c>
      <c r="WHP310" s="119" t="s">
        <v>614</v>
      </c>
      <c r="WHQ310" s="119" t="s">
        <v>614</v>
      </c>
      <c r="WHR310" s="119" t="s">
        <v>614</v>
      </c>
      <c r="WHS310" s="119" t="s">
        <v>614</v>
      </c>
      <c r="WHT310" s="119" t="s">
        <v>614</v>
      </c>
      <c r="WHU310" s="119" t="s">
        <v>614</v>
      </c>
      <c r="WHV310" s="119" t="s">
        <v>614</v>
      </c>
      <c r="WHW310" s="119" t="s">
        <v>614</v>
      </c>
      <c r="WHX310" s="119" t="s">
        <v>614</v>
      </c>
      <c r="WHY310" s="119" t="s">
        <v>614</v>
      </c>
      <c r="WHZ310" s="119" t="s">
        <v>614</v>
      </c>
      <c r="WIA310" s="119" t="s">
        <v>614</v>
      </c>
      <c r="WIB310" s="119" t="s">
        <v>614</v>
      </c>
      <c r="WIC310" s="119" t="s">
        <v>614</v>
      </c>
      <c r="WID310" s="119" t="s">
        <v>614</v>
      </c>
      <c r="WIE310" s="119" t="s">
        <v>614</v>
      </c>
      <c r="WIF310" s="119" t="s">
        <v>614</v>
      </c>
      <c r="WIG310" s="119" t="s">
        <v>614</v>
      </c>
      <c r="WIH310" s="119" t="s">
        <v>614</v>
      </c>
      <c r="WII310" s="119" t="s">
        <v>614</v>
      </c>
      <c r="WIJ310" s="119" t="s">
        <v>614</v>
      </c>
      <c r="WIK310" s="119" t="s">
        <v>614</v>
      </c>
      <c r="WIL310" s="119" t="s">
        <v>614</v>
      </c>
      <c r="WIM310" s="119" t="s">
        <v>614</v>
      </c>
      <c r="WIN310" s="119" t="s">
        <v>614</v>
      </c>
      <c r="WIO310" s="119" t="s">
        <v>614</v>
      </c>
      <c r="WIP310" s="119" t="s">
        <v>614</v>
      </c>
      <c r="WIQ310" s="119" t="s">
        <v>614</v>
      </c>
      <c r="WIR310" s="119" t="s">
        <v>614</v>
      </c>
      <c r="WIS310" s="119" t="s">
        <v>614</v>
      </c>
      <c r="WIT310" s="119" t="s">
        <v>614</v>
      </c>
      <c r="WIU310" s="119" t="s">
        <v>614</v>
      </c>
      <c r="WIV310" s="119" t="s">
        <v>614</v>
      </c>
      <c r="WIW310" s="119" t="s">
        <v>614</v>
      </c>
      <c r="WIX310" s="119" t="s">
        <v>614</v>
      </c>
      <c r="WIY310" s="119" t="s">
        <v>614</v>
      </c>
      <c r="WIZ310" s="119" t="s">
        <v>614</v>
      </c>
      <c r="WJA310" s="119" t="s">
        <v>614</v>
      </c>
      <c r="WJB310" s="119" t="s">
        <v>614</v>
      </c>
      <c r="WJC310" s="119" t="s">
        <v>614</v>
      </c>
      <c r="WJD310" s="119" t="s">
        <v>614</v>
      </c>
      <c r="WJE310" s="119" t="s">
        <v>614</v>
      </c>
      <c r="WJF310" s="119" t="s">
        <v>614</v>
      </c>
      <c r="WJG310" s="119" t="s">
        <v>614</v>
      </c>
      <c r="WJH310" s="119" t="s">
        <v>614</v>
      </c>
      <c r="WJI310" s="119" t="s">
        <v>614</v>
      </c>
      <c r="WJJ310" s="119" t="s">
        <v>614</v>
      </c>
      <c r="WJK310" s="119" t="s">
        <v>614</v>
      </c>
      <c r="WJL310" s="119" t="s">
        <v>614</v>
      </c>
      <c r="WJM310" s="119" t="s">
        <v>614</v>
      </c>
      <c r="WJN310" s="119" t="s">
        <v>614</v>
      </c>
      <c r="WJO310" s="119" t="s">
        <v>614</v>
      </c>
      <c r="WJP310" s="119" t="s">
        <v>614</v>
      </c>
      <c r="WJQ310" s="119" t="s">
        <v>614</v>
      </c>
      <c r="WJR310" s="119" t="s">
        <v>614</v>
      </c>
      <c r="WJS310" s="119" t="s">
        <v>614</v>
      </c>
      <c r="WJT310" s="119" t="s">
        <v>614</v>
      </c>
      <c r="WJU310" s="119" t="s">
        <v>614</v>
      </c>
      <c r="WJV310" s="119" t="s">
        <v>614</v>
      </c>
      <c r="WJW310" s="119" t="s">
        <v>614</v>
      </c>
      <c r="WJX310" s="119" t="s">
        <v>614</v>
      </c>
      <c r="WJY310" s="119" t="s">
        <v>614</v>
      </c>
      <c r="WJZ310" s="119" t="s">
        <v>614</v>
      </c>
      <c r="WKA310" s="119" t="s">
        <v>614</v>
      </c>
      <c r="WKB310" s="119" t="s">
        <v>614</v>
      </c>
      <c r="WKC310" s="119" t="s">
        <v>614</v>
      </c>
      <c r="WKD310" s="119" t="s">
        <v>614</v>
      </c>
      <c r="WKE310" s="119" t="s">
        <v>614</v>
      </c>
      <c r="WKF310" s="119" t="s">
        <v>614</v>
      </c>
      <c r="WKG310" s="119" t="s">
        <v>614</v>
      </c>
      <c r="WKH310" s="119" t="s">
        <v>614</v>
      </c>
      <c r="WKI310" s="119" t="s">
        <v>614</v>
      </c>
      <c r="WKJ310" s="119" t="s">
        <v>614</v>
      </c>
      <c r="WKK310" s="119" t="s">
        <v>614</v>
      </c>
      <c r="WKL310" s="119" t="s">
        <v>614</v>
      </c>
      <c r="WKM310" s="119" t="s">
        <v>614</v>
      </c>
      <c r="WKN310" s="119" t="s">
        <v>614</v>
      </c>
      <c r="WKO310" s="119" t="s">
        <v>614</v>
      </c>
      <c r="WKP310" s="119" t="s">
        <v>614</v>
      </c>
      <c r="WKQ310" s="119" t="s">
        <v>614</v>
      </c>
      <c r="WKR310" s="119" t="s">
        <v>614</v>
      </c>
      <c r="WKS310" s="119" t="s">
        <v>614</v>
      </c>
      <c r="WKT310" s="119" t="s">
        <v>614</v>
      </c>
      <c r="WKU310" s="119" t="s">
        <v>614</v>
      </c>
      <c r="WKV310" s="119" t="s">
        <v>614</v>
      </c>
      <c r="WKW310" s="119" t="s">
        <v>614</v>
      </c>
      <c r="WKX310" s="119" t="s">
        <v>614</v>
      </c>
      <c r="WKY310" s="119" t="s">
        <v>614</v>
      </c>
      <c r="WKZ310" s="119" t="s">
        <v>614</v>
      </c>
      <c r="WLA310" s="119" t="s">
        <v>614</v>
      </c>
      <c r="WLB310" s="119" t="s">
        <v>614</v>
      </c>
      <c r="WLC310" s="119" t="s">
        <v>614</v>
      </c>
      <c r="WLD310" s="119" t="s">
        <v>614</v>
      </c>
      <c r="WLE310" s="119" t="s">
        <v>614</v>
      </c>
      <c r="WLF310" s="119" t="s">
        <v>614</v>
      </c>
      <c r="WLG310" s="119" t="s">
        <v>614</v>
      </c>
      <c r="WLH310" s="119" t="s">
        <v>614</v>
      </c>
      <c r="WLI310" s="119" t="s">
        <v>614</v>
      </c>
      <c r="WLJ310" s="119" t="s">
        <v>614</v>
      </c>
      <c r="WLK310" s="119" t="s">
        <v>614</v>
      </c>
      <c r="WLL310" s="119" t="s">
        <v>614</v>
      </c>
      <c r="WLM310" s="119" t="s">
        <v>614</v>
      </c>
      <c r="WLN310" s="119" t="s">
        <v>614</v>
      </c>
      <c r="WLO310" s="119" t="s">
        <v>614</v>
      </c>
      <c r="WLP310" s="119" t="s">
        <v>614</v>
      </c>
      <c r="WLQ310" s="119" t="s">
        <v>614</v>
      </c>
      <c r="WLR310" s="119" t="s">
        <v>614</v>
      </c>
      <c r="WLS310" s="119" t="s">
        <v>614</v>
      </c>
      <c r="WLT310" s="119" t="s">
        <v>614</v>
      </c>
      <c r="WLU310" s="119" t="s">
        <v>614</v>
      </c>
      <c r="WLV310" s="119" t="s">
        <v>614</v>
      </c>
      <c r="WLW310" s="119" t="s">
        <v>614</v>
      </c>
      <c r="WLX310" s="119" t="s">
        <v>614</v>
      </c>
      <c r="WLY310" s="119" t="s">
        <v>614</v>
      </c>
      <c r="WLZ310" s="119" t="s">
        <v>614</v>
      </c>
      <c r="WMA310" s="119" t="s">
        <v>614</v>
      </c>
      <c r="WMB310" s="119" t="s">
        <v>614</v>
      </c>
      <c r="WMC310" s="119" t="s">
        <v>614</v>
      </c>
      <c r="WMD310" s="119" t="s">
        <v>614</v>
      </c>
      <c r="WME310" s="119" t="s">
        <v>614</v>
      </c>
      <c r="WMF310" s="119" t="s">
        <v>614</v>
      </c>
      <c r="WMG310" s="119" t="s">
        <v>614</v>
      </c>
      <c r="WMH310" s="119" t="s">
        <v>614</v>
      </c>
      <c r="WMI310" s="119" t="s">
        <v>614</v>
      </c>
      <c r="WMJ310" s="119" t="s">
        <v>614</v>
      </c>
      <c r="WMK310" s="119" t="s">
        <v>614</v>
      </c>
      <c r="WML310" s="119" t="s">
        <v>614</v>
      </c>
      <c r="WMM310" s="119" t="s">
        <v>614</v>
      </c>
      <c r="WMN310" s="119" t="s">
        <v>614</v>
      </c>
      <c r="WMO310" s="119" t="s">
        <v>614</v>
      </c>
      <c r="WMP310" s="119" t="s">
        <v>614</v>
      </c>
      <c r="WMQ310" s="119" t="s">
        <v>614</v>
      </c>
      <c r="WMR310" s="119" t="s">
        <v>614</v>
      </c>
      <c r="WMS310" s="119" t="s">
        <v>614</v>
      </c>
      <c r="WMT310" s="119" t="s">
        <v>614</v>
      </c>
      <c r="WMU310" s="119" t="s">
        <v>614</v>
      </c>
      <c r="WMV310" s="119" t="s">
        <v>614</v>
      </c>
      <c r="WMW310" s="119" t="s">
        <v>614</v>
      </c>
      <c r="WMX310" s="119" t="s">
        <v>614</v>
      </c>
      <c r="WMY310" s="119" t="s">
        <v>614</v>
      </c>
      <c r="WMZ310" s="119" t="s">
        <v>614</v>
      </c>
      <c r="WNA310" s="119" t="s">
        <v>614</v>
      </c>
      <c r="WNB310" s="119" t="s">
        <v>614</v>
      </c>
      <c r="WNC310" s="119" t="s">
        <v>614</v>
      </c>
      <c r="WND310" s="119" t="s">
        <v>614</v>
      </c>
      <c r="WNE310" s="119" t="s">
        <v>614</v>
      </c>
      <c r="WNF310" s="119" t="s">
        <v>614</v>
      </c>
      <c r="WNG310" s="119" t="s">
        <v>614</v>
      </c>
      <c r="WNH310" s="119" t="s">
        <v>614</v>
      </c>
      <c r="WNI310" s="119" t="s">
        <v>614</v>
      </c>
      <c r="WNJ310" s="119" t="s">
        <v>614</v>
      </c>
      <c r="WNK310" s="119" t="s">
        <v>614</v>
      </c>
      <c r="WNL310" s="119" t="s">
        <v>614</v>
      </c>
      <c r="WNM310" s="119" t="s">
        <v>614</v>
      </c>
      <c r="WNN310" s="119" t="s">
        <v>614</v>
      </c>
      <c r="WNO310" s="119" t="s">
        <v>614</v>
      </c>
      <c r="WNP310" s="119" t="s">
        <v>614</v>
      </c>
      <c r="WNQ310" s="119" t="s">
        <v>614</v>
      </c>
      <c r="WNR310" s="119" t="s">
        <v>614</v>
      </c>
      <c r="WNS310" s="119" t="s">
        <v>614</v>
      </c>
      <c r="WNT310" s="119" t="s">
        <v>614</v>
      </c>
      <c r="WNU310" s="119" t="s">
        <v>614</v>
      </c>
      <c r="WNV310" s="119" t="s">
        <v>614</v>
      </c>
      <c r="WNW310" s="119" t="s">
        <v>614</v>
      </c>
      <c r="WNX310" s="119" t="s">
        <v>614</v>
      </c>
      <c r="WNY310" s="119" t="s">
        <v>614</v>
      </c>
      <c r="WNZ310" s="119" t="s">
        <v>614</v>
      </c>
      <c r="WOA310" s="119" t="s">
        <v>614</v>
      </c>
      <c r="WOB310" s="119" t="s">
        <v>614</v>
      </c>
      <c r="WOC310" s="119" t="s">
        <v>614</v>
      </c>
      <c r="WOD310" s="119" t="s">
        <v>614</v>
      </c>
      <c r="WOE310" s="119" t="s">
        <v>614</v>
      </c>
      <c r="WOF310" s="119" t="s">
        <v>614</v>
      </c>
      <c r="WOG310" s="119" t="s">
        <v>614</v>
      </c>
      <c r="WOH310" s="119" t="s">
        <v>614</v>
      </c>
      <c r="WOI310" s="119" t="s">
        <v>614</v>
      </c>
      <c r="WOJ310" s="119" t="s">
        <v>614</v>
      </c>
      <c r="WOK310" s="119" t="s">
        <v>614</v>
      </c>
      <c r="WOL310" s="119" t="s">
        <v>614</v>
      </c>
      <c r="WOM310" s="119" t="s">
        <v>614</v>
      </c>
      <c r="WON310" s="119" t="s">
        <v>614</v>
      </c>
      <c r="WOO310" s="119" t="s">
        <v>614</v>
      </c>
      <c r="WOP310" s="119" t="s">
        <v>614</v>
      </c>
      <c r="WOQ310" s="119" t="s">
        <v>614</v>
      </c>
      <c r="WOR310" s="119" t="s">
        <v>614</v>
      </c>
      <c r="WOS310" s="119" t="s">
        <v>614</v>
      </c>
      <c r="WOT310" s="119" t="s">
        <v>614</v>
      </c>
      <c r="WOU310" s="119" t="s">
        <v>614</v>
      </c>
      <c r="WOV310" s="119" t="s">
        <v>614</v>
      </c>
      <c r="WOW310" s="119" t="s">
        <v>614</v>
      </c>
      <c r="WOX310" s="119" t="s">
        <v>614</v>
      </c>
      <c r="WOY310" s="119" t="s">
        <v>614</v>
      </c>
      <c r="WOZ310" s="119" t="s">
        <v>614</v>
      </c>
      <c r="WPA310" s="119" t="s">
        <v>614</v>
      </c>
      <c r="WPB310" s="119" t="s">
        <v>614</v>
      </c>
      <c r="WPC310" s="119" t="s">
        <v>614</v>
      </c>
      <c r="WPD310" s="119" t="s">
        <v>614</v>
      </c>
      <c r="WPE310" s="119" t="s">
        <v>614</v>
      </c>
      <c r="WPF310" s="119" t="s">
        <v>614</v>
      </c>
      <c r="WPG310" s="119" t="s">
        <v>614</v>
      </c>
      <c r="WPH310" s="119" t="s">
        <v>614</v>
      </c>
      <c r="WPI310" s="119" t="s">
        <v>614</v>
      </c>
      <c r="WPJ310" s="119" t="s">
        <v>614</v>
      </c>
      <c r="WPK310" s="119" t="s">
        <v>614</v>
      </c>
      <c r="WPL310" s="119" t="s">
        <v>614</v>
      </c>
      <c r="WPM310" s="119" t="s">
        <v>614</v>
      </c>
      <c r="WPN310" s="119" t="s">
        <v>614</v>
      </c>
      <c r="WPO310" s="119" t="s">
        <v>614</v>
      </c>
      <c r="WPP310" s="119" t="s">
        <v>614</v>
      </c>
      <c r="WPQ310" s="119" t="s">
        <v>614</v>
      </c>
      <c r="WPR310" s="119" t="s">
        <v>614</v>
      </c>
      <c r="WPS310" s="119" t="s">
        <v>614</v>
      </c>
      <c r="WPT310" s="119" t="s">
        <v>614</v>
      </c>
      <c r="WPU310" s="119" t="s">
        <v>614</v>
      </c>
      <c r="WPV310" s="119" t="s">
        <v>614</v>
      </c>
      <c r="WPW310" s="119" t="s">
        <v>614</v>
      </c>
      <c r="WPX310" s="119" t="s">
        <v>614</v>
      </c>
      <c r="WPY310" s="119" t="s">
        <v>614</v>
      </c>
      <c r="WPZ310" s="119" t="s">
        <v>614</v>
      </c>
      <c r="WQA310" s="119" t="s">
        <v>614</v>
      </c>
      <c r="WQB310" s="119" t="s">
        <v>614</v>
      </c>
      <c r="WQC310" s="119" t="s">
        <v>614</v>
      </c>
      <c r="WQD310" s="119" t="s">
        <v>614</v>
      </c>
      <c r="WQE310" s="119" t="s">
        <v>614</v>
      </c>
      <c r="WQF310" s="119" t="s">
        <v>614</v>
      </c>
      <c r="WQG310" s="119" t="s">
        <v>614</v>
      </c>
      <c r="WQH310" s="119" t="s">
        <v>614</v>
      </c>
      <c r="WQI310" s="119" t="s">
        <v>614</v>
      </c>
      <c r="WQJ310" s="119" t="s">
        <v>614</v>
      </c>
      <c r="WQK310" s="119" t="s">
        <v>614</v>
      </c>
      <c r="WQL310" s="119" t="s">
        <v>614</v>
      </c>
      <c r="WQM310" s="119" t="s">
        <v>614</v>
      </c>
      <c r="WQN310" s="119" t="s">
        <v>614</v>
      </c>
      <c r="WQO310" s="119" t="s">
        <v>614</v>
      </c>
      <c r="WQP310" s="119" t="s">
        <v>614</v>
      </c>
      <c r="WQQ310" s="119" t="s">
        <v>614</v>
      </c>
      <c r="WQR310" s="119" t="s">
        <v>614</v>
      </c>
      <c r="WQS310" s="119" t="s">
        <v>614</v>
      </c>
      <c r="WQT310" s="119" t="s">
        <v>614</v>
      </c>
      <c r="WQU310" s="119" t="s">
        <v>614</v>
      </c>
      <c r="WQV310" s="119" t="s">
        <v>614</v>
      </c>
      <c r="WQW310" s="119" t="s">
        <v>614</v>
      </c>
      <c r="WQX310" s="119" t="s">
        <v>614</v>
      </c>
      <c r="WQY310" s="119" t="s">
        <v>614</v>
      </c>
      <c r="WQZ310" s="119" t="s">
        <v>614</v>
      </c>
      <c r="WRA310" s="119" t="s">
        <v>614</v>
      </c>
      <c r="WRB310" s="119" t="s">
        <v>614</v>
      </c>
      <c r="WRC310" s="119" t="s">
        <v>614</v>
      </c>
      <c r="WRD310" s="119" t="s">
        <v>614</v>
      </c>
      <c r="WRE310" s="119" t="s">
        <v>614</v>
      </c>
      <c r="WRF310" s="119" t="s">
        <v>614</v>
      </c>
      <c r="WRG310" s="119" t="s">
        <v>614</v>
      </c>
      <c r="WRH310" s="119" t="s">
        <v>614</v>
      </c>
      <c r="WRI310" s="119" t="s">
        <v>614</v>
      </c>
      <c r="WRJ310" s="119" t="s">
        <v>614</v>
      </c>
      <c r="WRK310" s="119" t="s">
        <v>614</v>
      </c>
      <c r="WRL310" s="119" t="s">
        <v>614</v>
      </c>
      <c r="WRM310" s="119" t="s">
        <v>614</v>
      </c>
      <c r="WRN310" s="119" t="s">
        <v>614</v>
      </c>
      <c r="WRO310" s="119" t="s">
        <v>614</v>
      </c>
      <c r="WRP310" s="119" t="s">
        <v>614</v>
      </c>
      <c r="WRQ310" s="119" t="s">
        <v>614</v>
      </c>
      <c r="WRR310" s="119" t="s">
        <v>614</v>
      </c>
      <c r="WRS310" s="119" t="s">
        <v>614</v>
      </c>
      <c r="WRT310" s="119" t="s">
        <v>614</v>
      </c>
      <c r="WRU310" s="119" t="s">
        <v>614</v>
      </c>
      <c r="WRV310" s="119" t="s">
        <v>614</v>
      </c>
      <c r="WRW310" s="119" t="s">
        <v>614</v>
      </c>
      <c r="WRX310" s="119" t="s">
        <v>614</v>
      </c>
      <c r="WRY310" s="119" t="s">
        <v>614</v>
      </c>
      <c r="WRZ310" s="119" t="s">
        <v>614</v>
      </c>
      <c r="WSA310" s="119" t="s">
        <v>614</v>
      </c>
      <c r="WSB310" s="119" t="s">
        <v>614</v>
      </c>
      <c r="WSC310" s="119" t="s">
        <v>614</v>
      </c>
      <c r="WSD310" s="119" t="s">
        <v>614</v>
      </c>
      <c r="WSE310" s="119" t="s">
        <v>614</v>
      </c>
      <c r="WSF310" s="119" t="s">
        <v>614</v>
      </c>
      <c r="WSG310" s="119" t="s">
        <v>614</v>
      </c>
      <c r="WSH310" s="119" t="s">
        <v>614</v>
      </c>
      <c r="WSI310" s="119" t="s">
        <v>614</v>
      </c>
      <c r="WSJ310" s="119" t="s">
        <v>614</v>
      </c>
      <c r="WSK310" s="119" t="s">
        <v>614</v>
      </c>
      <c r="WSL310" s="119" t="s">
        <v>614</v>
      </c>
      <c r="WSM310" s="119" t="s">
        <v>614</v>
      </c>
      <c r="WSN310" s="119" t="s">
        <v>614</v>
      </c>
      <c r="WSO310" s="119" t="s">
        <v>614</v>
      </c>
      <c r="WSP310" s="119" t="s">
        <v>614</v>
      </c>
      <c r="WSQ310" s="119" t="s">
        <v>614</v>
      </c>
      <c r="WSR310" s="119" t="s">
        <v>614</v>
      </c>
      <c r="WSS310" s="119" t="s">
        <v>614</v>
      </c>
      <c r="WST310" s="119" t="s">
        <v>614</v>
      </c>
      <c r="WSU310" s="119" t="s">
        <v>614</v>
      </c>
      <c r="WSV310" s="119" t="s">
        <v>614</v>
      </c>
      <c r="WSW310" s="119" t="s">
        <v>614</v>
      </c>
      <c r="WSX310" s="119" t="s">
        <v>614</v>
      </c>
      <c r="WSY310" s="119" t="s">
        <v>614</v>
      </c>
      <c r="WSZ310" s="119" t="s">
        <v>614</v>
      </c>
      <c r="WTA310" s="119" t="s">
        <v>614</v>
      </c>
      <c r="WTB310" s="119" t="s">
        <v>614</v>
      </c>
      <c r="WTC310" s="119" t="s">
        <v>614</v>
      </c>
      <c r="WTD310" s="119" t="s">
        <v>614</v>
      </c>
      <c r="WTE310" s="119" t="s">
        <v>614</v>
      </c>
      <c r="WTF310" s="119" t="s">
        <v>614</v>
      </c>
      <c r="WTG310" s="119" t="s">
        <v>614</v>
      </c>
      <c r="WTH310" s="119" t="s">
        <v>614</v>
      </c>
      <c r="WTI310" s="119" t="s">
        <v>614</v>
      </c>
      <c r="WTJ310" s="119" t="s">
        <v>614</v>
      </c>
      <c r="WTK310" s="119" t="s">
        <v>614</v>
      </c>
      <c r="WTL310" s="119" t="s">
        <v>614</v>
      </c>
      <c r="WTM310" s="119" t="s">
        <v>614</v>
      </c>
      <c r="WTN310" s="119" t="s">
        <v>614</v>
      </c>
      <c r="WTO310" s="119" t="s">
        <v>614</v>
      </c>
      <c r="WTP310" s="119" t="s">
        <v>614</v>
      </c>
      <c r="WTQ310" s="119" t="s">
        <v>614</v>
      </c>
      <c r="WTR310" s="119" t="s">
        <v>614</v>
      </c>
      <c r="WTS310" s="119" t="s">
        <v>614</v>
      </c>
      <c r="WTT310" s="119" t="s">
        <v>614</v>
      </c>
      <c r="WTU310" s="119" t="s">
        <v>614</v>
      </c>
      <c r="WTV310" s="119" t="s">
        <v>614</v>
      </c>
      <c r="WTW310" s="119" t="s">
        <v>614</v>
      </c>
      <c r="WTX310" s="119" t="s">
        <v>614</v>
      </c>
      <c r="WTY310" s="119" t="s">
        <v>614</v>
      </c>
      <c r="WTZ310" s="119" t="s">
        <v>614</v>
      </c>
      <c r="WUA310" s="119" t="s">
        <v>614</v>
      </c>
      <c r="WUB310" s="119" t="s">
        <v>614</v>
      </c>
      <c r="WUC310" s="119" t="s">
        <v>614</v>
      </c>
      <c r="WUD310" s="119" t="s">
        <v>614</v>
      </c>
      <c r="WUE310" s="119" t="s">
        <v>614</v>
      </c>
      <c r="WUF310" s="119" t="s">
        <v>614</v>
      </c>
      <c r="WUG310" s="119" t="s">
        <v>614</v>
      </c>
      <c r="WUH310" s="119" t="s">
        <v>614</v>
      </c>
      <c r="WUI310" s="119" t="s">
        <v>614</v>
      </c>
      <c r="WUJ310" s="119" t="s">
        <v>614</v>
      </c>
      <c r="WUK310" s="119" t="s">
        <v>614</v>
      </c>
      <c r="WUL310" s="119" t="s">
        <v>614</v>
      </c>
      <c r="WUM310" s="119" t="s">
        <v>614</v>
      </c>
      <c r="WUN310" s="119" t="s">
        <v>614</v>
      </c>
      <c r="WUO310" s="119" t="s">
        <v>614</v>
      </c>
      <c r="WUP310" s="119" t="s">
        <v>614</v>
      </c>
      <c r="WUQ310" s="119" t="s">
        <v>614</v>
      </c>
      <c r="WUR310" s="119" t="s">
        <v>614</v>
      </c>
      <c r="WUS310" s="119" t="s">
        <v>614</v>
      </c>
      <c r="WUT310" s="119" t="s">
        <v>614</v>
      </c>
      <c r="WUU310" s="119" t="s">
        <v>614</v>
      </c>
      <c r="WUV310" s="119" t="s">
        <v>614</v>
      </c>
      <c r="WUW310" s="119" t="s">
        <v>614</v>
      </c>
      <c r="WUX310" s="119" t="s">
        <v>614</v>
      </c>
      <c r="WUY310" s="119" t="s">
        <v>614</v>
      </c>
      <c r="WUZ310" s="119" t="s">
        <v>614</v>
      </c>
      <c r="WVA310" s="119" t="s">
        <v>614</v>
      </c>
      <c r="WVB310" s="119" t="s">
        <v>614</v>
      </c>
      <c r="WVC310" s="119" t="s">
        <v>614</v>
      </c>
      <c r="WVD310" s="119" t="s">
        <v>614</v>
      </c>
      <c r="WVE310" s="119" t="s">
        <v>614</v>
      </c>
      <c r="WVF310" s="119" t="s">
        <v>614</v>
      </c>
      <c r="WVG310" s="119" t="s">
        <v>614</v>
      </c>
      <c r="WVH310" s="119" t="s">
        <v>614</v>
      </c>
      <c r="WVI310" s="119" t="s">
        <v>614</v>
      </c>
      <c r="WVJ310" s="119" t="s">
        <v>614</v>
      </c>
      <c r="WVK310" s="119" t="s">
        <v>614</v>
      </c>
      <c r="WVL310" s="119" t="s">
        <v>614</v>
      </c>
      <c r="WVM310" s="119" t="s">
        <v>614</v>
      </c>
      <c r="WVN310" s="119" t="s">
        <v>614</v>
      </c>
      <c r="WVO310" s="119" t="s">
        <v>614</v>
      </c>
      <c r="WVP310" s="119" t="s">
        <v>614</v>
      </c>
      <c r="WVQ310" s="119" t="s">
        <v>614</v>
      </c>
      <c r="WVR310" s="119" t="s">
        <v>614</v>
      </c>
      <c r="WVS310" s="119" t="s">
        <v>614</v>
      </c>
      <c r="WVT310" s="119" t="s">
        <v>614</v>
      </c>
      <c r="WVU310" s="119" t="s">
        <v>614</v>
      </c>
      <c r="WVV310" s="119" t="s">
        <v>614</v>
      </c>
      <c r="WVW310" s="119" t="s">
        <v>614</v>
      </c>
      <c r="WVX310" s="119" t="s">
        <v>614</v>
      </c>
      <c r="WVY310" s="119" t="s">
        <v>614</v>
      </c>
      <c r="WVZ310" s="119" t="s">
        <v>614</v>
      </c>
      <c r="WWA310" s="119" t="s">
        <v>614</v>
      </c>
      <c r="WWB310" s="119" t="s">
        <v>614</v>
      </c>
      <c r="WWC310" s="119" t="s">
        <v>614</v>
      </c>
      <c r="WWD310" s="119" t="s">
        <v>614</v>
      </c>
      <c r="WWE310" s="119" t="s">
        <v>614</v>
      </c>
      <c r="WWF310" s="119" t="s">
        <v>614</v>
      </c>
      <c r="WWG310" s="119" t="s">
        <v>614</v>
      </c>
      <c r="WWH310" s="119" t="s">
        <v>614</v>
      </c>
      <c r="WWI310" s="119" t="s">
        <v>614</v>
      </c>
      <c r="WWJ310" s="119" t="s">
        <v>614</v>
      </c>
      <c r="WWK310" s="119" t="s">
        <v>614</v>
      </c>
      <c r="WWL310" s="119" t="s">
        <v>614</v>
      </c>
      <c r="WWM310" s="119" t="s">
        <v>614</v>
      </c>
      <c r="WWN310" s="119" t="s">
        <v>614</v>
      </c>
      <c r="WWO310" s="119" t="s">
        <v>614</v>
      </c>
      <c r="WWP310" s="119" t="s">
        <v>614</v>
      </c>
      <c r="WWQ310" s="119" t="s">
        <v>614</v>
      </c>
      <c r="WWR310" s="119" t="s">
        <v>614</v>
      </c>
      <c r="WWS310" s="119" t="s">
        <v>614</v>
      </c>
      <c r="WWT310" s="119" t="s">
        <v>614</v>
      </c>
      <c r="WWU310" s="119" t="s">
        <v>614</v>
      </c>
      <c r="WWV310" s="119" t="s">
        <v>614</v>
      </c>
      <c r="WWW310" s="119" t="s">
        <v>614</v>
      </c>
      <c r="WWX310" s="119" t="s">
        <v>614</v>
      </c>
      <c r="WWY310" s="119" t="s">
        <v>614</v>
      </c>
      <c r="WWZ310" s="119" t="s">
        <v>614</v>
      </c>
      <c r="WXA310" s="119" t="s">
        <v>614</v>
      </c>
      <c r="WXB310" s="119" t="s">
        <v>614</v>
      </c>
      <c r="WXC310" s="119" t="s">
        <v>614</v>
      </c>
      <c r="WXD310" s="119" t="s">
        <v>614</v>
      </c>
      <c r="WXE310" s="119" t="s">
        <v>614</v>
      </c>
      <c r="WXF310" s="119" t="s">
        <v>614</v>
      </c>
      <c r="WXG310" s="119" t="s">
        <v>614</v>
      </c>
      <c r="WXH310" s="119" t="s">
        <v>614</v>
      </c>
      <c r="WXI310" s="119" t="s">
        <v>614</v>
      </c>
      <c r="WXJ310" s="119" t="s">
        <v>614</v>
      </c>
      <c r="WXK310" s="119" t="s">
        <v>614</v>
      </c>
      <c r="WXL310" s="119" t="s">
        <v>614</v>
      </c>
      <c r="WXM310" s="119" t="s">
        <v>614</v>
      </c>
      <c r="WXN310" s="119" t="s">
        <v>614</v>
      </c>
      <c r="WXO310" s="119" t="s">
        <v>614</v>
      </c>
      <c r="WXP310" s="119" t="s">
        <v>614</v>
      </c>
    </row>
    <row r="311" spans="1:16188" s="119" customFormat="1" x14ac:dyDescent="0.25">
      <c r="A311" s="74">
        <f t="shared" si="46"/>
        <v>296</v>
      </c>
      <c r="B311" s="75">
        <f t="shared" si="47"/>
        <v>111</v>
      </c>
      <c r="C311" s="117"/>
      <c r="D311" s="65" t="s">
        <v>665</v>
      </c>
      <c r="E311" s="118"/>
      <c r="F311" s="76">
        <f t="shared" si="44"/>
        <v>2152751.83</v>
      </c>
      <c r="G311" s="111"/>
      <c r="H311" s="111"/>
      <c r="I311" s="111"/>
      <c r="J311" s="111"/>
      <c r="K311" s="67">
        <v>1843469.3852256862</v>
      </c>
      <c r="L311" s="67"/>
      <c r="M311" s="67"/>
      <c r="N311" s="67"/>
      <c r="O311" s="67"/>
      <c r="P311" s="67"/>
      <c r="Q311" s="67"/>
      <c r="R311" s="67"/>
      <c r="S311" s="67">
        <v>244969.50297599999</v>
      </c>
      <c r="T311" s="67">
        <v>24000</v>
      </c>
      <c r="U311" s="72">
        <v>40312.941798313601</v>
      </c>
      <c r="V311" s="62">
        <f t="shared" si="45"/>
        <v>1</v>
      </c>
    </row>
    <row r="312" spans="1:16188" s="119" customFormat="1" x14ac:dyDescent="0.25">
      <c r="A312" s="74">
        <f t="shared" si="46"/>
        <v>297</v>
      </c>
      <c r="B312" s="75">
        <f t="shared" si="47"/>
        <v>112</v>
      </c>
      <c r="C312" s="117"/>
      <c r="D312" s="65" t="s">
        <v>697</v>
      </c>
      <c r="E312" s="118"/>
      <c r="F312" s="76">
        <f t="shared" si="44"/>
        <v>2155726.8499999996</v>
      </c>
      <c r="G312" s="111"/>
      <c r="H312" s="111"/>
      <c r="I312" s="111"/>
      <c r="J312" s="111"/>
      <c r="K312" s="67">
        <v>1847918.7164512032</v>
      </c>
      <c r="L312" s="67"/>
      <c r="M312" s="67"/>
      <c r="N312" s="67"/>
      <c r="O312" s="67"/>
      <c r="P312" s="67"/>
      <c r="Q312" s="67"/>
      <c r="R312" s="67"/>
      <c r="S312" s="67">
        <v>243397.89388800002</v>
      </c>
      <c r="T312" s="67">
        <v>24000</v>
      </c>
      <c r="U312" s="72">
        <v>40410.239660796804</v>
      </c>
      <c r="V312" s="62">
        <f t="shared" si="45"/>
        <v>1</v>
      </c>
    </row>
    <row r="313" spans="1:16188" s="119" customFormat="1" x14ac:dyDescent="0.25">
      <c r="A313" s="74">
        <f t="shared" si="46"/>
        <v>298</v>
      </c>
      <c r="B313" s="75">
        <f t="shared" si="47"/>
        <v>113</v>
      </c>
      <c r="C313" s="117"/>
      <c r="D313" s="65" t="s">
        <v>660</v>
      </c>
      <c r="E313" s="118"/>
      <c r="F313" s="76">
        <f t="shared" si="44"/>
        <v>17851669.849999998</v>
      </c>
      <c r="G313" s="111"/>
      <c r="H313" s="111"/>
      <c r="I313" s="111"/>
      <c r="J313" s="67">
        <v>1613543.1522205768</v>
      </c>
      <c r="K313" s="67">
        <v>1170100.2345370059</v>
      </c>
      <c r="L313" s="67"/>
      <c r="M313" s="67"/>
      <c r="N313" s="67"/>
      <c r="O313" s="67"/>
      <c r="P313" s="67"/>
      <c r="Q313" s="67">
        <v>6644076.9156807279</v>
      </c>
      <c r="R313" s="67">
        <v>7272213.9060160564</v>
      </c>
      <c r="S313" s="67">
        <v>742671.38934712671</v>
      </c>
      <c r="T313" s="67">
        <v>43870.514143199995</v>
      </c>
      <c r="U313" s="72">
        <v>365193.73805530707</v>
      </c>
      <c r="V313" s="62">
        <f t="shared" si="45"/>
        <v>4</v>
      </c>
    </row>
    <row r="314" spans="1:16188" x14ac:dyDescent="0.25">
      <c r="A314" s="74">
        <f t="shared" si="46"/>
        <v>299</v>
      </c>
      <c r="B314" s="75">
        <f t="shared" si="47"/>
        <v>114</v>
      </c>
      <c r="C314" s="65" t="s">
        <v>73</v>
      </c>
      <c r="D314" s="65" t="s">
        <v>86</v>
      </c>
      <c r="E314" s="98" t="s">
        <v>554</v>
      </c>
      <c r="F314" s="76">
        <f t="shared" si="44"/>
        <v>3059778.74</v>
      </c>
      <c r="G314" s="67"/>
      <c r="H314" s="67"/>
      <c r="I314" s="67"/>
      <c r="J314" s="67"/>
      <c r="K314" s="67">
        <v>2968017.0777600002</v>
      </c>
      <c r="L314" s="67"/>
      <c r="M314" s="67"/>
      <c r="N314" s="67">
        <v>0</v>
      </c>
      <c r="O314" s="67">
        <v>0</v>
      </c>
      <c r="P314" s="67"/>
      <c r="Q314" s="67"/>
      <c r="R314" s="67"/>
      <c r="S314" s="67">
        <v>2857.14</v>
      </c>
      <c r="T314" s="77">
        <v>24000</v>
      </c>
      <c r="U314" s="78">
        <v>64904.522240000006</v>
      </c>
      <c r="V314" s="62">
        <f t="shared" si="45"/>
        <v>1</v>
      </c>
    </row>
    <row r="315" spans="1:16188" x14ac:dyDescent="0.25">
      <c r="A315" s="74">
        <f t="shared" si="46"/>
        <v>300</v>
      </c>
      <c r="B315" s="75">
        <f t="shared" si="47"/>
        <v>115</v>
      </c>
      <c r="C315" s="65" t="s">
        <v>73</v>
      </c>
      <c r="D315" s="65" t="s">
        <v>378</v>
      </c>
      <c r="E315" s="98" t="s">
        <v>554</v>
      </c>
      <c r="F315" s="76">
        <f t="shared" si="44"/>
        <v>44087712.000000007</v>
      </c>
      <c r="G315" s="67"/>
      <c r="H315" s="67">
        <v>5128114.1301599992</v>
      </c>
      <c r="I315" s="67">
        <v>5456239.5909000002</v>
      </c>
      <c r="J315" s="67">
        <v>4284881.5390919996</v>
      </c>
      <c r="K315" s="67"/>
      <c r="L315" s="67"/>
      <c r="M315" s="67"/>
      <c r="N315" s="67">
        <v>0</v>
      </c>
      <c r="O315" s="67">
        <v>15751030.220309999</v>
      </c>
      <c r="P315" s="67">
        <v>0</v>
      </c>
      <c r="Q315" s="67"/>
      <c r="R315" s="67">
        <v>12056585.131878</v>
      </c>
      <c r="S315" s="67">
        <v>396931.25999999995</v>
      </c>
      <c r="T315" s="77">
        <v>80673.84</v>
      </c>
      <c r="U315" s="78">
        <v>933256.28766000003</v>
      </c>
      <c r="V315" s="62">
        <f t="shared" si="45"/>
        <v>5</v>
      </c>
    </row>
    <row r="316" spans="1:16188" x14ac:dyDescent="0.25">
      <c r="A316" s="74">
        <f t="shared" si="46"/>
        <v>301</v>
      </c>
      <c r="B316" s="75">
        <f t="shared" si="47"/>
        <v>116</v>
      </c>
      <c r="C316" s="65" t="s">
        <v>221</v>
      </c>
      <c r="D316" s="65" t="s">
        <v>383</v>
      </c>
      <c r="E316" s="98" t="s">
        <v>554</v>
      </c>
      <c r="F316" s="76">
        <f t="shared" si="44"/>
        <v>5484113.5200000005</v>
      </c>
      <c r="G316" s="67">
        <v>2690748.568494</v>
      </c>
      <c r="H316" s="67">
        <v>1668343.007394</v>
      </c>
      <c r="I316" s="67"/>
      <c r="J316" s="67">
        <v>685043.90719799988</v>
      </c>
      <c r="K316" s="67">
        <v>0</v>
      </c>
      <c r="L316" s="67"/>
      <c r="M316" s="67">
        <v>262232.90488164005</v>
      </c>
      <c r="N316" s="67">
        <v>0</v>
      </c>
      <c r="O316" s="67">
        <v>0</v>
      </c>
      <c r="P316" s="67">
        <v>0</v>
      </c>
      <c r="Q316" s="67">
        <v>0</v>
      </c>
      <c r="R316" s="67">
        <v>0</v>
      </c>
      <c r="S316" s="67">
        <v>40971.241300000002</v>
      </c>
      <c r="T316" s="77">
        <v>20734.3613</v>
      </c>
      <c r="U316" s="78">
        <v>116039.52943236002</v>
      </c>
      <c r="V316" s="62">
        <f t="shared" si="45"/>
        <v>4</v>
      </c>
    </row>
    <row r="317" spans="1:16188" x14ac:dyDescent="0.25">
      <c r="A317" s="74">
        <f t="shared" si="46"/>
        <v>302</v>
      </c>
      <c r="B317" s="75">
        <f t="shared" si="47"/>
        <v>117</v>
      </c>
      <c r="C317" s="65" t="s">
        <v>221</v>
      </c>
      <c r="D317" s="65" t="s">
        <v>482</v>
      </c>
      <c r="E317" s="98" t="s">
        <v>554</v>
      </c>
      <c r="F317" s="76">
        <f t="shared" si="44"/>
        <v>10279133.729999999</v>
      </c>
      <c r="G317" s="67">
        <v>4401647.2299239999</v>
      </c>
      <c r="H317" s="67">
        <v>2728944.7063199999</v>
      </c>
      <c r="I317" s="67">
        <v>1282797.7023540002</v>
      </c>
      <c r="J317" s="67">
        <v>1125093.5331300001</v>
      </c>
      <c r="K317" s="67">
        <v>0</v>
      </c>
      <c r="L317" s="67"/>
      <c r="M317" s="67">
        <v>428109.96493607998</v>
      </c>
      <c r="N317" s="67">
        <v>0</v>
      </c>
      <c r="O317" s="67">
        <v>0</v>
      </c>
      <c r="P317" s="67">
        <v>0</v>
      </c>
      <c r="Q317" s="67">
        <v>0</v>
      </c>
      <c r="R317" s="67">
        <v>0</v>
      </c>
      <c r="S317" s="67">
        <v>66127.388600000006</v>
      </c>
      <c r="T317" s="77">
        <v>28463.998599999999</v>
      </c>
      <c r="U317" s="78">
        <v>217949.20613592002</v>
      </c>
      <c r="V317" s="62">
        <f t="shared" si="45"/>
        <v>5</v>
      </c>
    </row>
    <row r="318" spans="1:16188" x14ac:dyDescent="0.25">
      <c r="A318" s="74">
        <f t="shared" si="46"/>
        <v>303</v>
      </c>
      <c r="B318" s="75">
        <f t="shared" si="47"/>
        <v>118</v>
      </c>
      <c r="C318" s="65" t="s">
        <v>221</v>
      </c>
      <c r="D318" s="65" t="s">
        <v>483</v>
      </c>
      <c r="E318" s="98" t="s">
        <v>554</v>
      </c>
      <c r="F318" s="76">
        <f t="shared" si="44"/>
        <v>5796292.5199999996</v>
      </c>
      <c r="G318" s="67">
        <v>0</v>
      </c>
      <c r="H318" s="67">
        <v>0</v>
      </c>
      <c r="I318" s="67">
        <v>0</v>
      </c>
      <c r="J318" s="67">
        <v>0</v>
      </c>
      <c r="K318" s="67">
        <v>0</v>
      </c>
      <c r="L318" s="67"/>
      <c r="M318" s="67"/>
      <c r="N318" s="67">
        <v>0</v>
      </c>
      <c r="O318" s="67">
        <v>0</v>
      </c>
      <c r="P318" s="67">
        <v>0</v>
      </c>
      <c r="Q318" s="67">
        <v>5611851.8558339998</v>
      </c>
      <c r="R318" s="67">
        <v>0</v>
      </c>
      <c r="S318" s="67">
        <v>37720.83</v>
      </c>
      <c r="T318" s="77">
        <v>24000</v>
      </c>
      <c r="U318" s="78">
        <v>122719.834166</v>
      </c>
      <c r="V318" s="62">
        <f t="shared" si="45"/>
        <v>1</v>
      </c>
    </row>
    <row r="319" spans="1:16188" x14ac:dyDescent="0.25">
      <c r="A319" s="74">
        <f t="shared" si="46"/>
        <v>304</v>
      </c>
      <c r="B319" s="75">
        <f t="shared" si="47"/>
        <v>119</v>
      </c>
      <c r="C319" s="65" t="s">
        <v>90</v>
      </c>
      <c r="D319" s="65" t="s">
        <v>387</v>
      </c>
      <c r="E319" s="98" t="s">
        <v>554</v>
      </c>
      <c r="F319" s="76">
        <f t="shared" si="44"/>
        <v>8546292.5500000007</v>
      </c>
      <c r="G319" s="67">
        <v>0</v>
      </c>
      <c r="H319" s="67">
        <v>0</v>
      </c>
      <c r="I319" s="67">
        <v>0</v>
      </c>
      <c r="J319" s="67">
        <v>0</v>
      </c>
      <c r="K319" s="67">
        <v>0</v>
      </c>
      <c r="L319" s="67"/>
      <c r="M319" s="67"/>
      <c r="N319" s="67">
        <v>0</v>
      </c>
      <c r="O319" s="67">
        <v>8296487.0318400003</v>
      </c>
      <c r="P319" s="67">
        <v>0</v>
      </c>
      <c r="Q319" s="67">
        <v>0</v>
      </c>
      <c r="R319" s="67">
        <v>0</v>
      </c>
      <c r="S319" s="67">
        <v>44378.15</v>
      </c>
      <c r="T319" s="77">
        <v>24000</v>
      </c>
      <c r="U319" s="78">
        <v>181427.36816000004</v>
      </c>
      <c r="V319" s="62">
        <f t="shared" si="45"/>
        <v>1</v>
      </c>
    </row>
    <row r="320" spans="1:16188" x14ac:dyDescent="0.25">
      <c r="A320" s="74">
        <f t="shared" si="46"/>
        <v>305</v>
      </c>
      <c r="B320" s="75">
        <f t="shared" si="47"/>
        <v>120</v>
      </c>
      <c r="C320" s="65" t="s">
        <v>90</v>
      </c>
      <c r="D320" s="65" t="s">
        <v>484</v>
      </c>
      <c r="E320" s="98" t="s">
        <v>554</v>
      </c>
      <c r="F320" s="76">
        <f t="shared" si="44"/>
        <v>11230594.252708001</v>
      </c>
      <c r="G320" s="67">
        <v>2339408.797698</v>
      </c>
      <c r="H320" s="67">
        <v>1449960.6375240001</v>
      </c>
      <c r="I320" s="67"/>
      <c r="J320" s="67"/>
      <c r="K320" s="67">
        <v>0</v>
      </c>
      <c r="L320" s="67"/>
      <c r="M320" s="67">
        <v>228234.10595495999</v>
      </c>
      <c r="N320" s="67">
        <v>0</v>
      </c>
      <c r="O320" s="67">
        <v>6850480.8288420001</v>
      </c>
      <c r="P320" s="67">
        <v>0</v>
      </c>
      <c r="Q320" s="67">
        <v>0</v>
      </c>
      <c r="R320" s="67">
        <v>0</v>
      </c>
      <c r="S320" s="67">
        <v>99074.368199999997</v>
      </c>
      <c r="T320" s="77">
        <v>26379.8482</v>
      </c>
      <c r="U320" s="78">
        <v>237055.66628903997</v>
      </c>
      <c r="V320" s="62">
        <f t="shared" si="45"/>
        <v>4</v>
      </c>
    </row>
    <row r="321" spans="1:22" x14ac:dyDescent="0.25">
      <c r="A321" s="74">
        <f t="shared" si="46"/>
        <v>306</v>
      </c>
      <c r="B321" s="75">
        <f t="shared" si="47"/>
        <v>121</v>
      </c>
      <c r="C321" s="65" t="s">
        <v>90</v>
      </c>
      <c r="D321" s="65" t="s">
        <v>388</v>
      </c>
      <c r="E321" s="98" t="s">
        <v>554</v>
      </c>
      <c r="F321" s="76">
        <f t="shared" si="44"/>
        <v>8281653.2599999998</v>
      </c>
      <c r="G321" s="67">
        <v>0</v>
      </c>
      <c r="H321" s="67">
        <v>0</v>
      </c>
      <c r="I321" s="67">
        <v>0</v>
      </c>
      <c r="J321" s="67">
        <v>0</v>
      </c>
      <c r="K321" s="67">
        <v>0</v>
      </c>
      <c r="L321" s="67"/>
      <c r="M321" s="67"/>
      <c r="N321" s="67">
        <v>0</v>
      </c>
      <c r="O321" s="67">
        <v>8036535.1529399995</v>
      </c>
      <c r="P321" s="67">
        <v>0</v>
      </c>
      <c r="Q321" s="67">
        <v>0</v>
      </c>
      <c r="R321" s="67">
        <v>0</v>
      </c>
      <c r="S321" s="67">
        <v>45375.360000000001</v>
      </c>
      <c r="T321" s="77">
        <v>24000</v>
      </c>
      <c r="U321" s="78">
        <v>175742.74705999999</v>
      </c>
      <c r="V321" s="62">
        <f t="shared" si="45"/>
        <v>1</v>
      </c>
    </row>
    <row r="322" spans="1:22" x14ac:dyDescent="0.25">
      <c r="A322" s="74">
        <f t="shared" si="46"/>
        <v>307</v>
      </c>
      <c r="B322" s="75">
        <f t="shared" si="47"/>
        <v>122</v>
      </c>
      <c r="C322" s="65" t="s">
        <v>90</v>
      </c>
      <c r="D322" s="65" t="s">
        <v>228</v>
      </c>
      <c r="E322" s="98" t="s">
        <v>554</v>
      </c>
      <c r="F322" s="76">
        <f t="shared" si="44"/>
        <v>13590093.776855741</v>
      </c>
      <c r="G322" s="67"/>
      <c r="H322" s="67"/>
      <c r="I322" s="67">
        <v>0</v>
      </c>
      <c r="J322" s="67">
        <v>1796569.131756</v>
      </c>
      <c r="K322" s="67"/>
      <c r="L322" s="67"/>
      <c r="M322" s="67"/>
      <c r="N322" s="67">
        <v>0</v>
      </c>
      <c r="O322" s="67">
        <v>0</v>
      </c>
      <c r="P322" s="67">
        <v>2128931.0888999999</v>
      </c>
      <c r="Q322" s="67">
        <v>0</v>
      </c>
      <c r="R322" s="67">
        <v>8114437.2518159999</v>
      </c>
      <c r="S322" s="67">
        <v>1200305.659</v>
      </c>
      <c r="T322" s="77">
        <v>108232.6369</v>
      </c>
      <c r="U322" s="78">
        <v>241618.00848373998</v>
      </c>
      <c r="V322" s="62">
        <f t="shared" si="45"/>
        <v>3</v>
      </c>
    </row>
    <row r="323" spans="1:22" x14ac:dyDescent="0.25">
      <c r="A323" s="74">
        <f t="shared" si="46"/>
        <v>308</v>
      </c>
      <c r="B323" s="75">
        <f t="shared" si="47"/>
        <v>123</v>
      </c>
      <c r="C323" s="65" t="s">
        <v>90</v>
      </c>
      <c r="D323" s="65" t="s">
        <v>229</v>
      </c>
      <c r="E323" s="98" t="s">
        <v>554</v>
      </c>
      <c r="F323" s="76">
        <f t="shared" si="44"/>
        <v>6301561.3700000001</v>
      </c>
      <c r="G323" s="67">
        <v>0</v>
      </c>
      <c r="H323" s="67">
        <v>0</v>
      </c>
      <c r="I323" s="67">
        <v>448683.30485999992</v>
      </c>
      <c r="J323" s="67">
        <v>0</v>
      </c>
      <c r="K323" s="67">
        <v>0</v>
      </c>
      <c r="L323" s="67"/>
      <c r="M323" s="67"/>
      <c r="N323" s="67">
        <v>0</v>
      </c>
      <c r="O323" s="67">
        <v>5486791.4241840001</v>
      </c>
      <c r="P323" s="67">
        <v>0</v>
      </c>
      <c r="Q323" s="67">
        <v>0</v>
      </c>
      <c r="R323" s="67">
        <v>0</v>
      </c>
      <c r="S323" s="67">
        <v>229623.16999999998</v>
      </c>
      <c r="T323" s="77">
        <v>6666.66</v>
      </c>
      <c r="U323" s="78">
        <v>129796.81095600002</v>
      </c>
      <c r="V323" s="62">
        <f t="shared" si="45"/>
        <v>2</v>
      </c>
    </row>
    <row r="324" spans="1:22" x14ac:dyDescent="0.25">
      <c r="A324" s="74">
        <f t="shared" si="46"/>
        <v>309</v>
      </c>
      <c r="B324" s="75">
        <f t="shared" si="47"/>
        <v>124</v>
      </c>
      <c r="C324" s="65" t="s">
        <v>90</v>
      </c>
      <c r="D324" s="65" t="s">
        <v>230</v>
      </c>
      <c r="E324" s="98" t="s">
        <v>554</v>
      </c>
      <c r="F324" s="76">
        <f t="shared" si="44"/>
        <v>15174705.220000003</v>
      </c>
      <c r="G324" s="67"/>
      <c r="H324" s="67">
        <v>2485979.4267953397</v>
      </c>
      <c r="I324" s="67">
        <v>0</v>
      </c>
      <c r="J324" s="67">
        <v>1626070.4809313999</v>
      </c>
      <c r="K324" s="67"/>
      <c r="L324" s="67"/>
      <c r="M324" s="67"/>
      <c r="N324" s="67">
        <v>0</v>
      </c>
      <c r="O324" s="67">
        <v>0</v>
      </c>
      <c r="P324" s="67">
        <v>1905235.8175254602</v>
      </c>
      <c r="Q324" s="67">
        <v>0</v>
      </c>
      <c r="R324" s="67">
        <v>7142461.0960579803</v>
      </c>
      <c r="S324" s="67">
        <v>1575434.3365000002</v>
      </c>
      <c r="T324" s="77">
        <v>151747.05220000001</v>
      </c>
      <c r="U324" s="78">
        <v>287777.00998981996</v>
      </c>
      <c r="V324" s="62">
        <f t="shared" si="45"/>
        <v>4</v>
      </c>
    </row>
    <row r="325" spans="1:22" x14ac:dyDescent="0.25">
      <c r="A325" s="74">
        <f t="shared" si="46"/>
        <v>310</v>
      </c>
      <c r="B325" s="75">
        <f t="shared" si="47"/>
        <v>125</v>
      </c>
      <c r="C325" s="65" t="s">
        <v>90</v>
      </c>
      <c r="D325" s="65" t="s">
        <v>231</v>
      </c>
      <c r="E325" s="98" t="s">
        <v>554</v>
      </c>
      <c r="F325" s="76">
        <f t="shared" si="44"/>
        <v>10996364.970000001</v>
      </c>
      <c r="G325" s="67"/>
      <c r="H325" s="67"/>
      <c r="I325" s="67">
        <v>0</v>
      </c>
      <c r="J325" s="67">
        <v>1451323.2211791598</v>
      </c>
      <c r="K325" s="67"/>
      <c r="L325" s="67"/>
      <c r="M325" s="67"/>
      <c r="N325" s="67">
        <v>0</v>
      </c>
      <c r="O325" s="67">
        <v>0</v>
      </c>
      <c r="P325" s="67">
        <v>1700487.7793358001</v>
      </c>
      <c r="Q325" s="67">
        <v>0</v>
      </c>
      <c r="R325" s="67">
        <v>6374889.50133924</v>
      </c>
      <c r="S325" s="67">
        <v>1151371.1732999999</v>
      </c>
      <c r="T325" s="77">
        <v>109963.64969999999</v>
      </c>
      <c r="U325" s="78">
        <v>208329.64514579996</v>
      </c>
      <c r="V325" s="62">
        <f t="shared" si="45"/>
        <v>3</v>
      </c>
    </row>
    <row r="326" spans="1:22" x14ac:dyDescent="0.25">
      <c r="A326" s="74">
        <f t="shared" si="46"/>
        <v>311</v>
      </c>
      <c r="B326" s="75">
        <f t="shared" si="47"/>
        <v>126</v>
      </c>
      <c r="C326" s="65" t="s">
        <v>90</v>
      </c>
      <c r="D326" s="65" t="s">
        <v>232</v>
      </c>
      <c r="E326" s="98" t="s">
        <v>554</v>
      </c>
      <c r="F326" s="76">
        <f t="shared" si="44"/>
        <v>6504868.2399999993</v>
      </c>
      <c r="G326" s="67">
        <v>0</v>
      </c>
      <c r="H326" s="67">
        <v>0</v>
      </c>
      <c r="I326" s="67">
        <v>467037.62309399992</v>
      </c>
      <c r="J326" s="67">
        <v>0</v>
      </c>
      <c r="K326" s="67">
        <v>0</v>
      </c>
      <c r="L326" s="67"/>
      <c r="M326" s="67"/>
      <c r="N326" s="67">
        <v>0</v>
      </c>
      <c r="O326" s="67">
        <v>5667705.0104639996</v>
      </c>
      <c r="P326" s="67">
        <v>0</v>
      </c>
      <c r="Q326" s="67">
        <v>0</v>
      </c>
      <c r="R326" s="67">
        <v>0</v>
      </c>
      <c r="S326" s="67">
        <v>229304.55</v>
      </c>
      <c r="T326" s="77">
        <v>6666.66</v>
      </c>
      <c r="U326" s="78">
        <v>134154.396442</v>
      </c>
      <c r="V326" s="62">
        <f t="shared" si="45"/>
        <v>2</v>
      </c>
    </row>
    <row r="327" spans="1:22" x14ac:dyDescent="0.25">
      <c r="A327" s="74">
        <f t="shared" si="46"/>
        <v>312</v>
      </c>
      <c r="B327" s="75">
        <f t="shared" si="47"/>
        <v>127</v>
      </c>
      <c r="C327" s="65" t="s">
        <v>90</v>
      </c>
      <c r="D327" s="65" t="s">
        <v>233</v>
      </c>
      <c r="E327" s="98" t="s">
        <v>554</v>
      </c>
      <c r="F327" s="76">
        <f t="shared" si="44"/>
        <v>616949</v>
      </c>
      <c r="G327" s="67">
        <v>0</v>
      </c>
      <c r="H327" s="67">
        <v>0</v>
      </c>
      <c r="I327" s="67">
        <v>537334.19934599998</v>
      </c>
      <c r="J327" s="67">
        <v>0</v>
      </c>
      <c r="K327" s="67">
        <v>0</v>
      </c>
      <c r="L327" s="67"/>
      <c r="M327" s="67"/>
      <c r="N327" s="67">
        <v>0</v>
      </c>
      <c r="O327" s="67">
        <v>0</v>
      </c>
      <c r="P327" s="67">
        <v>0</v>
      </c>
      <c r="Q327" s="67">
        <v>0</v>
      </c>
      <c r="R327" s="67">
        <v>0</v>
      </c>
      <c r="S327" s="67">
        <v>61694.9</v>
      </c>
      <c r="T327" s="77">
        <v>6169.49</v>
      </c>
      <c r="U327" s="78">
        <v>11750.410653999999</v>
      </c>
      <c r="V327" s="62">
        <f t="shared" si="45"/>
        <v>1</v>
      </c>
    </row>
    <row r="328" spans="1:22" x14ac:dyDescent="0.25">
      <c r="A328" s="74">
        <f t="shared" si="46"/>
        <v>313</v>
      </c>
      <c r="B328" s="75">
        <f t="shared" si="47"/>
        <v>128</v>
      </c>
      <c r="C328" s="65" t="s">
        <v>235</v>
      </c>
      <c r="D328" s="65" t="s">
        <v>236</v>
      </c>
      <c r="E328" s="98" t="s">
        <v>554</v>
      </c>
      <c r="F328" s="76">
        <f t="shared" si="44"/>
        <v>4401239.530806968</v>
      </c>
      <c r="G328" s="67">
        <v>3828166.3</v>
      </c>
      <c r="H328" s="67"/>
      <c r="I328" s="67"/>
      <c r="J328" s="67"/>
      <c r="K328" s="67">
        <v>0</v>
      </c>
      <c r="L328" s="67"/>
      <c r="M328" s="67">
        <v>125708.39506661828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324305.66950075008</v>
      </c>
      <c r="T328" s="77">
        <v>41685.149607809763</v>
      </c>
      <c r="U328" s="78">
        <v>81374.016631789709</v>
      </c>
      <c r="V328" s="62">
        <f t="shared" si="45"/>
        <v>2</v>
      </c>
    </row>
    <row r="329" spans="1:22" x14ac:dyDescent="0.25">
      <c r="A329" s="74">
        <f t="shared" si="46"/>
        <v>314</v>
      </c>
      <c r="B329" s="75">
        <f t="shared" si="47"/>
        <v>129</v>
      </c>
      <c r="C329" s="65" t="s">
        <v>235</v>
      </c>
      <c r="D329" s="65" t="s">
        <v>389</v>
      </c>
      <c r="E329" s="98" t="s">
        <v>554</v>
      </c>
      <c r="F329" s="76">
        <f t="shared" si="44"/>
        <v>1947788.4374377711</v>
      </c>
      <c r="G329" s="67"/>
      <c r="H329" s="67"/>
      <c r="I329" s="67">
        <v>1910484.53</v>
      </c>
      <c r="J329" s="67">
        <v>0</v>
      </c>
      <c r="K329" s="67">
        <v>0</v>
      </c>
      <c r="L329" s="67"/>
      <c r="M329" s="67"/>
      <c r="N329" s="67">
        <v>0</v>
      </c>
      <c r="O329" s="67">
        <v>0</v>
      </c>
      <c r="P329" s="67">
        <v>0</v>
      </c>
      <c r="Q329" s="67">
        <v>0</v>
      </c>
      <c r="R329" s="67">
        <v>0</v>
      </c>
      <c r="S329" s="67"/>
      <c r="T329" s="77"/>
      <c r="U329" s="78">
        <v>37303.907437771006</v>
      </c>
      <c r="V329" s="62">
        <f t="shared" si="45"/>
        <v>1</v>
      </c>
    </row>
    <row r="330" spans="1:22" x14ac:dyDescent="0.25">
      <c r="A330" s="74">
        <f t="shared" si="46"/>
        <v>315</v>
      </c>
      <c r="B330" s="75">
        <f t="shared" si="47"/>
        <v>130</v>
      </c>
      <c r="C330" s="65" t="s">
        <v>235</v>
      </c>
      <c r="D330" s="65" t="s">
        <v>390</v>
      </c>
      <c r="E330" s="98" t="s">
        <v>554</v>
      </c>
      <c r="F330" s="76">
        <f t="shared" si="44"/>
        <v>1493657.4731482766</v>
      </c>
      <c r="G330" s="67"/>
      <c r="H330" s="67"/>
      <c r="I330" s="67">
        <v>1342966.97</v>
      </c>
      <c r="J330" s="67">
        <v>0</v>
      </c>
      <c r="K330" s="67">
        <v>0</v>
      </c>
      <c r="L330" s="67"/>
      <c r="M330" s="67"/>
      <c r="N330" s="67">
        <v>0</v>
      </c>
      <c r="O330" s="67">
        <v>0</v>
      </c>
      <c r="P330" s="67">
        <v>0</v>
      </c>
      <c r="Q330" s="67">
        <v>0</v>
      </c>
      <c r="R330" s="67">
        <v>0</v>
      </c>
      <c r="S330" s="67">
        <v>116772.70364697602</v>
      </c>
      <c r="T330" s="77">
        <v>11677.270364697601</v>
      </c>
      <c r="U330" s="78">
        <v>22240.529136603051</v>
      </c>
      <c r="V330" s="62">
        <f t="shared" si="45"/>
        <v>1</v>
      </c>
    </row>
    <row r="331" spans="1:22" x14ac:dyDescent="0.25">
      <c r="A331" s="74">
        <f t="shared" si="46"/>
        <v>316</v>
      </c>
      <c r="B331" s="75">
        <f t="shared" si="47"/>
        <v>131</v>
      </c>
      <c r="C331" s="65" t="s">
        <v>235</v>
      </c>
      <c r="D331" s="65" t="s">
        <v>391</v>
      </c>
      <c r="E331" s="98" t="s">
        <v>554</v>
      </c>
      <c r="F331" s="76">
        <f t="shared" si="44"/>
        <v>6350031.4946001265</v>
      </c>
      <c r="G331" s="67">
        <v>0</v>
      </c>
      <c r="H331" s="67">
        <v>0</v>
      </c>
      <c r="I331" s="67">
        <v>3751583.61</v>
      </c>
      <c r="J331" s="67">
        <v>2478946.2599999998</v>
      </c>
      <c r="K331" s="67">
        <v>0</v>
      </c>
      <c r="L331" s="67"/>
      <c r="M331" s="67"/>
      <c r="N331" s="67">
        <v>0</v>
      </c>
      <c r="O331" s="67">
        <v>0</v>
      </c>
      <c r="P331" s="67">
        <v>0</v>
      </c>
      <c r="Q331" s="67">
        <v>0</v>
      </c>
      <c r="R331" s="67">
        <v>0</v>
      </c>
      <c r="S331" s="67"/>
      <c r="T331" s="77"/>
      <c r="U331" s="78">
        <v>119501.62460012714</v>
      </c>
      <c r="V331" s="62">
        <f t="shared" si="45"/>
        <v>2</v>
      </c>
    </row>
    <row r="332" spans="1:22" x14ac:dyDescent="0.25">
      <c r="A332" s="74">
        <f t="shared" si="46"/>
        <v>317</v>
      </c>
      <c r="B332" s="75">
        <f t="shared" si="47"/>
        <v>132</v>
      </c>
      <c r="C332" s="65" t="s">
        <v>235</v>
      </c>
      <c r="D332" s="65" t="s">
        <v>392</v>
      </c>
      <c r="E332" s="98" t="s">
        <v>554</v>
      </c>
      <c r="F332" s="76">
        <f t="shared" si="44"/>
        <v>1949615.1872890538</v>
      </c>
      <c r="G332" s="67">
        <v>0</v>
      </c>
      <c r="H332" s="67">
        <v>0</v>
      </c>
      <c r="I332" s="67">
        <v>1912288.29</v>
      </c>
      <c r="J332" s="67">
        <v>0</v>
      </c>
      <c r="K332" s="67">
        <v>0</v>
      </c>
      <c r="L332" s="67"/>
      <c r="M332" s="67"/>
      <c r="N332" s="67">
        <v>0</v>
      </c>
      <c r="O332" s="67">
        <v>0</v>
      </c>
      <c r="P332" s="67">
        <v>0</v>
      </c>
      <c r="Q332" s="67">
        <v>0</v>
      </c>
      <c r="R332" s="67">
        <v>0</v>
      </c>
      <c r="S332" s="67"/>
      <c r="T332" s="77"/>
      <c r="U332" s="78">
        <v>37326.897289053828</v>
      </c>
      <c r="V332" s="62">
        <f t="shared" si="45"/>
        <v>1</v>
      </c>
    </row>
    <row r="333" spans="1:22" x14ac:dyDescent="0.25">
      <c r="A333" s="74">
        <f t="shared" si="46"/>
        <v>318</v>
      </c>
      <c r="B333" s="75">
        <f t="shared" si="47"/>
        <v>133</v>
      </c>
      <c r="C333" s="65" t="s">
        <v>235</v>
      </c>
      <c r="D333" s="65" t="s">
        <v>393</v>
      </c>
      <c r="E333" s="98" t="s">
        <v>554</v>
      </c>
      <c r="F333" s="76">
        <f t="shared" si="44"/>
        <v>948573.00123749382</v>
      </c>
      <c r="G333" s="67">
        <v>0</v>
      </c>
      <c r="H333" s="67">
        <v>0</v>
      </c>
      <c r="I333" s="67">
        <v>932883.87</v>
      </c>
      <c r="J333" s="67">
        <v>0</v>
      </c>
      <c r="K333" s="67">
        <v>0</v>
      </c>
      <c r="L333" s="67"/>
      <c r="M333" s="67"/>
      <c r="N333" s="67">
        <v>0</v>
      </c>
      <c r="O333" s="67">
        <v>0</v>
      </c>
      <c r="P333" s="67">
        <v>0</v>
      </c>
      <c r="Q333" s="67">
        <v>0</v>
      </c>
      <c r="R333" s="67">
        <v>0</v>
      </c>
      <c r="S333" s="67"/>
      <c r="T333" s="77"/>
      <c r="U333" s="78">
        <v>15689.131237493779</v>
      </c>
      <c r="V333" s="62">
        <f t="shared" si="45"/>
        <v>1</v>
      </c>
    </row>
    <row r="334" spans="1:22" x14ac:dyDescent="0.25">
      <c r="A334" s="74">
        <f t="shared" si="46"/>
        <v>319</v>
      </c>
      <c r="B334" s="75">
        <f t="shared" si="47"/>
        <v>134</v>
      </c>
      <c r="C334" s="65" t="s">
        <v>235</v>
      </c>
      <c r="D334" s="65" t="s">
        <v>394</v>
      </c>
      <c r="E334" s="98" t="s">
        <v>554</v>
      </c>
      <c r="F334" s="76">
        <f t="shared" si="44"/>
        <v>721601.24847460375</v>
      </c>
      <c r="G334" s="67">
        <v>0</v>
      </c>
      <c r="H334" s="67">
        <v>0</v>
      </c>
      <c r="I334" s="67">
        <v>709630.28</v>
      </c>
      <c r="J334" s="67">
        <v>0</v>
      </c>
      <c r="K334" s="67">
        <v>0</v>
      </c>
      <c r="L334" s="67"/>
      <c r="M334" s="67"/>
      <c r="N334" s="67">
        <v>0</v>
      </c>
      <c r="O334" s="67">
        <v>0</v>
      </c>
      <c r="P334" s="67">
        <v>0</v>
      </c>
      <c r="Q334" s="67">
        <v>0</v>
      </c>
      <c r="R334" s="67">
        <v>0</v>
      </c>
      <c r="S334" s="67"/>
      <c r="T334" s="77"/>
      <c r="U334" s="78">
        <v>11970.968474603775</v>
      </c>
      <c r="V334" s="62">
        <f t="shared" si="45"/>
        <v>1</v>
      </c>
    </row>
    <row r="335" spans="1:22" x14ac:dyDescent="0.25">
      <c r="A335" s="74">
        <f t="shared" si="46"/>
        <v>320</v>
      </c>
      <c r="B335" s="75">
        <f t="shared" si="47"/>
        <v>135</v>
      </c>
      <c r="C335" s="65" t="s">
        <v>235</v>
      </c>
      <c r="D335" s="65" t="s">
        <v>395</v>
      </c>
      <c r="E335" s="98" t="s">
        <v>554</v>
      </c>
      <c r="F335" s="76">
        <f t="shared" si="44"/>
        <v>21093264.575755343</v>
      </c>
      <c r="G335" s="67">
        <v>0</v>
      </c>
      <c r="H335" s="67">
        <v>0</v>
      </c>
      <c r="I335" s="67">
        <v>0</v>
      </c>
      <c r="J335" s="67">
        <v>0</v>
      </c>
      <c r="K335" s="67">
        <v>0</v>
      </c>
      <c r="L335" s="67"/>
      <c r="M335" s="67"/>
      <c r="N335" s="67">
        <v>0</v>
      </c>
      <c r="O335" s="67">
        <v>20690674.18</v>
      </c>
      <c r="P335" s="67">
        <v>0</v>
      </c>
      <c r="Q335" s="67">
        <v>0</v>
      </c>
      <c r="R335" s="67">
        <v>0</v>
      </c>
      <c r="S335" s="67"/>
      <c r="T335" s="77"/>
      <c r="U335" s="78">
        <v>402590.39575534349</v>
      </c>
      <c r="V335" s="62">
        <f t="shared" si="45"/>
        <v>1</v>
      </c>
    </row>
    <row r="336" spans="1:22" x14ac:dyDescent="0.25">
      <c r="A336" s="74">
        <f t="shared" si="46"/>
        <v>321</v>
      </c>
      <c r="B336" s="75">
        <f t="shared" si="47"/>
        <v>136</v>
      </c>
      <c r="C336" s="65" t="s">
        <v>235</v>
      </c>
      <c r="D336" s="65" t="s">
        <v>396</v>
      </c>
      <c r="E336" s="98" t="s">
        <v>554</v>
      </c>
      <c r="F336" s="76">
        <f t="shared" ref="F336:F398" si="48">SUBTOTAL(9,G336:U336)</f>
        <v>1041603.5329609362</v>
      </c>
      <c r="G336" s="67"/>
      <c r="H336" s="67"/>
      <c r="I336" s="67">
        <v>935865.11</v>
      </c>
      <c r="J336" s="67">
        <v>0</v>
      </c>
      <c r="K336" s="67">
        <v>0</v>
      </c>
      <c r="L336" s="67"/>
      <c r="M336" s="67"/>
      <c r="N336" s="67">
        <v>0</v>
      </c>
      <c r="O336" s="67">
        <v>0</v>
      </c>
      <c r="P336" s="67">
        <v>0</v>
      </c>
      <c r="Q336" s="67"/>
      <c r="R336" s="67">
        <v>0</v>
      </c>
      <c r="S336" s="67">
        <v>81938.551339008016</v>
      </c>
      <c r="T336" s="77">
        <v>8193.8551339008009</v>
      </c>
      <c r="U336" s="78">
        <v>15606.016488027466</v>
      </c>
      <c r="V336" s="62">
        <f t="shared" ref="V336:V398" si="49">COUNTIF(G336:R336,"&gt;0")</f>
        <v>1</v>
      </c>
    </row>
    <row r="337" spans="1:22" x14ac:dyDescent="0.25">
      <c r="A337" s="74">
        <f t="shared" si="46"/>
        <v>322</v>
      </c>
      <c r="B337" s="75">
        <f t="shared" si="47"/>
        <v>137</v>
      </c>
      <c r="C337" s="65" t="s">
        <v>235</v>
      </c>
      <c r="D337" s="65" t="s">
        <v>397</v>
      </c>
      <c r="E337" s="98" t="s">
        <v>554</v>
      </c>
      <c r="F337" s="76">
        <f t="shared" si="48"/>
        <v>8296078.5049822805</v>
      </c>
      <c r="G337" s="67"/>
      <c r="H337" s="67"/>
      <c r="I337" s="67">
        <v>0</v>
      </c>
      <c r="J337" s="67">
        <v>0</v>
      </c>
      <c r="K337" s="67">
        <v>0</v>
      </c>
      <c r="L337" s="67"/>
      <c r="M337" s="67"/>
      <c r="N337" s="67">
        <v>0</v>
      </c>
      <c r="O337" s="67">
        <v>6651408.9900000002</v>
      </c>
      <c r="P337" s="67">
        <v>0</v>
      </c>
      <c r="Q337" s="67"/>
      <c r="R337" s="67">
        <v>0</v>
      </c>
      <c r="S337" s="67">
        <v>1241155.9311454406</v>
      </c>
      <c r="T337" s="77">
        <v>137906.21457171562</v>
      </c>
      <c r="U337" s="78">
        <v>265607.36926512426</v>
      </c>
      <c r="V337" s="62">
        <f t="shared" si="49"/>
        <v>1</v>
      </c>
    </row>
    <row r="338" spans="1:22" x14ac:dyDescent="0.25">
      <c r="A338" s="74">
        <f t="shared" si="46"/>
        <v>323</v>
      </c>
      <c r="B338" s="75">
        <f t="shared" si="47"/>
        <v>138</v>
      </c>
      <c r="C338" s="65" t="s">
        <v>235</v>
      </c>
      <c r="D338" s="65" t="s">
        <v>398</v>
      </c>
      <c r="E338" s="98" t="s">
        <v>554</v>
      </c>
      <c r="F338" s="76">
        <f t="shared" si="48"/>
        <v>10466895.364680534</v>
      </c>
      <c r="G338" s="67"/>
      <c r="H338" s="67"/>
      <c r="I338" s="67">
        <v>1419024.89</v>
      </c>
      <c r="J338" s="67">
        <v>0</v>
      </c>
      <c r="K338" s="67">
        <v>0</v>
      </c>
      <c r="L338" s="67"/>
      <c r="M338" s="67"/>
      <c r="N338" s="67">
        <v>0</v>
      </c>
      <c r="O338" s="67">
        <v>7127323.29</v>
      </c>
      <c r="P338" s="67">
        <v>0</v>
      </c>
      <c r="Q338" s="67"/>
      <c r="R338" s="67">
        <v>0</v>
      </c>
      <c r="S338" s="67">
        <v>1452568.7364943025</v>
      </c>
      <c r="T338" s="77">
        <v>160028.03153569193</v>
      </c>
      <c r="U338" s="78">
        <v>307950.4166505388</v>
      </c>
      <c r="V338" s="62">
        <f t="shared" si="49"/>
        <v>2</v>
      </c>
    </row>
    <row r="339" spans="1:22" x14ac:dyDescent="0.25">
      <c r="A339" s="74">
        <f t="shared" si="46"/>
        <v>324</v>
      </c>
      <c r="B339" s="75">
        <f t="shared" si="47"/>
        <v>139</v>
      </c>
      <c r="C339" s="65" t="s">
        <v>235</v>
      </c>
      <c r="D339" s="65" t="s">
        <v>399</v>
      </c>
      <c r="E339" s="98" t="s">
        <v>554</v>
      </c>
      <c r="F339" s="76">
        <f t="shared" si="48"/>
        <v>1465551.9724496503</v>
      </c>
      <c r="G339" s="67">
        <v>0</v>
      </c>
      <c r="H339" s="67">
        <v>0</v>
      </c>
      <c r="I339" s="67">
        <v>1437331.93</v>
      </c>
      <c r="J339" s="67">
        <v>0</v>
      </c>
      <c r="K339" s="67">
        <v>0</v>
      </c>
      <c r="L339" s="67"/>
      <c r="M339" s="67"/>
      <c r="N339" s="67">
        <v>0</v>
      </c>
      <c r="O339" s="67">
        <v>0</v>
      </c>
      <c r="P339" s="67">
        <v>0</v>
      </c>
      <c r="Q339" s="67">
        <v>0</v>
      </c>
      <c r="R339" s="67">
        <v>0</v>
      </c>
      <c r="S339" s="67"/>
      <c r="T339" s="77"/>
      <c r="U339" s="78">
        <v>28220.042449650358</v>
      </c>
      <c r="V339" s="62">
        <f t="shared" si="49"/>
        <v>1</v>
      </c>
    </row>
    <row r="340" spans="1:22" x14ac:dyDescent="0.25">
      <c r="A340" s="74">
        <f t="shared" si="46"/>
        <v>325</v>
      </c>
      <c r="B340" s="75">
        <f t="shared" si="47"/>
        <v>140</v>
      </c>
      <c r="C340" s="65" t="s">
        <v>235</v>
      </c>
      <c r="D340" s="65" t="s">
        <v>239</v>
      </c>
      <c r="E340" s="98" t="s">
        <v>554</v>
      </c>
      <c r="F340" s="76">
        <f t="shared" si="48"/>
        <v>3442953.7404099633</v>
      </c>
      <c r="G340" s="67">
        <v>0</v>
      </c>
      <c r="H340" s="67">
        <v>0</v>
      </c>
      <c r="I340" s="67">
        <v>3374225.58</v>
      </c>
      <c r="J340" s="67">
        <v>0</v>
      </c>
      <c r="K340" s="67">
        <v>0</v>
      </c>
      <c r="L340" s="67"/>
      <c r="M340" s="67"/>
      <c r="N340" s="67">
        <v>0</v>
      </c>
      <c r="O340" s="67">
        <v>0</v>
      </c>
      <c r="P340" s="67">
        <v>0</v>
      </c>
      <c r="Q340" s="67">
        <v>0</v>
      </c>
      <c r="R340" s="67">
        <v>0</v>
      </c>
      <c r="S340" s="67"/>
      <c r="T340" s="77"/>
      <c r="U340" s="78">
        <v>68728.160409963122</v>
      </c>
      <c r="V340" s="62">
        <f t="shared" si="49"/>
        <v>1</v>
      </c>
    </row>
    <row r="341" spans="1:22" x14ac:dyDescent="0.25">
      <c r="A341" s="74">
        <f t="shared" si="46"/>
        <v>326</v>
      </c>
      <c r="B341" s="75">
        <f t="shared" si="47"/>
        <v>141</v>
      </c>
      <c r="C341" s="65" t="s">
        <v>235</v>
      </c>
      <c r="D341" s="65" t="s">
        <v>240</v>
      </c>
      <c r="E341" s="98" t="s">
        <v>554</v>
      </c>
      <c r="F341" s="76">
        <f t="shared" si="48"/>
        <v>3592563.7737581315</v>
      </c>
      <c r="G341" s="67">
        <v>0</v>
      </c>
      <c r="H341" s="67">
        <v>0</v>
      </c>
      <c r="I341" s="67">
        <v>3521068.21</v>
      </c>
      <c r="J341" s="67">
        <v>0</v>
      </c>
      <c r="K341" s="67">
        <v>0</v>
      </c>
      <c r="L341" s="67"/>
      <c r="M341" s="67"/>
      <c r="N341" s="67">
        <v>0</v>
      </c>
      <c r="O341" s="67">
        <v>0</v>
      </c>
      <c r="P341" s="67">
        <v>0</v>
      </c>
      <c r="Q341" s="67">
        <v>0</v>
      </c>
      <c r="R341" s="67">
        <v>0</v>
      </c>
      <c r="S341" s="67"/>
      <c r="T341" s="77"/>
      <c r="U341" s="78">
        <v>71495.56375813151</v>
      </c>
      <c r="V341" s="62">
        <f t="shared" si="49"/>
        <v>1</v>
      </c>
    </row>
    <row r="342" spans="1:22" x14ac:dyDescent="0.25">
      <c r="A342" s="74">
        <f t="shared" si="46"/>
        <v>327</v>
      </c>
      <c r="B342" s="75">
        <f t="shared" si="47"/>
        <v>142</v>
      </c>
      <c r="C342" s="65" t="s">
        <v>235</v>
      </c>
      <c r="D342" s="65" t="s">
        <v>400</v>
      </c>
      <c r="E342" s="98" t="s">
        <v>554</v>
      </c>
      <c r="F342" s="76">
        <f t="shared" si="48"/>
        <v>3127146.275568313</v>
      </c>
      <c r="G342" s="67">
        <v>0</v>
      </c>
      <c r="H342" s="67">
        <v>0</v>
      </c>
      <c r="I342" s="67">
        <v>3067621.24</v>
      </c>
      <c r="J342" s="67">
        <v>0</v>
      </c>
      <c r="K342" s="67">
        <v>0</v>
      </c>
      <c r="L342" s="67"/>
      <c r="M342" s="67"/>
      <c r="N342" s="67">
        <v>0</v>
      </c>
      <c r="O342" s="67">
        <v>0</v>
      </c>
      <c r="P342" s="67">
        <v>0</v>
      </c>
      <c r="Q342" s="67">
        <v>0</v>
      </c>
      <c r="R342" s="67">
        <v>0</v>
      </c>
      <c r="S342" s="67"/>
      <c r="T342" s="77"/>
      <c r="U342" s="78">
        <v>59525.035568312909</v>
      </c>
      <c r="V342" s="62">
        <f t="shared" si="49"/>
        <v>1</v>
      </c>
    </row>
    <row r="343" spans="1:22" x14ac:dyDescent="0.25">
      <c r="A343" s="74">
        <f t="shared" si="46"/>
        <v>328</v>
      </c>
      <c r="B343" s="75">
        <f t="shared" si="47"/>
        <v>143</v>
      </c>
      <c r="C343" s="65" t="s">
        <v>51</v>
      </c>
      <c r="D343" s="65" t="s">
        <v>247</v>
      </c>
      <c r="E343" s="98" t="s">
        <v>554</v>
      </c>
      <c r="F343" s="76">
        <f t="shared" si="48"/>
        <v>5643030.7199999997</v>
      </c>
      <c r="G343" s="67">
        <v>0</v>
      </c>
      <c r="H343" s="67"/>
      <c r="I343" s="67">
        <v>5455523.0991239995</v>
      </c>
      <c r="J343" s="67">
        <v>0</v>
      </c>
      <c r="K343" s="67">
        <v>0</v>
      </c>
      <c r="L343" s="67"/>
      <c r="M343" s="67"/>
      <c r="N343" s="67">
        <v>0</v>
      </c>
      <c r="O343" s="67">
        <v>0</v>
      </c>
      <c r="P343" s="67">
        <v>0</v>
      </c>
      <c r="Q343" s="67">
        <v>0</v>
      </c>
      <c r="R343" s="67">
        <v>0</v>
      </c>
      <c r="S343" s="67">
        <v>60430.879999999997</v>
      </c>
      <c r="T343" s="77">
        <v>7775.5</v>
      </c>
      <c r="U343" s="78">
        <v>119301.240876</v>
      </c>
      <c r="V343" s="62">
        <f t="shared" si="49"/>
        <v>1</v>
      </c>
    </row>
    <row r="344" spans="1:22" x14ac:dyDescent="0.25">
      <c r="A344" s="74">
        <f t="shared" si="46"/>
        <v>329</v>
      </c>
      <c r="B344" s="75">
        <f t="shared" si="47"/>
        <v>144</v>
      </c>
      <c r="C344" s="65" t="s">
        <v>51</v>
      </c>
      <c r="D344" s="65" t="s">
        <v>492</v>
      </c>
      <c r="E344" s="98" t="s">
        <v>554</v>
      </c>
      <c r="F344" s="76">
        <f t="shared" si="48"/>
        <v>14974764.26</v>
      </c>
      <c r="G344" s="67">
        <v>4695224.6562059997</v>
      </c>
      <c r="H344" s="67">
        <v>3264310.7159879999</v>
      </c>
      <c r="I344" s="67">
        <v>1988887.4398679999</v>
      </c>
      <c r="J344" s="67">
        <v>1830087.6300839998</v>
      </c>
      <c r="K344" s="67">
        <v>0</v>
      </c>
      <c r="L344" s="67"/>
      <c r="M344" s="67">
        <v>209268.31068528001</v>
      </c>
      <c r="N344" s="67">
        <v>0</v>
      </c>
      <c r="O344" s="67">
        <v>2292827.6138460003</v>
      </c>
      <c r="P344" s="67">
        <v>0</v>
      </c>
      <c r="Q344" s="67">
        <v>0</v>
      </c>
      <c r="R344" s="67">
        <v>0</v>
      </c>
      <c r="S344" s="67">
        <f>355933.8676</f>
        <v>355933.8676</v>
      </c>
      <c r="T344" s="77">
        <v>25936.087599999999</v>
      </c>
      <c r="U344" s="78">
        <v>312287.93812271999</v>
      </c>
      <c r="V344" s="62">
        <f t="shared" si="49"/>
        <v>6</v>
      </c>
    </row>
    <row r="345" spans="1:22" x14ac:dyDescent="0.25">
      <c r="A345" s="74">
        <f t="shared" si="46"/>
        <v>330</v>
      </c>
      <c r="B345" s="75">
        <f t="shared" si="47"/>
        <v>145</v>
      </c>
      <c r="C345" s="65" t="s">
        <v>51</v>
      </c>
      <c r="D345" s="65" t="s">
        <v>494</v>
      </c>
      <c r="E345" s="98" t="s">
        <v>554</v>
      </c>
      <c r="F345" s="76">
        <f t="shared" si="48"/>
        <v>2546718.4500000002</v>
      </c>
      <c r="G345" s="67">
        <v>0</v>
      </c>
      <c r="H345" s="67">
        <v>0</v>
      </c>
      <c r="I345" s="67">
        <v>0</v>
      </c>
      <c r="J345" s="67">
        <v>0</v>
      </c>
      <c r="K345" s="67">
        <v>0</v>
      </c>
      <c r="L345" s="67"/>
      <c r="M345" s="67"/>
      <c r="N345" s="67">
        <v>0</v>
      </c>
      <c r="O345" s="67">
        <v>2418508.22346</v>
      </c>
      <c r="P345" s="67">
        <v>0</v>
      </c>
      <c r="Q345" s="67">
        <v>0</v>
      </c>
      <c r="R345" s="67">
        <v>0</v>
      </c>
      <c r="S345" s="67">
        <v>61021.35</v>
      </c>
      <c r="T345" s="77">
        <v>14301</v>
      </c>
      <c r="U345" s="78">
        <v>52887.876539999997</v>
      </c>
      <c r="V345" s="62">
        <f t="shared" si="49"/>
        <v>1</v>
      </c>
    </row>
    <row r="346" spans="1:22" x14ac:dyDescent="0.25">
      <c r="A346" s="74">
        <f t="shared" si="46"/>
        <v>331</v>
      </c>
      <c r="B346" s="75">
        <f t="shared" si="47"/>
        <v>146</v>
      </c>
      <c r="C346" s="65" t="s">
        <v>51</v>
      </c>
      <c r="D346" s="65" t="s">
        <v>415</v>
      </c>
      <c r="E346" s="98" t="s">
        <v>554</v>
      </c>
      <c r="F346" s="76">
        <f t="shared" si="48"/>
        <v>132546302.60913716</v>
      </c>
      <c r="G346" s="67">
        <v>13963940.488183141</v>
      </c>
      <c r="H346" s="67">
        <v>10655365.976849999</v>
      </c>
      <c r="I346" s="67">
        <v>6430588.8852239996</v>
      </c>
      <c r="J346" s="67">
        <v>6043467.3980940003</v>
      </c>
      <c r="K346" s="67">
        <v>0</v>
      </c>
      <c r="L346" s="67"/>
      <c r="M346" s="67">
        <v>671777.63177280012</v>
      </c>
      <c r="N346" s="67">
        <v>0</v>
      </c>
      <c r="O346" s="67">
        <v>7452985.1104799993</v>
      </c>
      <c r="P346" s="67">
        <v>0</v>
      </c>
      <c r="Q346" s="67">
        <v>66227874.048671998</v>
      </c>
      <c r="R346" s="67">
        <v>17250599.516934</v>
      </c>
      <c r="S346" s="67">
        <v>905948.12599999993</v>
      </c>
      <c r="T346" s="77">
        <v>101390.766</v>
      </c>
      <c r="U346" s="78">
        <v>2842364.6609271998</v>
      </c>
      <c r="V346" s="62">
        <f t="shared" si="49"/>
        <v>8</v>
      </c>
    </row>
    <row r="347" spans="1:22" x14ac:dyDescent="0.25">
      <c r="A347" s="74">
        <f t="shared" si="46"/>
        <v>332</v>
      </c>
      <c r="B347" s="75">
        <f t="shared" si="47"/>
        <v>147</v>
      </c>
      <c r="C347" s="65" t="s">
        <v>51</v>
      </c>
      <c r="D347" s="65" t="s">
        <v>495</v>
      </c>
      <c r="E347" s="98" t="s">
        <v>554</v>
      </c>
      <c r="F347" s="76">
        <f t="shared" si="48"/>
        <v>3087031.8243820001</v>
      </c>
      <c r="G347" s="67"/>
      <c r="H347" s="67"/>
      <c r="I347" s="67">
        <v>2862800.1293219998</v>
      </c>
      <c r="J347" s="67"/>
      <c r="K347" s="67">
        <v>0</v>
      </c>
      <c r="L347" s="67"/>
      <c r="M347" s="67"/>
      <c r="N347" s="67"/>
      <c r="O347" s="67"/>
      <c r="P347" s="67">
        <v>0</v>
      </c>
      <c r="Q347" s="67">
        <v>0</v>
      </c>
      <c r="R347" s="67">
        <v>0</v>
      </c>
      <c r="S347" s="67">
        <v>145672.47999999998</v>
      </c>
      <c r="T347" s="77">
        <v>18705.599999999999</v>
      </c>
      <c r="U347" s="78">
        <v>59853.615060000004</v>
      </c>
      <c r="V347" s="62">
        <f t="shared" si="49"/>
        <v>1</v>
      </c>
    </row>
    <row r="348" spans="1:22" x14ac:dyDescent="0.25">
      <c r="A348" s="74">
        <f t="shared" si="46"/>
        <v>333</v>
      </c>
      <c r="B348" s="75">
        <f t="shared" si="47"/>
        <v>148</v>
      </c>
      <c r="C348" s="65" t="s">
        <v>51</v>
      </c>
      <c r="D348" s="65" t="s">
        <v>496</v>
      </c>
      <c r="E348" s="98" t="s">
        <v>554</v>
      </c>
      <c r="F348" s="76">
        <f t="shared" si="48"/>
        <v>2588921.4700000002</v>
      </c>
      <c r="G348" s="67">
        <v>0</v>
      </c>
      <c r="H348" s="67">
        <v>0</v>
      </c>
      <c r="I348" s="67">
        <v>0</v>
      </c>
      <c r="J348" s="67">
        <v>0</v>
      </c>
      <c r="K348" s="67">
        <v>0</v>
      </c>
      <c r="L348" s="67"/>
      <c r="M348" s="67"/>
      <c r="N348" s="67">
        <v>0</v>
      </c>
      <c r="O348" s="67">
        <v>2280166.6954878005</v>
      </c>
      <c r="P348" s="67">
        <v>0</v>
      </c>
      <c r="Q348" s="67">
        <v>0</v>
      </c>
      <c r="R348" s="67">
        <v>0</v>
      </c>
      <c r="S348" s="67">
        <f>233002.9323</f>
        <v>233002.93229999999</v>
      </c>
      <c r="T348" s="77">
        <v>25889.214700000004</v>
      </c>
      <c r="U348" s="78">
        <v>49862.627512200008</v>
      </c>
      <c r="V348" s="62">
        <f t="shared" si="49"/>
        <v>1</v>
      </c>
    </row>
    <row r="349" spans="1:22" x14ac:dyDescent="0.25">
      <c r="A349" s="74">
        <f t="shared" si="46"/>
        <v>334</v>
      </c>
      <c r="B349" s="75">
        <f t="shared" si="47"/>
        <v>149</v>
      </c>
      <c r="C349" s="65" t="s">
        <v>51</v>
      </c>
      <c r="D349" s="65" t="s">
        <v>497</v>
      </c>
      <c r="E349" s="98" t="s">
        <v>554</v>
      </c>
      <c r="F349" s="76">
        <f t="shared" si="48"/>
        <v>2173248.3611340001</v>
      </c>
      <c r="G349" s="67"/>
      <c r="H349" s="67"/>
      <c r="I349" s="67">
        <v>1904080.8091200001</v>
      </c>
      <c r="J349" s="67"/>
      <c r="K349" s="67">
        <v>0</v>
      </c>
      <c r="L349" s="67"/>
      <c r="M349" s="67"/>
      <c r="N349" s="67"/>
      <c r="O349" s="67"/>
      <c r="P349" s="67">
        <v>0</v>
      </c>
      <c r="Q349" s="67">
        <v>0</v>
      </c>
      <c r="R349" s="67">
        <v>0</v>
      </c>
      <c r="S349" s="67">
        <v>207777.01</v>
      </c>
      <c r="T349" s="77">
        <v>24105.599999999999</v>
      </c>
      <c r="U349" s="78">
        <v>37284.942014</v>
      </c>
      <c r="V349" s="62">
        <f t="shared" si="49"/>
        <v>1</v>
      </c>
    </row>
    <row r="350" spans="1:22" x14ac:dyDescent="0.25">
      <c r="A350" s="74">
        <f t="shared" si="46"/>
        <v>335</v>
      </c>
      <c r="B350" s="75">
        <f t="shared" si="47"/>
        <v>150</v>
      </c>
      <c r="C350" s="65" t="s">
        <v>51</v>
      </c>
      <c r="D350" s="65" t="s">
        <v>498</v>
      </c>
      <c r="E350" s="98" t="s">
        <v>554</v>
      </c>
      <c r="F350" s="76">
        <f t="shared" si="48"/>
        <v>1656282.1724399999</v>
      </c>
      <c r="G350" s="67"/>
      <c r="H350" s="67"/>
      <c r="I350" s="67">
        <v>1448805.3415079999</v>
      </c>
      <c r="J350" s="67"/>
      <c r="K350" s="67">
        <v>0</v>
      </c>
      <c r="L350" s="67"/>
      <c r="M350" s="67"/>
      <c r="N350" s="67"/>
      <c r="O350" s="67"/>
      <c r="P350" s="67">
        <v>0</v>
      </c>
      <c r="Q350" s="67">
        <v>0</v>
      </c>
      <c r="R350" s="67">
        <v>0</v>
      </c>
      <c r="S350" s="67">
        <v>162364.20000000001</v>
      </c>
      <c r="T350" s="77">
        <v>16635.599999999999</v>
      </c>
      <c r="U350" s="78">
        <v>28477.030932000001</v>
      </c>
      <c r="V350" s="62">
        <f t="shared" si="49"/>
        <v>1</v>
      </c>
    </row>
    <row r="351" spans="1:22" x14ac:dyDescent="0.25">
      <c r="A351" s="74">
        <f t="shared" si="46"/>
        <v>336</v>
      </c>
      <c r="B351" s="75">
        <f t="shared" si="47"/>
        <v>151</v>
      </c>
      <c r="C351" s="65" t="s">
        <v>51</v>
      </c>
      <c r="D351" s="65" t="s">
        <v>499</v>
      </c>
      <c r="E351" s="98" t="s">
        <v>554</v>
      </c>
      <c r="F351" s="76">
        <f t="shared" si="48"/>
        <v>2014962.478868</v>
      </c>
      <c r="G351" s="67"/>
      <c r="H351" s="67"/>
      <c r="I351" s="67">
        <v>1850698.86414</v>
      </c>
      <c r="J351" s="67"/>
      <c r="K351" s="67">
        <v>0</v>
      </c>
      <c r="L351" s="67"/>
      <c r="M351" s="67"/>
      <c r="N351" s="67"/>
      <c r="O351" s="67"/>
      <c r="P351" s="67">
        <v>0</v>
      </c>
      <c r="Q351" s="67">
        <v>0</v>
      </c>
      <c r="R351" s="67">
        <v>0</v>
      </c>
      <c r="S351" s="67">
        <v>110409.46</v>
      </c>
      <c r="T351" s="77">
        <v>15484.5</v>
      </c>
      <c r="U351" s="78">
        <v>38369.654728000001</v>
      </c>
      <c r="V351" s="62">
        <f t="shared" si="49"/>
        <v>1</v>
      </c>
    </row>
    <row r="352" spans="1:22" x14ac:dyDescent="0.25">
      <c r="A352" s="74">
        <f t="shared" si="46"/>
        <v>337</v>
      </c>
      <c r="B352" s="75">
        <f t="shared" si="47"/>
        <v>152</v>
      </c>
      <c r="C352" s="65" t="s">
        <v>51</v>
      </c>
      <c r="D352" s="65" t="s">
        <v>500</v>
      </c>
      <c r="E352" s="98" t="s">
        <v>554</v>
      </c>
      <c r="F352" s="76">
        <f t="shared" si="48"/>
        <v>1616115.4728999999</v>
      </c>
      <c r="G352" s="67"/>
      <c r="H352" s="67"/>
      <c r="I352" s="67">
        <v>1504229.3604659999</v>
      </c>
      <c r="J352" s="67"/>
      <c r="K352" s="67">
        <v>0</v>
      </c>
      <c r="L352" s="67"/>
      <c r="M352" s="67"/>
      <c r="N352" s="67"/>
      <c r="O352" s="67"/>
      <c r="P352" s="67">
        <v>0</v>
      </c>
      <c r="Q352" s="67">
        <v>0</v>
      </c>
      <c r="R352" s="67">
        <v>0</v>
      </c>
      <c r="S352" s="67">
        <v>70477.33</v>
      </c>
      <c r="T352" s="77">
        <v>9617</v>
      </c>
      <c r="U352" s="78">
        <v>31791.782434000001</v>
      </c>
      <c r="V352" s="62">
        <f t="shared" si="49"/>
        <v>1</v>
      </c>
    </row>
    <row r="353" spans="1:22" x14ac:dyDescent="0.25">
      <c r="A353" s="74">
        <f t="shared" si="46"/>
        <v>338</v>
      </c>
      <c r="B353" s="75">
        <f t="shared" si="47"/>
        <v>153</v>
      </c>
      <c r="C353" s="65" t="s">
        <v>51</v>
      </c>
      <c r="D353" s="65" t="s">
        <v>501</v>
      </c>
      <c r="E353" s="98" t="s">
        <v>554</v>
      </c>
      <c r="F353" s="76">
        <f t="shared" si="48"/>
        <v>1372056.2</v>
      </c>
      <c r="G353" s="67"/>
      <c r="H353" s="67"/>
      <c r="I353" s="67">
        <v>1315243.018992</v>
      </c>
      <c r="J353" s="67"/>
      <c r="K353" s="67">
        <v>0</v>
      </c>
      <c r="L353" s="67"/>
      <c r="M353" s="67"/>
      <c r="N353" s="67"/>
      <c r="O353" s="67"/>
      <c r="P353" s="67">
        <v>0</v>
      </c>
      <c r="Q353" s="67">
        <v>0</v>
      </c>
      <c r="R353" s="67">
        <v>0</v>
      </c>
      <c r="S353" s="67">
        <v>23319.98</v>
      </c>
      <c r="T353" s="77">
        <v>4731.5</v>
      </c>
      <c r="U353" s="78">
        <v>28761.701008</v>
      </c>
      <c r="V353" s="62">
        <f t="shared" si="49"/>
        <v>1</v>
      </c>
    </row>
    <row r="354" spans="1:22" x14ac:dyDescent="0.25">
      <c r="A354" s="74">
        <f t="shared" si="46"/>
        <v>339</v>
      </c>
      <c r="B354" s="75">
        <f t="shared" si="47"/>
        <v>154</v>
      </c>
      <c r="C354" s="65" t="s">
        <v>51</v>
      </c>
      <c r="D354" s="65" t="s">
        <v>502</v>
      </c>
      <c r="E354" s="98" t="s">
        <v>554</v>
      </c>
      <c r="F354" s="76">
        <f t="shared" si="48"/>
        <v>1679414.629552</v>
      </c>
      <c r="G354" s="67"/>
      <c r="H354" s="67"/>
      <c r="I354" s="67">
        <v>1521963.5496660001</v>
      </c>
      <c r="J354" s="67"/>
      <c r="K354" s="67">
        <v>0</v>
      </c>
      <c r="L354" s="67"/>
      <c r="M354" s="67"/>
      <c r="N354" s="67"/>
      <c r="O354" s="67"/>
      <c r="P354" s="67">
        <v>0</v>
      </c>
      <c r="Q354" s="67">
        <v>0</v>
      </c>
      <c r="R354" s="67">
        <v>0</v>
      </c>
      <c r="S354" s="67">
        <v>109556.4</v>
      </c>
      <c r="T354" s="77">
        <v>16686.599999999999</v>
      </c>
      <c r="U354" s="78">
        <v>31208.079886000003</v>
      </c>
      <c r="V354" s="62">
        <f t="shared" si="49"/>
        <v>1</v>
      </c>
    </row>
    <row r="355" spans="1:22" x14ac:dyDescent="0.25">
      <c r="A355" s="74">
        <f t="shared" si="46"/>
        <v>340</v>
      </c>
      <c r="B355" s="75">
        <f t="shared" si="47"/>
        <v>155</v>
      </c>
      <c r="C355" s="65" t="s">
        <v>51</v>
      </c>
      <c r="D355" s="65" t="s">
        <v>503</v>
      </c>
      <c r="E355" s="98" t="s">
        <v>554</v>
      </c>
      <c r="F355" s="76">
        <f t="shared" si="48"/>
        <v>1609330.8840640001</v>
      </c>
      <c r="G355" s="67"/>
      <c r="H355" s="67"/>
      <c r="I355" s="67">
        <v>1495590.896184</v>
      </c>
      <c r="J355" s="67"/>
      <c r="K355" s="67">
        <v>0</v>
      </c>
      <c r="L355" s="67"/>
      <c r="M355" s="67"/>
      <c r="N355" s="67"/>
      <c r="O355" s="67"/>
      <c r="P355" s="67">
        <v>0</v>
      </c>
      <c r="Q355" s="67">
        <v>0</v>
      </c>
      <c r="R355" s="67">
        <v>0</v>
      </c>
      <c r="S355" s="67">
        <v>70506.080000000002</v>
      </c>
      <c r="T355" s="77">
        <v>11158</v>
      </c>
      <c r="U355" s="78">
        <v>32075.907880000002</v>
      </c>
      <c r="V355" s="62">
        <f t="shared" si="49"/>
        <v>1</v>
      </c>
    </row>
    <row r="356" spans="1:22" x14ac:dyDescent="0.25">
      <c r="A356" s="74">
        <f t="shared" si="46"/>
        <v>341</v>
      </c>
      <c r="B356" s="75">
        <f t="shared" si="47"/>
        <v>156</v>
      </c>
      <c r="C356" s="65" t="s">
        <v>51</v>
      </c>
      <c r="D356" s="65" t="s">
        <v>505</v>
      </c>
      <c r="E356" s="98" t="s">
        <v>554</v>
      </c>
      <c r="F356" s="76">
        <f t="shared" si="48"/>
        <v>13800647.84</v>
      </c>
      <c r="G356" s="67">
        <v>4011119.128548</v>
      </c>
      <c r="H356" s="67"/>
      <c r="I356" s="67">
        <v>1562537.0591880002</v>
      </c>
      <c r="J356" s="67"/>
      <c r="K356" s="67">
        <v>0</v>
      </c>
      <c r="L356" s="67"/>
      <c r="M356" s="67">
        <v>122036.02529159999</v>
      </c>
      <c r="N356" s="67">
        <v>0</v>
      </c>
      <c r="O356" s="67">
        <v>7683464.0919540003</v>
      </c>
      <c r="P356" s="67">
        <v>0</v>
      </c>
      <c r="Q356" s="67">
        <v>0</v>
      </c>
      <c r="R356" s="67">
        <v>0</v>
      </c>
      <c r="S356" s="67">
        <v>110927.98699999999</v>
      </c>
      <c r="T356" s="77">
        <v>17988.496999999999</v>
      </c>
      <c r="U356" s="78">
        <v>292575.05101840006</v>
      </c>
      <c r="V356" s="62">
        <f t="shared" si="49"/>
        <v>4</v>
      </c>
    </row>
    <row r="357" spans="1:22" x14ac:dyDescent="0.25">
      <c r="A357" s="74">
        <f t="shared" si="46"/>
        <v>342</v>
      </c>
      <c r="B357" s="75">
        <f t="shared" si="47"/>
        <v>157</v>
      </c>
      <c r="C357" s="65" t="s">
        <v>51</v>
      </c>
      <c r="D357" s="65" t="s">
        <v>506</v>
      </c>
      <c r="E357" s="98" t="s">
        <v>554</v>
      </c>
      <c r="F357" s="76">
        <f t="shared" si="48"/>
        <v>24216361.940000001</v>
      </c>
      <c r="G357" s="67">
        <v>6351405.7500179997</v>
      </c>
      <c r="H357" s="67">
        <v>2342376.7642799998</v>
      </c>
      <c r="I357" s="67">
        <v>2475810.0486000003</v>
      </c>
      <c r="J357" s="67"/>
      <c r="K357" s="67">
        <v>0</v>
      </c>
      <c r="L357" s="67"/>
      <c r="M357" s="67">
        <v>192437.14870883999</v>
      </c>
      <c r="N357" s="67">
        <v>0</v>
      </c>
      <c r="O357" s="67">
        <v>12126879.564995999</v>
      </c>
      <c r="P357" s="67">
        <v>0</v>
      </c>
      <c r="Q357" s="67">
        <v>0</v>
      </c>
      <c r="R357" s="67">
        <v>0</v>
      </c>
      <c r="S357" s="67">
        <v>187297.6053</v>
      </c>
      <c r="T357" s="77">
        <v>26500.185299999997</v>
      </c>
      <c r="U357" s="78">
        <v>513654.87279715994</v>
      </c>
      <c r="V357" s="62">
        <f t="shared" si="49"/>
        <v>5</v>
      </c>
    </row>
    <row r="358" spans="1:22" x14ac:dyDescent="0.25">
      <c r="A358" s="74">
        <f t="shared" si="46"/>
        <v>343</v>
      </c>
      <c r="B358" s="75">
        <f t="shared" si="47"/>
        <v>158</v>
      </c>
      <c r="C358" s="65" t="s">
        <v>51</v>
      </c>
      <c r="D358" s="65" t="s">
        <v>507</v>
      </c>
      <c r="E358" s="98" t="s">
        <v>554</v>
      </c>
      <c r="F358" s="76">
        <f t="shared" si="48"/>
        <v>2673974.3824440003</v>
      </c>
      <c r="G358" s="67"/>
      <c r="H358" s="67"/>
      <c r="I358" s="67">
        <v>2416203.8455380001</v>
      </c>
      <c r="J358" s="67"/>
      <c r="K358" s="67">
        <v>0</v>
      </c>
      <c r="L358" s="67"/>
      <c r="M358" s="67"/>
      <c r="N358" s="67"/>
      <c r="O358" s="67"/>
      <c r="P358" s="67">
        <v>0</v>
      </c>
      <c r="Q358" s="67">
        <v>0</v>
      </c>
      <c r="R358" s="67">
        <v>0</v>
      </c>
      <c r="S358" s="67">
        <v>184158.62</v>
      </c>
      <c r="T358" s="77">
        <v>24509.599999999999</v>
      </c>
      <c r="U358" s="78">
        <v>49102.316905999993</v>
      </c>
      <c r="V358" s="62">
        <f t="shared" si="49"/>
        <v>1</v>
      </c>
    </row>
    <row r="359" spans="1:22" x14ac:dyDescent="0.25">
      <c r="A359" s="74">
        <f t="shared" si="46"/>
        <v>344</v>
      </c>
      <c r="B359" s="75">
        <f t="shared" si="47"/>
        <v>159</v>
      </c>
      <c r="C359" s="65" t="s">
        <v>51</v>
      </c>
      <c r="D359" s="65" t="s">
        <v>508</v>
      </c>
      <c r="E359" s="98" t="s">
        <v>554</v>
      </c>
      <c r="F359" s="76">
        <f t="shared" si="48"/>
        <v>1709411.6837679998</v>
      </c>
      <c r="G359" s="67"/>
      <c r="H359" s="67"/>
      <c r="I359" s="67">
        <v>1551107.3145539998</v>
      </c>
      <c r="J359" s="67"/>
      <c r="K359" s="67">
        <v>0</v>
      </c>
      <c r="L359" s="67"/>
      <c r="M359" s="67"/>
      <c r="N359" s="67"/>
      <c r="O359" s="67"/>
      <c r="P359" s="67">
        <v>0</v>
      </c>
      <c r="Q359" s="67">
        <v>0</v>
      </c>
      <c r="R359" s="67">
        <v>0</v>
      </c>
      <c r="S359" s="67">
        <v>109724.49000000002</v>
      </c>
      <c r="T359" s="77">
        <v>16737</v>
      </c>
      <c r="U359" s="78">
        <v>31842.879214000004</v>
      </c>
      <c r="V359" s="62">
        <f t="shared" si="49"/>
        <v>1</v>
      </c>
    </row>
    <row r="360" spans="1:22" x14ac:dyDescent="0.25">
      <c r="A360" s="74">
        <f t="shared" si="46"/>
        <v>345</v>
      </c>
      <c r="B360" s="75">
        <f t="shared" si="47"/>
        <v>160</v>
      </c>
      <c r="C360" s="65" t="s">
        <v>51</v>
      </c>
      <c r="D360" s="65" t="s">
        <v>509</v>
      </c>
      <c r="E360" s="98" t="s">
        <v>554</v>
      </c>
      <c r="F360" s="76">
        <f t="shared" si="48"/>
        <v>9423608.0499999989</v>
      </c>
      <c r="G360" s="67"/>
      <c r="H360" s="67"/>
      <c r="I360" s="67">
        <v>1401560.9593595399</v>
      </c>
      <c r="J360" s="67"/>
      <c r="K360" s="67"/>
      <c r="L360" s="67"/>
      <c r="M360" s="67"/>
      <c r="N360" s="67">
        <v>0</v>
      </c>
      <c r="O360" s="67">
        <v>6882439.7186495997</v>
      </c>
      <c r="P360" s="67">
        <v>0</v>
      </c>
      <c r="Q360" s="67">
        <v>0</v>
      </c>
      <c r="R360" s="67">
        <v>0</v>
      </c>
      <c r="S360" s="67">
        <v>864216.97460000007</v>
      </c>
      <c r="T360" s="77">
        <v>94236.080500000011</v>
      </c>
      <c r="U360" s="78">
        <v>181154.31689086006</v>
      </c>
      <c r="V360" s="62">
        <f t="shared" si="49"/>
        <v>2</v>
      </c>
    </row>
    <row r="361" spans="1:22" x14ac:dyDescent="0.25">
      <c r="A361" s="74">
        <f t="shared" si="46"/>
        <v>346</v>
      </c>
      <c r="B361" s="75">
        <f t="shared" si="47"/>
        <v>161</v>
      </c>
      <c r="C361" s="65" t="s">
        <v>51</v>
      </c>
      <c r="D361" s="65" t="s">
        <v>510</v>
      </c>
      <c r="E361" s="98" t="s">
        <v>554</v>
      </c>
      <c r="F361" s="76">
        <f t="shared" si="48"/>
        <v>9422134.4600000009</v>
      </c>
      <c r="G361" s="67"/>
      <c r="H361" s="67"/>
      <c r="I361" s="67">
        <v>1401341.7924949802</v>
      </c>
      <c r="J361" s="67"/>
      <c r="K361" s="67"/>
      <c r="L361" s="67"/>
      <c r="M361" s="67"/>
      <c r="N361" s="67">
        <v>0</v>
      </c>
      <c r="O361" s="67">
        <v>6881363.4984066002</v>
      </c>
      <c r="P361" s="67">
        <v>0</v>
      </c>
      <c r="Q361" s="67">
        <v>0</v>
      </c>
      <c r="R361" s="67">
        <v>0</v>
      </c>
      <c r="S361" s="67">
        <v>864081.83510000003</v>
      </c>
      <c r="T361" s="77">
        <v>94221.344600000011</v>
      </c>
      <c r="U361" s="78">
        <v>181125.98939842003</v>
      </c>
      <c r="V361" s="62">
        <f t="shared" si="49"/>
        <v>2</v>
      </c>
    </row>
    <row r="362" spans="1:22" x14ac:dyDescent="0.25">
      <c r="A362" s="74">
        <f t="shared" si="46"/>
        <v>347</v>
      </c>
      <c r="B362" s="75">
        <f t="shared" si="47"/>
        <v>162</v>
      </c>
      <c r="C362" s="65" t="s">
        <v>51</v>
      </c>
      <c r="D362" s="65" t="s">
        <v>511</v>
      </c>
      <c r="E362" s="98" t="s">
        <v>554</v>
      </c>
      <c r="F362" s="76">
        <f t="shared" si="48"/>
        <v>1733054.2958740001</v>
      </c>
      <c r="G362" s="67"/>
      <c r="H362" s="67"/>
      <c r="I362" s="67">
        <v>1568314.713588</v>
      </c>
      <c r="J362" s="67"/>
      <c r="K362" s="67"/>
      <c r="L362" s="67"/>
      <c r="M362" s="67"/>
      <c r="N362" s="67">
        <v>0</v>
      </c>
      <c r="O362" s="67"/>
      <c r="P362" s="67">
        <v>0</v>
      </c>
      <c r="Q362" s="67">
        <v>0</v>
      </c>
      <c r="R362" s="67">
        <v>0</v>
      </c>
      <c r="S362" s="67">
        <v>115901.05</v>
      </c>
      <c r="T362" s="77">
        <v>16738.800000000003</v>
      </c>
      <c r="U362" s="78">
        <v>32099.732285999999</v>
      </c>
      <c r="V362" s="62">
        <f t="shared" si="49"/>
        <v>1</v>
      </c>
    </row>
    <row r="363" spans="1:22" x14ac:dyDescent="0.25">
      <c r="A363" s="74">
        <f t="shared" si="46"/>
        <v>348</v>
      </c>
      <c r="B363" s="75">
        <f t="shared" si="47"/>
        <v>163</v>
      </c>
      <c r="C363" s="65" t="s">
        <v>51</v>
      </c>
      <c r="D363" s="65" t="s">
        <v>512</v>
      </c>
      <c r="E363" s="98" t="s">
        <v>554</v>
      </c>
      <c r="F363" s="76">
        <f t="shared" si="48"/>
        <v>9280203.6773560029</v>
      </c>
      <c r="G363" s="67"/>
      <c r="H363" s="67"/>
      <c r="I363" s="67">
        <v>1513519.582134</v>
      </c>
      <c r="J363" s="67"/>
      <c r="K363" s="67"/>
      <c r="L363" s="67"/>
      <c r="M363" s="67"/>
      <c r="N363" s="67">
        <v>0</v>
      </c>
      <c r="O363" s="67">
        <v>7398774.3793740012</v>
      </c>
      <c r="P363" s="67">
        <v>0</v>
      </c>
      <c r="Q363" s="67">
        <v>0</v>
      </c>
      <c r="R363" s="67">
        <v>0</v>
      </c>
      <c r="S363" s="67">
        <v>157450.37</v>
      </c>
      <c r="T363" s="77">
        <v>16684.800000000003</v>
      </c>
      <c r="U363" s="78">
        <v>193774.54584800001</v>
      </c>
      <c r="V363" s="62">
        <f t="shared" si="49"/>
        <v>2</v>
      </c>
    </row>
    <row r="364" spans="1:22" x14ac:dyDescent="0.25">
      <c r="A364" s="74">
        <f t="shared" si="46"/>
        <v>349</v>
      </c>
      <c r="B364" s="75">
        <f t="shared" si="47"/>
        <v>164</v>
      </c>
      <c r="C364" s="65" t="s">
        <v>51</v>
      </c>
      <c r="D364" s="65" t="s">
        <v>416</v>
      </c>
      <c r="E364" s="98" t="s">
        <v>554</v>
      </c>
      <c r="F364" s="76">
        <f t="shared" si="48"/>
        <v>11637674.62733</v>
      </c>
      <c r="G364" s="67">
        <v>10235799.652008839</v>
      </c>
      <c r="H364" s="67">
        <v>0</v>
      </c>
      <c r="I364" s="67">
        <v>0</v>
      </c>
      <c r="J364" s="67"/>
      <c r="K364" s="67">
        <v>0</v>
      </c>
      <c r="L364" s="67"/>
      <c r="M364" s="67"/>
      <c r="N364" s="67">
        <v>0</v>
      </c>
      <c r="O364" s="67">
        <v>0</v>
      </c>
      <c r="P364" s="67">
        <v>0</v>
      </c>
      <c r="Q364" s="67">
        <v>0</v>
      </c>
      <c r="R364" s="67">
        <v>0</v>
      </c>
      <c r="S364" s="67">
        <v>977830.47720000008</v>
      </c>
      <c r="T364" s="77">
        <v>142733.0534</v>
      </c>
      <c r="U364" s="78">
        <v>281311.44472115999</v>
      </c>
      <c r="V364" s="62">
        <f t="shared" si="49"/>
        <v>1</v>
      </c>
    </row>
    <row r="365" spans="1:22" x14ac:dyDescent="0.25">
      <c r="A365" s="74">
        <f t="shared" si="46"/>
        <v>350</v>
      </c>
      <c r="B365" s="75">
        <f t="shared" si="47"/>
        <v>165</v>
      </c>
      <c r="C365" s="65" t="s">
        <v>51</v>
      </c>
      <c r="D365" s="65" t="s">
        <v>513</v>
      </c>
      <c r="E365" s="98" t="s">
        <v>554</v>
      </c>
      <c r="F365" s="76">
        <f t="shared" si="48"/>
        <v>9432075.0846659988</v>
      </c>
      <c r="G365" s="67"/>
      <c r="H365" s="67"/>
      <c r="I365" s="67">
        <v>1538875.675722</v>
      </c>
      <c r="J365" s="67"/>
      <c r="K365" s="67">
        <v>0</v>
      </c>
      <c r="L365" s="67"/>
      <c r="M365" s="67"/>
      <c r="N365" s="67">
        <v>0</v>
      </c>
      <c r="O365" s="67">
        <v>7521830.6773679992</v>
      </c>
      <c r="P365" s="67">
        <v>0</v>
      </c>
      <c r="Q365" s="67">
        <v>0</v>
      </c>
      <c r="R365" s="67">
        <v>0</v>
      </c>
      <c r="S365" s="67">
        <v>157658.9</v>
      </c>
      <c r="T365" s="77">
        <v>16690.199999999997</v>
      </c>
      <c r="U365" s="78">
        <v>197019.63157600001</v>
      </c>
      <c r="V365" s="62">
        <f t="shared" si="49"/>
        <v>2</v>
      </c>
    </row>
    <row r="366" spans="1:22" x14ac:dyDescent="0.25">
      <c r="A366" s="74">
        <f t="shared" si="46"/>
        <v>351</v>
      </c>
      <c r="B366" s="75">
        <f t="shared" si="47"/>
        <v>166</v>
      </c>
      <c r="C366" s="65" t="s">
        <v>51</v>
      </c>
      <c r="D366" s="65" t="s">
        <v>54</v>
      </c>
      <c r="E366" s="98" t="s">
        <v>554</v>
      </c>
      <c r="F366" s="76">
        <f t="shared" si="48"/>
        <v>3150457</v>
      </c>
      <c r="G366" s="67">
        <v>0</v>
      </c>
      <c r="H366" s="67">
        <v>0</v>
      </c>
      <c r="I366" s="67">
        <v>3043629.213492</v>
      </c>
      <c r="J366" s="67">
        <v>0</v>
      </c>
      <c r="K366" s="67">
        <v>0</v>
      </c>
      <c r="L366" s="67"/>
      <c r="M366" s="67"/>
      <c r="N366" s="67">
        <v>0</v>
      </c>
      <c r="O366" s="67">
        <v>0</v>
      </c>
      <c r="P366" s="67">
        <v>0</v>
      </c>
      <c r="Q366" s="67">
        <v>0</v>
      </c>
      <c r="R366" s="67">
        <v>0</v>
      </c>
      <c r="S366" s="67">
        <v>27658.78</v>
      </c>
      <c r="T366" s="77">
        <v>12611</v>
      </c>
      <c r="U366" s="78">
        <v>66558.006508000006</v>
      </c>
      <c r="V366" s="62">
        <f t="shared" si="49"/>
        <v>1</v>
      </c>
    </row>
    <row r="367" spans="1:22" x14ac:dyDescent="0.25">
      <c r="A367" s="74">
        <f t="shared" si="46"/>
        <v>352</v>
      </c>
      <c r="B367" s="75">
        <f t="shared" si="47"/>
        <v>167</v>
      </c>
      <c r="C367" s="65" t="s">
        <v>51</v>
      </c>
      <c r="D367" s="65" t="s">
        <v>514</v>
      </c>
      <c r="E367" s="98" t="s">
        <v>554</v>
      </c>
      <c r="F367" s="76">
        <f t="shared" si="48"/>
        <v>6502812.7400000002</v>
      </c>
      <c r="G367" s="67">
        <v>6305205.8189400006</v>
      </c>
      <c r="H367" s="67">
        <v>0</v>
      </c>
      <c r="I367" s="67">
        <v>0</v>
      </c>
      <c r="J367" s="67">
        <v>0</v>
      </c>
      <c r="K367" s="67">
        <v>0</v>
      </c>
      <c r="L367" s="67"/>
      <c r="M367" s="67"/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49246.84</v>
      </c>
      <c r="T367" s="77">
        <v>10478</v>
      </c>
      <c r="U367" s="78">
        <v>137882.08106000003</v>
      </c>
      <c r="V367" s="62">
        <f t="shared" si="49"/>
        <v>1</v>
      </c>
    </row>
    <row r="368" spans="1:22" x14ac:dyDescent="0.25">
      <c r="A368" s="74">
        <f t="shared" si="46"/>
        <v>353</v>
      </c>
      <c r="B368" s="75">
        <f t="shared" si="47"/>
        <v>168</v>
      </c>
      <c r="C368" s="65" t="s">
        <v>51</v>
      </c>
      <c r="D368" s="65" t="s">
        <v>417</v>
      </c>
      <c r="E368" s="98" t="s">
        <v>554</v>
      </c>
      <c r="F368" s="76">
        <f t="shared" si="48"/>
        <v>20557934.950000003</v>
      </c>
      <c r="G368" s="67">
        <v>4698966.264804</v>
      </c>
      <c r="H368" s="67">
        <v>3271249.5477899997</v>
      </c>
      <c r="I368" s="67">
        <v>1989640.0224120002</v>
      </c>
      <c r="J368" s="67">
        <v>1832647.6966140002</v>
      </c>
      <c r="K368" s="67">
        <v>0</v>
      </c>
      <c r="L368" s="67"/>
      <c r="M368" s="67">
        <v>209478.56798399999</v>
      </c>
      <c r="N368" s="67">
        <v>0</v>
      </c>
      <c r="O368" s="67">
        <v>2295609.7247160003</v>
      </c>
      <c r="P368" s="67">
        <v>0</v>
      </c>
      <c r="Q368" s="67">
        <v>0</v>
      </c>
      <c r="R368" s="67">
        <v>5299064.2766880002</v>
      </c>
      <c r="S368" s="67">
        <v>464809.94</v>
      </c>
      <c r="T368" s="77">
        <v>67929.73000000001</v>
      </c>
      <c r="U368" s="78">
        <v>428539.178992</v>
      </c>
      <c r="V368" s="62">
        <f t="shared" si="49"/>
        <v>7</v>
      </c>
    </row>
    <row r="369" spans="1:22" x14ac:dyDescent="0.25">
      <c r="A369" s="74">
        <f t="shared" si="46"/>
        <v>354</v>
      </c>
      <c r="B369" s="75">
        <f t="shared" si="47"/>
        <v>169</v>
      </c>
      <c r="C369" s="65" t="s">
        <v>51</v>
      </c>
      <c r="D369" s="65" t="s">
        <v>418</v>
      </c>
      <c r="E369" s="98" t="s">
        <v>554</v>
      </c>
      <c r="F369" s="76">
        <f t="shared" si="48"/>
        <v>11419483.760000002</v>
      </c>
      <c r="G369" s="67">
        <v>4657498.8457725001</v>
      </c>
      <c r="H369" s="67"/>
      <c r="I369" s="67"/>
      <c r="J369" s="67"/>
      <c r="K369" s="67">
        <v>0</v>
      </c>
      <c r="L369" s="67"/>
      <c r="M369" s="67">
        <v>224063.08219680001</v>
      </c>
      <c r="N369" s="67">
        <v>0</v>
      </c>
      <c r="O369" s="67">
        <v>0</v>
      </c>
      <c r="P369" s="67">
        <v>0</v>
      </c>
      <c r="Q369" s="67">
        <v>0</v>
      </c>
      <c r="R369" s="67">
        <v>5187222.9645671407</v>
      </c>
      <c r="S369" s="67">
        <v>1016320.0970000001</v>
      </c>
      <c r="T369" s="77">
        <v>114194.8376</v>
      </c>
      <c r="U369" s="78">
        <v>220183.93286355998</v>
      </c>
      <c r="V369" s="62">
        <f t="shared" si="49"/>
        <v>3</v>
      </c>
    </row>
    <row r="370" spans="1:22" x14ac:dyDescent="0.25">
      <c r="A370" s="74">
        <f t="shared" si="46"/>
        <v>355</v>
      </c>
      <c r="B370" s="75">
        <f t="shared" si="47"/>
        <v>170</v>
      </c>
      <c r="C370" s="65" t="s">
        <v>51</v>
      </c>
      <c r="D370" s="65" t="s">
        <v>419</v>
      </c>
      <c r="E370" s="98" t="s">
        <v>554</v>
      </c>
      <c r="F370" s="76">
        <f t="shared" si="48"/>
        <v>21892071.779785998</v>
      </c>
      <c r="G370" s="67">
        <v>5008921.6874759998</v>
      </c>
      <c r="H370" s="67">
        <v>3483953.1116460003</v>
      </c>
      <c r="I370" s="67">
        <v>2121517.0782959997</v>
      </c>
      <c r="J370" s="67">
        <v>1954219.3801199999</v>
      </c>
      <c r="K370" s="67">
        <v>0</v>
      </c>
      <c r="L370" s="67"/>
      <c r="M370" s="67">
        <v>223072.98168960001</v>
      </c>
      <c r="N370" s="67">
        <v>0</v>
      </c>
      <c r="O370" s="67">
        <v>2447118.710064</v>
      </c>
      <c r="P370" s="67">
        <v>0</v>
      </c>
      <c r="Q370" s="67">
        <v>0</v>
      </c>
      <c r="R370" s="67">
        <v>5650252.325339999</v>
      </c>
      <c r="S370" s="67">
        <v>477505.94199999998</v>
      </c>
      <c r="T370" s="77">
        <v>68709.232000000004</v>
      </c>
      <c r="U370" s="78">
        <v>456801.33115439996</v>
      </c>
      <c r="V370" s="62">
        <f t="shared" si="49"/>
        <v>7</v>
      </c>
    </row>
    <row r="371" spans="1:22" x14ac:dyDescent="0.25">
      <c r="A371" s="74">
        <f t="shared" ref="A371:A399" si="50">+A370+1</f>
        <v>356</v>
      </c>
      <c r="B371" s="75">
        <f t="shared" ref="B371:B399" si="51">+B370+1</f>
        <v>171</v>
      </c>
      <c r="C371" s="65" t="s">
        <v>51</v>
      </c>
      <c r="D371" s="65" t="s">
        <v>100</v>
      </c>
      <c r="E371" s="98" t="s">
        <v>554</v>
      </c>
      <c r="F371" s="76">
        <f t="shared" si="48"/>
        <v>13855815.41</v>
      </c>
      <c r="G371" s="67">
        <v>12338963.873805661</v>
      </c>
      <c r="H371" s="67">
        <v>0</v>
      </c>
      <c r="I371" s="67">
        <v>0</v>
      </c>
      <c r="J371" s="67"/>
      <c r="K371" s="67">
        <v>0</v>
      </c>
      <c r="L371" s="67"/>
      <c r="M371" s="67"/>
      <c r="N371" s="67">
        <v>0</v>
      </c>
      <c r="O371" s="67">
        <v>0</v>
      </c>
      <c r="P371" s="67">
        <v>0</v>
      </c>
      <c r="Q371" s="67"/>
      <c r="R371" s="67"/>
      <c r="S371" s="67">
        <v>1108465.2328000001</v>
      </c>
      <c r="T371" s="77">
        <v>138558.15410000001</v>
      </c>
      <c r="U371" s="78">
        <v>269828.14929433999</v>
      </c>
      <c r="V371" s="62">
        <f t="shared" si="49"/>
        <v>1</v>
      </c>
    </row>
    <row r="372" spans="1:22" x14ac:dyDescent="0.25">
      <c r="A372" s="74">
        <f t="shared" si="50"/>
        <v>357</v>
      </c>
      <c r="B372" s="75">
        <f t="shared" si="51"/>
        <v>172</v>
      </c>
      <c r="C372" s="65" t="s">
        <v>51</v>
      </c>
      <c r="D372" s="65" t="s">
        <v>101</v>
      </c>
      <c r="E372" s="98" t="s">
        <v>554</v>
      </c>
      <c r="F372" s="76">
        <f t="shared" si="48"/>
        <v>13183885.93</v>
      </c>
      <c r="G372" s="67">
        <v>11740593.201699179</v>
      </c>
      <c r="H372" s="67">
        <v>0</v>
      </c>
      <c r="I372" s="67">
        <v>0</v>
      </c>
      <c r="J372" s="67">
        <v>0</v>
      </c>
      <c r="K372" s="67">
        <v>0</v>
      </c>
      <c r="L372" s="67"/>
      <c r="M372" s="67"/>
      <c r="N372" s="67">
        <v>0</v>
      </c>
      <c r="O372" s="67">
        <v>0</v>
      </c>
      <c r="P372" s="67">
        <v>0</v>
      </c>
      <c r="Q372" s="67">
        <v>0</v>
      </c>
      <c r="R372" s="67">
        <v>0</v>
      </c>
      <c r="S372" s="67">
        <v>1054710.8744000001</v>
      </c>
      <c r="T372" s="77">
        <v>131838.85930000001</v>
      </c>
      <c r="U372" s="78">
        <v>256742.99460081998</v>
      </c>
      <c r="V372" s="62">
        <f t="shared" si="49"/>
        <v>1</v>
      </c>
    </row>
    <row r="373" spans="1:22" x14ac:dyDescent="0.25">
      <c r="A373" s="74">
        <f t="shared" si="50"/>
        <v>358</v>
      </c>
      <c r="B373" s="75">
        <f t="shared" si="51"/>
        <v>173</v>
      </c>
      <c r="C373" s="65" t="s">
        <v>51</v>
      </c>
      <c r="D373" s="65" t="s">
        <v>515</v>
      </c>
      <c r="E373" s="98" t="s">
        <v>554</v>
      </c>
      <c r="F373" s="76">
        <f t="shared" si="48"/>
        <v>8926664.3350600004</v>
      </c>
      <c r="G373" s="67"/>
      <c r="H373" s="67"/>
      <c r="I373" s="67">
        <v>1454526.423042</v>
      </c>
      <c r="J373" s="67"/>
      <c r="K373" s="67">
        <v>0</v>
      </c>
      <c r="L373" s="67"/>
      <c r="M373" s="67"/>
      <c r="N373" s="67">
        <v>0</v>
      </c>
      <c r="O373" s="67">
        <v>7157698.5886560008</v>
      </c>
      <c r="P373" s="67">
        <v>0</v>
      </c>
      <c r="Q373" s="67">
        <v>0</v>
      </c>
      <c r="R373" s="67">
        <v>0</v>
      </c>
      <c r="S373" s="67">
        <v>110623.34000000001</v>
      </c>
      <c r="T373" s="77">
        <v>16604.400000000001</v>
      </c>
      <c r="U373" s="78">
        <v>187211.58336200003</v>
      </c>
      <c r="V373" s="62">
        <f t="shared" si="49"/>
        <v>2</v>
      </c>
    </row>
    <row r="374" spans="1:22" x14ac:dyDescent="0.25">
      <c r="A374" s="74">
        <f t="shared" si="50"/>
        <v>359</v>
      </c>
      <c r="B374" s="75">
        <f t="shared" si="51"/>
        <v>174</v>
      </c>
      <c r="C374" s="65" t="s">
        <v>51</v>
      </c>
      <c r="D374" s="65" t="s">
        <v>420</v>
      </c>
      <c r="E374" s="98" t="s">
        <v>554</v>
      </c>
      <c r="F374" s="76">
        <f t="shared" si="48"/>
        <v>16528890.492342399</v>
      </c>
      <c r="G374" s="67">
        <v>14114712.016718039</v>
      </c>
      <c r="H374" s="67"/>
      <c r="I374" s="67"/>
      <c r="J374" s="67"/>
      <c r="K374" s="67"/>
      <c r="L374" s="67"/>
      <c r="M374" s="67">
        <v>679030.95234239998</v>
      </c>
      <c r="N374" s="67">
        <v>0</v>
      </c>
      <c r="O374" s="67"/>
      <c r="P374" s="67">
        <v>0</v>
      </c>
      <c r="Q374" s="67"/>
      <c r="R374" s="67"/>
      <c r="S374" s="67">
        <v>1267988.7631999999</v>
      </c>
      <c r="T374" s="77">
        <v>158498.59539999999</v>
      </c>
      <c r="U374" s="78">
        <v>308660.16468196001</v>
      </c>
      <c r="V374" s="62">
        <f t="shared" si="49"/>
        <v>2</v>
      </c>
    </row>
    <row r="375" spans="1:22" x14ac:dyDescent="0.25">
      <c r="A375" s="74">
        <f t="shared" si="50"/>
        <v>360</v>
      </c>
      <c r="B375" s="75">
        <f t="shared" si="51"/>
        <v>175</v>
      </c>
      <c r="C375" s="65" t="s">
        <v>51</v>
      </c>
      <c r="D375" s="65" t="s">
        <v>421</v>
      </c>
      <c r="E375" s="98" t="s">
        <v>554</v>
      </c>
      <c r="F375" s="76">
        <f t="shared" si="48"/>
        <v>5445451.3410032</v>
      </c>
      <c r="G375" s="67">
        <v>5007132.5620260006</v>
      </c>
      <c r="H375" s="67"/>
      <c r="I375" s="67"/>
      <c r="J375" s="67"/>
      <c r="K375" s="67"/>
      <c r="L375" s="67"/>
      <c r="M375" s="67">
        <v>223707.09100319998</v>
      </c>
      <c r="N375" s="67">
        <v>0</v>
      </c>
      <c r="O375" s="67">
        <v>0</v>
      </c>
      <c r="P375" s="67">
        <v>0</v>
      </c>
      <c r="Q375" s="67">
        <v>0</v>
      </c>
      <c r="R375" s="67"/>
      <c r="S375" s="67">
        <v>82026.84</v>
      </c>
      <c r="T375" s="77">
        <v>23089</v>
      </c>
      <c r="U375" s="78">
        <v>109495.84797400002</v>
      </c>
      <c r="V375" s="62">
        <f t="shared" si="49"/>
        <v>2</v>
      </c>
    </row>
    <row r="376" spans="1:22" x14ac:dyDescent="0.25">
      <c r="A376" s="74">
        <f t="shared" si="50"/>
        <v>361</v>
      </c>
      <c r="B376" s="75">
        <f t="shared" si="51"/>
        <v>176</v>
      </c>
      <c r="C376" s="65" t="s">
        <v>51</v>
      </c>
      <c r="D376" s="65" t="s">
        <v>422</v>
      </c>
      <c r="E376" s="98" t="s">
        <v>554</v>
      </c>
      <c r="F376" s="76">
        <f t="shared" si="48"/>
        <v>22040687.020921603</v>
      </c>
      <c r="G376" s="67">
        <v>18821465.971318923</v>
      </c>
      <c r="H376" s="67"/>
      <c r="I376" s="67"/>
      <c r="J376" s="67"/>
      <c r="K376" s="67"/>
      <c r="L376" s="67"/>
      <c r="M376" s="67">
        <v>905463.60092160001</v>
      </c>
      <c r="N376" s="67">
        <v>0</v>
      </c>
      <c r="O376" s="67"/>
      <c r="P376" s="67">
        <v>0</v>
      </c>
      <c r="Q376" s="67">
        <v>0</v>
      </c>
      <c r="R376" s="67"/>
      <c r="S376" s="67">
        <v>1690817.8736000003</v>
      </c>
      <c r="T376" s="77">
        <v>211352.23420000004</v>
      </c>
      <c r="U376" s="78">
        <v>411587.34088108013</v>
      </c>
      <c r="V376" s="62">
        <f t="shared" si="49"/>
        <v>2</v>
      </c>
    </row>
    <row r="377" spans="1:22" x14ac:dyDescent="0.25">
      <c r="A377" s="74">
        <f t="shared" si="50"/>
        <v>362</v>
      </c>
      <c r="B377" s="75">
        <f t="shared" si="51"/>
        <v>177</v>
      </c>
      <c r="C377" s="65" t="s">
        <v>51</v>
      </c>
      <c r="D377" s="65" t="s">
        <v>249</v>
      </c>
      <c r="E377" s="98" t="s">
        <v>554</v>
      </c>
      <c r="F377" s="76">
        <f t="shared" si="48"/>
        <v>16317939.8417232</v>
      </c>
      <c r="G377" s="67">
        <v>13934572.418976301</v>
      </c>
      <c r="H377" s="67"/>
      <c r="I377" s="67"/>
      <c r="J377" s="67"/>
      <c r="K377" s="67"/>
      <c r="L377" s="67"/>
      <c r="M377" s="67">
        <v>670364.7917232</v>
      </c>
      <c r="N377" s="67">
        <v>0</v>
      </c>
      <c r="O377" s="67">
        <v>0</v>
      </c>
      <c r="P377" s="67">
        <v>0</v>
      </c>
      <c r="Q377" s="67">
        <v>0</v>
      </c>
      <c r="R377" s="67"/>
      <c r="S377" s="67">
        <v>1251806.0040000002</v>
      </c>
      <c r="T377" s="77">
        <v>156475.75050000002</v>
      </c>
      <c r="U377" s="78">
        <v>304720.87652370002</v>
      </c>
      <c r="V377" s="62">
        <f t="shared" si="49"/>
        <v>2</v>
      </c>
    </row>
    <row r="378" spans="1:22" x14ac:dyDescent="0.25">
      <c r="A378" s="74">
        <f t="shared" si="50"/>
        <v>363</v>
      </c>
      <c r="B378" s="75">
        <f t="shared" si="51"/>
        <v>178</v>
      </c>
      <c r="C378" s="65" t="s">
        <v>51</v>
      </c>
      <c r="D378" s="65" t="s">
        <v>423</v>
      </c>
      <c r="E378" s="98" t="s">
        <v>554</v>
      </c>
      <c r="F378" s="76">
        <f t="shared" si="48"/>
        <v>77772109.159999996</v>
      </c>
      <c r="G378" s="67">
        <v>20377265.934942003</v>
      </c>
      <c r="H378" s="67">
        <v>14252056.401786001</v>
      </c>
      <c r="I378" s="67">
        <v>8667695.4358680006</v>
      </c>
      <c r="J378" s="67">
        <v>8067730.7190899998</v>
      </c>
      <c r="K378" s="67">
        <v>0</v>
      </c>
      <c r="L378" s="67"/>
      <c r="M378" s="67">
        <v>897798.66553440015</v>
      </c>
      <c r="N378" s="67">
        <v>0</v>
      </c>
      <c r="O378" s="67">
        <v>0</v>
      </c>
      <c r="P378" s="67">
        <v>0</v>
      </c>
      <c r="Q378" s="67">
        <v>0</v>
      </c>
      <c r="R378" s="67">
        <v>23102907.328032002</v>
      </c>
      <c r="S378" s="67">
        <v>642924.57799999998</v>
      </c>
      <c r="T378" s="77">
        <v>115640.24799999999</v>
      </c>
      <c r="U378" s="78">
        <v>1648089.8487476003</v>
      </c>
      <c r="V378" s="62">
        <f t="shared" si="49"/>
        <v>6</v>
      </c>
    </row>
    <row r="379" spans="1:22" x14ac:dyDescent="0.25">
      <c r="A379" s="74">
        <f t="shared" si="50"/>
        <v>364</v>
      </c>
      <c r="B379" s="75">
        <f t="shared" si="51"/>
        <v>179</v>
      </c>
      <c r="C379" s="65" t="s">
        <v>51</v>
      </c>
      <c r="D379" s="65" t="s">
        <v>250</v>
      </c>
      <c r="E379" s="98" t="s">
        <v>554</v>
      </c>
      <c r="F379" s="76">
        <f t="shared" si="48"/>
        <v>27410620.140000004</v>
      </c>
      <c r="G379" s="67"/>
      <c r="H379" s="67"/>
      <c r="I379" s="67"/>
      <c r="J379" s="67"/>
      <c r="K379" s="67"/>
      <c r="L379" s="67"/>
      <c r="M379" s="67"/>
      <c r="N379" s="67"/>
      <c r="O379" s="67">
        <v>0</v>
      </c>
      <c r="P379" s="67">
        <v>0</v>
      </c>
      <c r="Q379" s="67">
        <v>23873389.253413562</v>
      </c>
      <c r="R379" s="67"/>
      <c r="S379" s="67">
        <v>2741062.0140000004</v>
      </c>
      <c r="T379" s="77">
        <v>274106.20140000002</v>
      </c>
      <c r="U379" s="78">
        <v>522062.67118644004</v>
      </c>
      <c r="V379" s="62">
        <f t="shared" si="49"/>
        <v>1</v>
      </c>
    </row>
    <row r="380" spans="1:22" x14ac:dyDescent="0.25">
      <c r="A380" s="74">
        <f t="shared" si="50"/>
        <v>365</v>
      </c>
      <c r="B380" s="75">
        <f t="shared" si="51"/>
        <v>180</v>
      </c>
      <c r="C380" s="65" t="s">
        <v>51</v>
      </c>
      <c r="D380" s="65" t="s">
        <v>424</v>
      </c>
      <c r="E380" s="98" t="s">
        <v>554</v>
      </c>
      <c r="F380" s="76">
        <f t="shared" si="48"/>
        <v>9078568.7896720003</v>
      </c>
      <c r="G380" s="67">
        <v>4988188.1969219996</v>
      </c>
      <c r="H380" s="67">
        <v>3464508.143712</v>
      </c>
      <c r="I380" s="67">
        <v>0</v>
      </c>
      <c r="J380" s="67">
        <v>0</v>
      </c>
      <c r="K380" s="67">
        <v>0</v>
      </c>
      <c r="L380" s="67"/>
      <c r="M380" s="67">
        <v>222883.86136800001</v>
      </c>
      <c r="N380" s="67">
        <v>0</v>
      </c>
      <c r="O380" s="67">
        <v>0</v>
      </c>
      <c r="P380" s="67">
        <v>0</v>
      </c>
      <c r="Q380" s="67">
        <v>0</v>
      </c>
      <c r="R380" s="67">
        <v>0</v>
      </c>
      <c r="S380" s="67">
        <v>171882.56</v>
      </c>
      <c r="T380" s="77">
        <v>48512.06</v>
      </c>
      <c r="U380" s="78">
        <v>182593.96767000001</v>
      </c>
      <c r="V380" s="62">
        <f t="shared" si="49"/>
        <v>3</v>
      </c>
    </row>
    <row r="381" spans="1:22" x14ac:dyDescent="0.25">
      <c r="A381" s="74">
        <f t="shared" si="50"/>
        <v>366</v>
      </c>
      <c r="B381" s="75">
        <f t="shared" si="51"/>
        <v>181</v>
      </c>
      <c r="C381" s="65" t="s">
        <v>51</v>
      </c>
      <c r="D381" s="65" t="s">
        <v>425</v>
      </c>
      <c r="E381" s="98" t="s">
        <v>554</v>
      </c>
      <c r="F381" s="76">
        <f t="shared" si="48"/>
        <v>7648763.4725419991</v>
      </c>
      <c r="G381" s="67">
        <v>4993428.7956419997</v>
      </c>
      <c r="H381" s="67"/>
      <c r="I381" s="67">
        <v>2109950.6526000001</v>
      </c>
      <c r="J381" s="67">
        <v>0</v>
      </c>
      <c r="K381" s="67">
        <v>0</v>
      </c>
      <c r="L381" s="67"/>
      <c r="M381" s="67">
        <v>222783.73884480001</v>
      </c>
      <c r="N381" s="67">
        <v>0</v>
      </c>
      <c r="O381" s="67">
        <v>0</v>
      </c>
      <c r="P381" s="67">
        <v>0</v>
      </c>
      <c r="Q381" s="67">
        <v>0</v>
      </c>
      <c r="R381" s="67">
        <v>0</v>
      </c>
      <c r="S381" s="67">
        <v>134275.77600000001</v>
      </c>
      <c r="T381" s="77">
        <v>33129.675999999999</v>
      </c>
      <c r="U381" s="78">
        <v>155194.83345520002</v>
      </c>
      <c r="V381" s="62">
        <f t="shared" si="49"/>
        <v>3</v>
      </c>
    </row>
    <row r="382" spans="1:22" x14ac:dyDescent="0.25">
      <c r="A382" s="74">
        <f t="shared" si="50"/>
        <v>367</v>
      </c>
      <c r="B382" s="75">
        <f t="shared" si="51"/>
        <v>182</v>
      </c>
      <c r="C382" s="65" t="s">
        <v>51</v>
      </c>
      <c r="D382" s="65" t="s">
        <v>518</v>
      </c>
      <c r="E382" s="98" t="s">
        <v>554</v>
      </c>
      <c r="F382" s="76">
        <f t="shared" si="48"/>
        <v>2341142.0454139994</v>
      </c>
      <c r="G382" s="67"/>
      <c r="H382" s="67"/>
      <c r="I382" s="67">
        <v>2147628.2009279998</v>
      </c>
      <c r="J382" s="67">
        <v>0</v>
      </c>
      <c r="K382" s="67">
        <v>0</v>
      </c>
      <c r="L382" s="67"/>
      <c r="M382" s="67"/>
      <c r="N382" s="67">
        <v>0</v>
      </c>
      <c r="O382" s="67">
        <v>0</v>
      </c>
      <c r="P382" s="67">
        <v>0</v>
      </c>
      <c r="Q382" s="67">
        <v>0</v>
      </c>
      <c r="R382" s="67">
        <v>0</v>
      </c>
      <c r="S382" s="67">
        <v>136977.11000000002</v>
      </c>
      <c r="T382" s="77">
        <v>11563.34</v>
      </c>
      <c r="U382" s="78">
        <v>44973.394486000005</v>
      </c>
      <c r="V382" s="62">
        <f t="shared" si="49"/>
        <v>1</v>
      </c>
    </row>
    <row r="383" spans="1:22" x14ac:dyDescent="0.25">
      <c r="A383" s="74">
        <f t="shared" si="50"/>
        <v>368</v>
      </c>
      <c r="B383" s="75">
        <f t="shared" si="51"/>
        <v>183</v>
      </c>
      <c r="C383" s="65" t="s">
        <v>51</v>
      </c>
      <c r="D383" s="65" t="s">
        <v>102</v>
      </c>
      <c r="E383" s="98" t="s">
        <v>554</v>
      </c>
      <c r="F383" s="76">
        <f t="shared" si="48"/>
        <v>6575080.4900000002</v>
      </c>
      <c r="G383" s="67">
        <v>5855280.1284377407</v>
      </c>
      <c r="H383" s="67">
        <v>0</v>
      </c>
      <c r="I383" s="67">
        <v>0</v>
      </c>
      <c r="J383" s="67">
        <v>0</v>
      </c>
      <c r="K383" s="67">
        <v>0</v>
      </c>
      <c r="L383" s="67"/>
      <c r="M383" s="67"/>
      <c r="N383" s="67">
        <v>0</v>
      </c>
      <c r="O383" s="67">
        <v>0</v>
      </c>
      <c r="P383" s="67">
        <v>0</v>
      </c>
      <c r="Q383" s="67">
        <v>0</v>
      </c>
      <c r="R383" s="67">
        <v>0</v>
      </c>
      <c r="S383" s="67">
        <v>526006.43920000002</v>
      </c>
      <c r="T383" s="77">
        <v>65750.804900000003</v>
      </c>
      <c r="U383" s="78">
        <v>128043.11746226001</v>
      </c>
      <c r="V383" s="62">
        <f t="shared" si="49"/>
        <v>1</v>
      </c>
    </row>
    <row r="384" spans="1:22" x14ac:dyDescent="0.25">
      <c r="A384" s="74">
        <f t="shared" si="50"/>
        <v>369</v>
      </c>
      <c r="B384" s="75">
        <f t="shared" si="51"/>
        <v>184</v>
      </c>
      <c r="C384" s="65" t="s">
        <v>51</v>
      </c>
      <c r="D384" s="65" t="s">
        <v>519</v>
      </c>
      <c r="E384" s="98" t="s">
        <v>554</v>
      </c>
      <c r="F384" s="76">
        <f t="shared" si="48"/>
        <v>3418076.3998400006</v>
      </c>
      <c r="G384" s="67">
        <v>0</v>
      </c>
      <c r="H384" s="67">
        <v>0</v>
      </c>
      <c r="I384" s="67">
        <v>0</v>
      </c>
      <c r="J384" s="67">
        <v>0</v>
      </c>
      <c r="K384" s="67">
        <v>0</v>
      </c>
      <c r="L384" s="67"/>
      <c r="M384" s="67"/>
      <c r="N384" s="67">
        <v>0</v>
      </c>
      <c r="O384" s="67">
        <v>3054781.0748700001</v>
      </c>
      <c r="P384" s="67">
        <v>0</v>
      </c>
      <c r="Q384" s="67">
        <v>0</v>
      </c>
      <c r="R384" s="67">
        <v>0</v>
      </c>
      <c r="S384" s="67">
        <v>171972.95</v>
      </c>
      <c r="T384" s="77">
        <v>50739.6</v>
      </c>
      <c r="U384" s="78">
        <v>140582.77497</v>
      </c>
      <c r="V384" s="62">
        <f t="shared" si="49"/>
        <v>1</v>
      </c>
    </row>
    <row r="385" spans="1:23" x14ac:dyDescent="0.25">
      <c r="A385" s="74">
        <f t="shared" si="50"/>
        <v>370</v>
      </c>
      <c r="B385" s="75">
        <f t="shared" si="51"/>
        <v>185</v>
      </c>
      <c r="C385" s="65" t="s">
        <v>51</v>
      </c>
      <c r="D385" s="65" t="s">
        <v>427</v>
      </c>
      <c r="E385" s="98" t="s">
        <v>554</v>
      </c>
      <c r="F385" s="76">
        <f t="shared" si="48"/>
        <v>21447674.792399999</v>
      </c>
      <c r="G385" s="67">
        <v>12305507</v>
      </c>
      <c r="H385" s="67"/>
      <c r="I385" s="67">
        <v>4479954.2738714404</v>
      </c>
      <c r="J385" s="67">
        <v>3127291</v>
      </c>
      <c r="K385" s="67">
        <v>0</v>
      </c>
      <c r="L385" s="67"/>
      <c r="M385" s="67">
        <v>386031.94970675994</v>
      </c>
      <c r="N385" s="67">
        <v>0</v>
      </c>
      <c r="O385" s="67">
        <v>0</v>
      </c>
      <c r="P385" s="67">
        <v>0</v>
      </c>
      <c r="Q385" s="67">
        <v>0</v>
      </c>
      <c r="R385" s="67">
        <v>0</v>
      </c>
      <c r="S385" s="67">
        <v>630230.47770000005</v>
      </c>
      <c r="T385" s="77">
        <v>85014.565300000002</v>
      </c>
      <c r="U385" s="78">
        <v>433645.52582179999</v>
      </c>
      <c r="V385" s="62">
        <f t="shared" si="49"/>
        <v>4</v>
      </c>
    </row>
    <row r="386" spans="1:23" x14ac:dyDescent="0.25">
      <c r="A386" s="74">
        <f t="shared" si="50"/>
        <v>371</v>
      </c>
      <c r="B386" s="75">
        <f t="shared" si="51"/>
        <v>186</v>
      </c>
      <c r="C386" s="65" t="s">
        <v>104</v>
      </c>
      <c r="D386" s="65" t="s">
        <v>429</v>
      </c>
      <c r="E386" s="98" t="s">
        <v>554</v>
      </c>
      <c r="F386" s="76">
        <f t="shared" si="48"/>
        <v>31956991.918866996</v>
      </c>
      <c r="G386" s="67">
        <v>13442149.368269999</v>
      </c>
      <c r="H386" s="67">
        <v>4980833.6754120002</v>
      </c>
      <c r="I386" s="67">
        <v>0</v>
      </c>
      <c r="J386" s="67">
        <v>0</v>
      </c>
      <c r="K386" s="67">
        <v>0</v>
      </c>
      <c r="L386" s="67"/>
      <c r="M386" s="67">
        <v>406248.53806487995</v>
      </c>
      <c r="N386" s="67">
        <v>0</v>
      </c>
      <c r="O386" s="67">
        <v>9398785.4499999993</v>
      </c>
      <c r="P386" s="67">
        <v>0</v>
      </c>
      <c r="Q386" s="67">
        <v>0</v>
      </c>
      <c r="R386" s="67">
        <v>0</v>
      </c>
      <c r="S386" s="67">
        <v>2526707.3851000001</v>
      </c>
      <c r="T386" s="77">
        <v>284241.58909999998</v>
      </c>
      <c r="U386" s="78">
        <v>918025.91292012006</v>
      </c>
      <c r="V386" s="62">
        <f t="shared" si="49"/>
        <v>4</v>
      </c>
    </row>
    <row r="387" spans="1:23" x14ac:dyDescent="0.25">
      <c r="A387" s="74">
        <f t="shared" si="50"/>
        <v>372</v>
      </c>
      <c r="B387" s="75">
        <f t="shared" si="51"/>
        <v>187</v>
      </c>
      <c r="C387" s="65" t="s">
        <v>104</v>
      </c>
      <c r="D387" s="65" t="s">
        <v>430</v>
      </c>
      <c r="E387" s="98" t="s">
        <v>554</v>
      </c>
      <c r="F387" s="76">
        <f t="shared" si="48"/>
        <v>24704825.990000002</v>
      </c>
      <c r="G387" s="67">
        <v>13364467.924122002</v>
      </c>
      <c r="H387" s="67">
        <v>4951357.8128279997</v>
      </c>
      <c r="I387" s="67">
        <v>5214934.7490660008</v>
      </c>
      <c r="J387" s="67">
        <v>0</v>
      </c>
      <c r="K387" s="67">
        <v>0</v>
      </c>
      <c r="L387" s="67"/>
      <c r="M387" s="67">
        <v>404095.62569795997</v>
      </c>
      <c r="N387" s="67">
        <v>0</v>
      </c>
      <c r="O387" s="67"/>
      <c r="P387" s="67">
        <v>0</v>
      </c>
      <c r="Q387" s="67">
        <v>0</v>
      </c>
      <c r="R387" s="67">
        <v>0</v>
      </c>
      <c r="S387" s="67">
        <v>217624.20569999999</v>
      </c>
      <c r="T387" s="77">
        <v>28938.845699999998</v>
      </c>
      <c r="U387" s="78">
        <v>523406.8268860401</v>
      </c>
      <c r="V387" s="62">
        <f t="shared" si="49"/>
        <v>4</v>
      </c>
    </row>
    <row r="388" spans="1:23" x14ac:dyDescent="0.25">
      <c r="A388" s="74">
        <f t="shared" si="50"/>
        <v>373</v>
      </c>
      <c r="B388" s="75">
        <f t="shared" si="51"/>
        <v>188</v>
      </c>
      <c r="C388" s="65" t="s">
        <v>104</v>
      </c>
      <c r="D388" s="65" t="s">
        <v>433</v>
      </c>
      <c r="E388" s="98" t="s">
        <v>554</v>
      </c>
      <c r="F388" s="76">
        <f t="shared" si="48"/>
        <v>10711886.329999998</v>
      </c>
      <c r="G388" s="67">
        <v>7387365.7431419995</v>
      </c>
      <c r="H388" s="67">
        <v>2724118.5447</v>
      </c>
      <c r="I388" s="67">
        <v>0</v>
      </c>
      <c r="J388" s="67">
        <v>0</v>
      </c>
      <c r="K388" s="67">
        <v>0</v>
      </c>
      <c r="L388" s="67"/>
      <c r="M388" s="67">
        <v>224044.32360912001</v>
      </c>
      <c r="N388" s="67">
        <v>0</v>
      </c>
      <c r="O388" s="67"/>
      <c r="P388" s="67">
        <v>0</v>
      </c>
      <c r="Q388" s="67">
        <v>0</v>
      </c>
      <c r="R388" s="67">
        <v>0</v>
      </c>
      <c r="S388" s="67">
        <v>133006.4804</v>
      </c>
      <c r="T388" s="77">
        <v>17334.160400000001</v>
      </c>
      <c r="U388" s="78">
        <v>226017.07774887996</v>
      </c>
      <c r="V388" s="62">
        <f t="shared" si="49"/>
        <v>3</v>
      </c>
    </row>
    <row r="389" spans="1:23" x14ac:dyDescent="0.25">
      <c r="A389" s="74">
        <f t="shared" si="50"/>
        <v>374</v>
      </c>
      <c r="B389" s="75">
        <f t="shared" si="51"/>
        <v>189</v>
      </c>
      <c r="C389" s="65" t="s">
        <v>104</v>
      </c>
      <c r="D389" s="65" t="s">
        <v>434</v>
      </c>
      <c r="E389" s="98" t="s">
        <v>554</v>
      </c>
      <c r="F389" s="76">
        <f t="shared" si="48"/>
        <v>31613527.619490799</v>
      </c>
      <c r="G389" s="67">
        <v>13389086.339243999</v>
      </c>
      <c r="H389" s="67">
        <v>4961562.7514880002</v>
      </c>
      <c r="I389" s="67">
        <v>0</v>
      </c>
      <c r="J389" s="67">
        <v>0</v>
      </c>
      <c r="K389" s="67">
        <v>0</v>
      </c>
      <c r="L389" s="67"/>
      <c r="M389" s="67">
        <v>404624.41455659998</v>
      </c>
      <c r="N389" s="67">
        <v>0</v>
      </c>
      <c r="O389" s="67">
        <v>9145505.7300000004</v>
      </c>
      <c r="P389" s="67">
        <v>0</v>
      </c>
      <c r="Q389" s="67">
        <v>0</v>
      </c>
      <c r="R389" s="67">
        <v>0</v>
      </c>
      <c r="S389" s="67">
        <v>2517207.3416999998</v>
      </c>
      <c r="T389" s="77">
        <v>281156.43529999995</v>
      </c>
      <c r="U389" s="78">
        <v>914384.60720219999</v>
      </c>
      <c r="V389" s="62">
        <f t="shared" si="49"/>
        <v>4</v>
      </c>
    </row>
    <row r="390" spans="1:23" x14ac:dyDescent="0.25">
      <c r="A390" s="74">
        <f t="shared" si="50"/>
        <v>375</v>
      </c>
      <c r="B390" s="75">
        <f t="shared" si="51"/>
        <v>190</v>
      </c>
      <c r="C390" s="65" t="s">
        <v>104</v>
      </c>
      <c r="D390" s="65" t="s">
        <v>435</v>
      </c>
      <c r="E390" s="98" t="s">
        <v>554</v>
      </c>
      <c r="F390" s="76">
        <f t="shared" si="48"/>
        <v>35395028.250133</v>
      </c>
      <c r="G390" s="67">
        <v>10856660.689999999</v>
      </c>
      <c r="H390" s="67">
        <v>4871890.16</v>
      </c>
      <c r="I390" s="67">
        <v>0</v>
      </c>
      <c r="J390" s="67">
        <v>0</v>
      </c>
      <c r="K390" s="67">
        <v>0</v>
      </c>
      <c r="L390" s="67"/>
      <c r="M390" s="67">
        <v>408137.05600247998</v>
      </c>
      <c r="N390" s="67">
        <v>0</v>
      </c>
      <c r="O390" s="67">
        <v>15514967.27</v>
      </c>
      <c r="P390" s="67">
        <v>0</v>
      </c>
      <c r="Q390" s="67">
        <v>0</v>
      </c>
      <c r="R390" s="67">
        <v>0</v>
      </c>
      <c r="S390" s="67">
        <v>2537699.4451000001</v>
      </c>
      <c r="T390" s="77">
        <v>283315.89309999999</v>
      </c>
      <c r="U390" s="78">
        <v>922357.73593051999</v>
      </c>
      <c r="V390" s="62">
        <f t="shared" si="49"/>
        <v>4</v>
      </c>
      <c r="W390" s="1" t="s">
        <v>717</v>
      </c>
    </row>
    <row r="391" spans="1:23" x14ac:dyDescent="0.25">
      <c r="A391" s="74">
        <f t="shared" si="50"/>
        <v>376</v>
      </c>
      <c r="B391" s="75">
        <f t="shared" si="51"/>
        <v>191</v>
      </c>
      <c r="C391" s="65" t="s">
        <v>105</v>
      </c>
      <c r="D391" s="65" t="s">
        <v>520</v>
      </c>
      <c r="E391" s="98" t="s">
        <v>554</v>
      </c>
      <c r="F391" s="76">
        <f t="shared" si="48"/>
        <v>22231583.710000001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/>
      <c r="M391" s="67"/>
      <c r="N391" s="67">
        <v>0</v>
      </c>
      <c r="O391" s="67">
        <v>21539455.561638001</v>
      </c>
      <c r="P391" s="67">
        <v>0</v>
      </c>
      <c r="Q391" s="67">
        <v>0</v>
      </c>
      <c r="R391" s="67">
        <v>0</v>
      </c>
      <c r="S391" s="67">
        <v>203549.88</v>
      </c>
      <c r="T391" s="77">
        <v>17554</v>
      </c>
      <c r="U391" s="78">
        <v>471024.26836200006</v>
      </c>
      <c r="V391" s="62">
        <f t="shared" si="49"/>
        <v>1</v>
      </c>
    </row>
    <row r="392" spans="1:23" x14ac:dyDescent="0.25">
      <c r="A392" s="74">
        <f t="shared" si="50"/>
        <v>377</v>
      </c>
      <c r="B392" s="75">
        <f t="shared" si="51"/>
        <v>192</v>
      </c>
      <c r="C392" s="65" t="s">
        <v>254</v>
      </c>
      <c r="D392" s="65" t="s">
        <v>523</v>
      </c>
      <c r="E392" s="98" t="s">
        <v>554</v>
      </c>
      <c r="F392" s="76">
        <f t="shared" si="48"/>
        <v>4288754.5189632</v>
      </c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>
        <v>4083208.4891993874</v>
      </c>
      <c r="S392" s="67">
        <v>84814.91</v>
      </c>
      <c r="T392" s="77">
        <v>31439.62</v>
      </c>
      <c r="U392" s="78">
        <v>89291.499763812477</v>
      </c>
      <c r="V392" s="62">
        <f t="shared" si="49"/>
        <v>1</v>
      </c>
    </row>
    <row r="393" spans="1:23" x14ac:dyDescent="0.25">
      <c r="A393" s="74">
        <f t="shared" si="50"/>
        <v>378</v>
      </c>
      <c r="B393" s="75">
        <f t="shared" si="51"/>
        <v>193</v>
      </c>
      <c r="C393" s="65" t="s">
        <v>254</v>
      </c>
      <c r="D393" s="65" t="s">
        <v>438</v>
      </c>
      <c r="E393" s="98" t="s">
        <v>554</v>
      </c>
      <c r="F393" s="76">
        <f t="shared" si="48"/>
        <v>8174727.98570331</v>
      </c>
      <c r="G393" s="67">
        <v>0</v>
      </c>
      <c r="H393" s="67">
        <v>0</v>
      </c>
      <c r="I393" s="67">
        <v>2128126.3097030208</v>
      </c>
      <c r="J393" s="67"/>
      <c r="K393" s="67"/>
      <c r="L393" s="67"/>
      <c r="M393" s="67"/>
      <c r="N393" s="67"/>
      <c r="O393" s="67"/>
      <c r="P393" s="67"/>
      <c r="Q393" s="67"/>
      <c r="R393" s="67">
        <v>5673685.3984161094</v>
      </c>
      <c r="S393" s="67">
        <v>97197.95</v>
      </c>
      <c r="T393" s="77">
        <v>43110.07</v>
      </c>
      <c r="U393" s="78">
        <v>232608.25758417978</v>
      </c>
      <c r="V393" s="62">
        <f t="shared" si="49"/>
        <v>2</v>
      </c>
    </row>
    <row r="394" spans="1:23" x14ac:dyDescent="0.25">
      <c r="A394" s="74">
        <f t="shared" si="50"/>
        <v>379</v>
      </c>
      <c r="B394" s="75">
        <f t="shared" si="51"/>
        <v>194</v>
      </c>
      <c r="C394" s="65" t="s">
        <v>254</v>
      </c>
      <c r="D394" s="65" t="s">
        <v>256</v>
      </c>
      <c r="E394" s="98" t="s">
        <v>554</v>
      </c>
      <c r="F394" s="76">
        <f t="shared" si="48"/>
        <v>8658505.2488762569</v>
      </c>
      <c r="G394" s="67"/>
      <c r="H394" s="67"/>
      <c r="I394" s="67">
        <v>2032941.39</v>
      </c>
      <c r="J394" s="67"/>
      <c r="K394" s="67">
        <v>0</v>
      </c>
      <c r="L394" s="67"/>
      <c r="M394" s="67"/>
      <c r="N394" s="67">
        <v>0</v>
      </c>
      <c r="O394" s="67">
        <v>0</v>
      </c>
      <c r="P394" s="67">
        <v>0</v>
      </c>
      <c r="Q394" s="67">
        <v>0</v>
      </c>
      <c r="R394" s="67">
        <v>5683076.9400000004</v>
      </c>
      <c r="S394" s="67">
        <v>723232.11681919999</v>
      </c>
      <c r="T394" s="77">
        <v>62053.363681919996</v>
      </c>
      <c r="U394" s="78">
        <v>157201.43837513844</v>
      </c>
      <c r="V394" s="62">
        <f t="shared" si="49"/>
        <v>2</v>
      </c>
    </row>
    <row r="395" spans="1:23" x14ac:dyDescent="0.25">
      <c r="A395" s="74">
        <f t="shared" si="50"/>
        <v>380</v>
      </c>
      <c r="B395" s="75">
        <f t="shared" si="51"/>
        <v>195</v>
      </c>
      <c r="C395" s="65" t="s">
        <v>254</v>
      </c>
      <c r="D395" s="65" t="s">
        <v>257</v>
      </c>
      <c r="E395" s="98" t="s">
        <v>554</v>
      </c>
      <c r="F395" s="76">
        <f t="shared" si="48"/>
        <v>6779295.0574127994</v>
      </c>
      <c r="G395" s="67">
        <v>0</v>
      </c>
      <c r="H395" s="67">
        <v>0</v>
      </c>
      <c r="I395" s="67">
        <v>0</v>
      </c>
      <c r="J395" s="67">
        <v>0</v>
      </c>
      <c r="K395" s="67">
        <v>0</v>
      </c>
      <c r="L395" s="67"/>
      <c r="M395" s="67"/>
      <c r="N395" s="67">
        <v>0</v>
      </c>
      <c r="O395" s="67">
        <v>0</v>
      </c>
      <c r="P395" s="67">
        <v>0</v>
      </c>
      <c r="Q395" s="67">
        <v>6506467.7260681661</v>
      </c>
      <c r="R395" s="67"/>
      <c r="S395" s="67">
        <v>120544.06</v>
      </c>
      <c r="T395" s="77">
        <v>10000</v>
      </c>
      <c r="U395" s="78">
        <v>142283.27134463392</v>
      </c>
      <c r="V395" s="62">
        <f t="shared" si="49"/>
        <v>1</v>
      </c>
    </row>
    <row r="396" spans="1:23" x14ac:dyDescent="0.25">
      <c r="A396" s="74">
        <f t="shared" si="50"/>
        <v>381</v>
      </c>
      <c r="B396" s="75">
        <f t="shared" si="51"/>
        <v>196</v>
      </c>
      <c r="C396" s="65" t="s">
        <v>254</v>
      </c>
      <c r="D396" s="65" t="s">
        <v>439</v>
      </c>
      <c r="E396" s="98" t="s">
        <v>554</v>
      </c>
      <c r="F396" s="76">
        <f t="shared" si="48"/>
        <v>9244036.615806723</v>
      </c>
      <c r="G396" s="67">
        <v>0</v>
      </c>
      <c r="H396" s="67">
        <v>0</v>
      </c>
      <c r="I396" s="67">
        <v>2428644.2700873055</v>
      </c>
      <c r="J396" s="67">
        <v>0</v>
      </c>
      <c r="K396" s="67">
        <v>0</v>
      </c>
      <c r="L396" s="67"/>
      <c r="M396" s="67">
        <v>0</v>
      </c>
      <c r="N396" s="67">
        <v>0</v>
      </c>
      <c r="O396" s="67">
        <v>0</v>
      </c>
      <c r="P396" s="67">
        <v>0</v>
      </c>
      <c r="Q396" s="67">
        <v>0</v>
      </c>
      <c r="R396" s="67">
        <v>6479130.2091511516</v>
      </c>
      <c r="S396" s="67">
        <v>97271.1</v>
      </c>
      <c r="T396" s="77">
        <v>44196.05</v>
      </c>
      <c r="U396" s="78">
        <v>194794.98656826385</v>
      </c>
      <c r="V396" s="62">
        <f t="shared" si="49"/>
        <v>2</v>
      </c>
    </row>
    <row r="397" spans="1:23" x14ac:dyDescent="0.25">
      <c r="A397" s="74">
        <f t="shared" si="50"/>
        <v>382</v>
      </c>
      <c r="B397" s="75">
        <f t="shared" si="51"/>
        <v>197</v>
      </c>
      <c r="C397" s="65" t="s">
        <v>254</v>
      </c>
      <c r="D397" s="65" t="s">
        <v>524</v>
      </c>
      <c r="E397" s="98" t="s">
        <v>554</v>
      </c>
      <c r="F397" s="76">
        <f t="shared" si="48"/>
        <v>8333609.3837568006</v>
      </c>
      <c r="G397" s="67"/>
      <c r="H397" s="67"/>
      <c r="I397" s="67">
        <v>2187835.7883797591</v>
      </c>
      <c r="J397" s="67"/>
      <c r="K397" s="67"/>
      <c r="L397" s="67"/>
      <c r="M397" s="67"/>
      <c r="N397" s="67"/>
      <c r="O397" s="67"/>
      <c r="P397" s="67"/>
      <c r="Q397" s="67"/>
      <c r="R397" s="67">
        <v>5831102.6919086454</v>
      </c>
      <c r="S397" s="67">
        <v>98260.02</v>
      </c>
      <c r="T397" s="77">
        <v>41052.94</v>
      </c>
      <c r="U397" s="78">
        <v>175357.9434683955</v>
      </c>
      <c r="V397" s="62">
        <f t="shared" si="49"/>
        <v>2</v>
      </c>
    </row>
    <row r="398" spans="1:23" x14ac:dyDescent="0.25">
      <c r="A398" s="74">
        <f t="shared" si="50"/>
        <v>383</v>
      </c>
      <c r="B398" s="75">
        <f t="shared" si="51"/>
        <v>198</v>
      </c>
      <c r="C398" s="65" t="s">
        <v>106</v>
      </c>
      <c r="D398" s="65" t="s">
        <v>440</v>
      </c>
      <c r="E398" s="98" t="s">
        <v>554</v>
      </c>
      <c r="F398" s="76">
        <f t="shared" si="48"/>
        <v>7543328.1524260007</v>
      </c>
      <c r="G398" s="67"/>
      <c r="H398" s="67">
        <v>539640.37</v>
      </c>
      <c r="I398" s="67">
        <v>0</v>
      </c>
      <c r="J398" s="67">
        <v>0</v>
      </c>
      <c r="K398" s="67">
        <v>0</v>
      </c>
      <c r="L398" s="67"/>
      <c r="M398" s="67"/>
      <c r="N398" s="67">
        <v>0</v>
      </c>
      <c r="O398" s="67">
        <v>6713480.5099999998</v>
      </c>
      <c r="P398" s="67">
        <v>0</v>
      </c>
      <c r="Q398" s="67">
        <v>0</v>
      </c>
      <c r="R398" s="67">
        <v>0</v>
      </c>
      <c r="S398" s="67">
        <v>97228.44</v>
      </c>
      <c r="T398" s="77">
        <v>5000</v>
      </c>
      <c r="U398" s="78">
        <v>187978.83242600004</v>
      </c>
      <c r="V398" s="62">
        <f t="shared" si="49"/>
        <v>2</v>
      </c>
    </row>
    <row r="399" spans="1:23" x14ac:dyDescent="0.25">
      <c r="A399" s="74">
        <f t="shared" si="50"/>
        <v>384</v>
      </c>
      <c r="B399" s="75">
        <f t="shared" si="51"/>
        <v>199</v>
      </c>
      <c r="C399" s="65" t="s">
        <v>106</v>
      </c>
      <c r="D399" s="65" t="s">
        <v>525</v>
      </c>
      <c r="E399" s="98" t="s">
        <v>554</v>
      </c>
      <c r="F399" s="76">
        <f t="shared" ref="F399:F462" si="52">SUBTOTAL(9,G399:U399)</f>
        <v>3689249.0199999996</v>
      </c>
      <c r="G399" s="67">
        <v>1767665.6131679998</v>
      </c>
      <c r="H399" s="67">
        <v>815853.27133800008</v>
      </c>
      <c r="I399" s="67">
        <v>842442.90979800001</v>
      </c>
      <c r="J399" s="67">
        <v>0</v>
      </c>
      <c r="K399" s="67">
        <v>0</v>
      </c>
      <c r="L399" s="67"/>
      <c r="M399" s="67">
        <v>75038.982825239989</v>
      </c>
      <c r="N399" s="67">
        <v>0</v>
      </c>
      <c r="O399" s="67">
        <v>0</v>
      </c>
      <c r="P399" s="67">
        <v>0</v>
      </c>
      <c r="Q399" s="67">
        <v>0</v>
      </c>
      <c r="R399" s="67">
        <v>0</v>
      </c>
      <c r="S399" s="67">
        <v>100906.0083</v>
      </c>
      <c r="T399" s="77">
        <v>10782.4383</v>
      </c>
      <c r="U399" s="78">
        <v>76559.796270759995</v>
      </c>
      <c r="V399" s="62">
        <f t="shared" ref="V399:V462" si="53">COUNTIF(G399:R399,"&gt;0")</f>
        <v>4</v>
      </c>
    </row>
    <row r="400" spans="1:23" x14ac:dyDescent="0.25">
      <c r="A400" s="74">
        <f t="shared" ref="A400:A419" si="54">+A399+1</f>
        <v>385</v>
      </c>
      <c r="B400" s="75">
        <f t="shared" ref="B400:B419" si="55">+B399+1</f>
        <v>200</v>
      </c>
      <c r="C400" s="65" t="s">
        <v>106</v>
      </c>
      <c r="D400" s="65" t="s">
        <v>526</v>
      </c>
      <c r="E400" s="98" t="s">
        <v>554</v>
      </c>
      <c r="F400" s="76">
        <f t="shared" si="52"/>
        <v>18292317.442178</v>
      </c>
      <c r="G400" s="67">
        <v>6428842.3899999997</v>
      </c>
      <c r="H400" s="67">
        <v>1825378.91</v>
      </c>
      <c r="I400" s="67">
        <v>1830078.26</v>
      </c>
      <c r="J400" s="67"/>
      <c r="K400" s="67">
        <v>0</v>
      </c>
      <c r="L400" s="67"/>
      <c r="M400" s="67"/>
      <c r="N400" s="67">
        <v>0</v>
      </c>
      <c r="O400" s="67">
        <v>0</v>
      </c>
      <c r="P400" s="67">
        <v>0</v>
      </c>
      <c r="Q400" s="67">
        <v>7416801.1399999997</v>
      </c>
      <c r="R400" s="67">
        <v>0</v>
      </c>
      <c r="S400" s="67">
        <v>310868.28000000003</v>
      </c>
      <c r="T400" s="77">
        <v>16000</v>
      </c>
      <c r="U400" s="78">
        <v>464348.46217800002</v>
      </c>
      <c r="V400" s="62">
        <f t="shared" si="53"/>
        <v>4</v>
      </c>
    </row>
    <row r="401" spans="1:22" x14ac:dyDescent="0.25">
      <c r="A401" s="74">
        <f t="shared" si="54"/>
        <v>386</v>
      </c>
      <c r="B401" s="75">
        <f t="shared" si="55"/>
        <v>201</v>
      </c>
      <c r="C401" s="65" t="s">
        <v>106</v>
      </c>
      <c r="D401" s="65" t="s">
        <v>441</v>
      </c>
      <c r="E401" s="98" t="s">
        <v>554</v>
      </c>
      <c r="F401" s="76">
        <f t="shared" si="52"/>
        <v>7897251.3799999999</v>
      </c>
      <c r="G401" s="67">
        <v>3912372.017862</v>
      </c>
      <c r="H401" s="67">
        <v>1821795.805494</v>
      </c>
      <c r="I401" s="67">
        <v>1868459.465754</v>
      </c>
      <c r="J401" s="67"/>
      <c r="K401" s="67">
        <v>0</v>
      </c>
      <c r="L401" s="67"/>
      <c r="M401" s="67"/>
      <c r="N401" s="67">
        <v>0</v>
      </c>
      <c r="O401" s="67">
        <v>0</v>
      </c>
      <c r="P401" s="67">
        <v>0</v>
      </c>
      <c r="Q401" s="67">
        <v>0</v>
      </c>
      <c r="R401" s="67">
        <v>0</v>
      </c>
      <c r="S401" s="67">
        <v>122370.03000000001</v>
      </c>
      <c r="T401" s="77">
        <v>6000</v>
      </c>
      <c r="U401" s="78">
        <v>166254.06088999999</v>
      </c>
      <c r="V401" s="62">
        <f t="shared" si="53"/>
        <v>3</v>
      </c>
    </row>
    <row r="402" spans="1:22" x14ac:dyDescent="0.25">
      <c r="A402" s="74">
        <f t="shared" si="54"/>
        <v>387</v>
      </c>
      <c r="B402" s="75">
        <f t="shared" si="55"/>
        <v>202</v>
      </c>
      <c r="C402" s="65" t="s">
        <v>106</v>
      </c>
      <c r="D402" s="65" t="s">
        <v>442</v>
      </c>
      <c r="E402" s="98" t="s">
        <v>554</v>
      </c>
      <c r="F402" s="76">
        <f t="shared" si="52"/>
        <v>10310282.199999999</v>
      </c>
      <c r="G402" s="67">
        <v>6784576.1506739995</v>
      </c>
      <c r="H402" s="67">
        <v>3161955.4581719995</v>
      </c>
      <c r="I402" s="67">
        <v>0</v>
      </c>
      <c r="J402" s="67"/>
      <c r="K402" s="67">
        <v>0</v>
      </c>
      <c r="L402" s="67"/>
      <c r="M402" s="67"/>
      <c r="N402" s="67">
        <v>0</v>
      </c>
      <c r="O402" s="67">
        <v>0</v>
      </c>
      <c r="P402" s="67">
        <v>0</v>
      </c>
      <c r="Q402" s="67">
        <v>0</v>
      </c>
      <c r="R402" s="67">
        <v>0</v>
      </c>
      <c r="S402" s="67">
        <v>139573.43</v>
      </c>
      <c r="T402" s="77">
        <v>6666.66</v>
      </c>
      <c r="U402" s="78">
        <v>217510.50115400003</v>
      </c>
      <c r="V402" s="62">
        <f t="shared" si="53"/>
        <v>2</v>
      </c>
    </row>
    <row r="403" spans="1:22" x14ac:dyDescent="0.25">
      <c r="A403" s="74">
        <f t="shared" si="54"/>
        <v>388</v>
      </c>
      <c r="B403" s="75">
        <f t="shared" si="55"/>
        <v>203</v>
      </c>
      <c r="C403" s="65" t="s">
        <v>106</v>
      </c>
      <c r="D403" s="65" t="s">
        <v>259</v>
      </c>
      <c r="E403" s="98" t="s">
        <v>554</v>
      </c>
      <c r="F403" s="76">
        <f t="shared" si="52"/>
        <v>9369061.4279660005</v>
      </c>
      <c r="G403" s="67">
        <v>0</v>
      </c>
      <c r="H403" s="67">
        <v>0</v>
      </c>
      <c r="I403" s="67">
        <v>0</v>
      </c>
      <c r="J403" s="67">
        <v>0</v>
      </c>
      <c r="K403" s="67">
        <v>0</v>
      </c>
      <c r="L403" s="67"/>
      <c r="M403" s="67"/>
      <c r="N403" s="67">
        <v>0</v>
      </c>
      <c r="O403" s="67">
        <v>9023845.8800000008</v>
      </c>
      <c r="P403" s="67">
        <v>0</v>
      </c>
      <c r="Q403" s="67"/>
      <c r="R403" s="67">
        <v>0</v>
      </c>
      <c r="S403" s="67">
        <v>42492.57</v>
      </c>
      <c r="T403" s="77">
        <v>5000</v>
      </c>
      <c r="U403" s="78">
        <v>297722.97796599998</v>
      </c>
      <c r="V403" s="62">
        <f t="shared" si="53"/>
        <v>1</v>
      </c>
    </row>
    <row r="404" spans="1:22" x14ac:dyDescent="0.25">
      <c r="A404" s="74">
        <f t="shared" si="54"/>
        <v>389</v>
      </c>
      <c r="B404" s="75">
        <f t="shared" si="55"/>
        <v>204</v>
      </c>
      <c r="C404" s="65" t="s">
        <v>106</v>
      </c>
      <c r="D404" s="65" t="s">
        <v>258</v>
      </c>
      <c r="E404" s="98" t="s">
        <v>554</v>
      </c>
      <c r="F404" s="76">
        <f t="shared" si="52"/>
        <v>1908639.9128420001</v>
      </c>
      <c r="G404" s="67"/>
      <c r="H404" s="67">
        <v>1775821.500432</v>
      </c>
      <c r="I404" s="67">
        <v>0</v>
      </c>
      <c r="J404" s="67">
        <v>0</v>
      </c>
      <c r="K404" s="67">
        <v>0</v>
      </c>
      <c r="L404" s="67"/>
      <c r="M404" s="67"/>
      <c r="N404" s="67">
        <v>0</v>
      </c>
      <c r="O404" s="67">
        <v>0</v>
      </c>
      <c r="P404" s="67">
        <v>0</v>
      </c>
      <c r="Q404" s="67"/>
      <c r="R404" s="67">
        <v>0</v>
      </c>
      <c r="S404" s="67">
        <v>95516.37</v>
      </c>
      <c r="T404" s="77">
        <v>2000</v>
      </c>
      <c r="U404" s="78">
        <v>35302.042410000002</v>
      </c>
      <c r="V404" s="62">
        <f t="shared" si="53"/>
        <v>1</v>
      </c>
    </row>
    <row r="405" spans="1:22" x14ac:dyDescent="0.25">
      <c r="A405" s="74">
        <f t="shared" si="54"/>
        <v>390</v>
      </c>
      <c r="B405" s="75">
        <f t="shared" si="55"/>
        <v>205</v>
      </c>
      <c r="C405" s="65" t="s">
        <v>261</v>
      </c>
      <c r="D405" s="65" t="s">
        <v>262</v>
      </c>
      <c r="E405" s="98" t="s">
        <v>554</v>
      </c>
      <c r="F405" s="76">
        <f t="shared" si="52"/>
        <v>7124617.0800000001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/>
      <c r="M405" s="67"/>
      <c r="N405" s="67">
        <v>0</v>
      </c>
      <c r="O405" s="67">
        <v>0</v>
      </c>
      <c r="P405" s="67">
        <v>0</v>
      </c>
      <c r="Q405" s="67">
        <v>0</v>
      </c>
      <c r="R405" s="67">
        <v>6858218.3841780005</v>
      </c>
      <c r="S405" s="67">
        <v>63874.52</v>
      </c>
      <c r="T405" s="77">
        <v>52548.83</v>
      </c>
      <c r="U405" s="78">
        <v>149975.34582200003</v>
      </c>
      <c r="V405" s="62">
        <f t="shared" si="53"/>
        <v>1</v>
      </c>
    </row>
    <row r="406" spans="1:22" x14ac:dyDescent="0.25">
      <c r="A406" s="74">
        <f t="shared" si="54"/>
        <v>391</v>
      </c>
      <c r="B406" s="75">
        <f t="shared" si="55"/>
        <v>206</v>
      </c>
      <c r="C406" s="65" t="s">
        <v>261</v>
      </c>
      <c r="D406" s="65" t="s">
        <v>444</v>
      </c>
      <c r="E406" s="98" t="s">
        <v>554</v>
      </c>
      <c r="F406" s="76">
        <f t="shared" si="52"/>
        <v>28484598.610168263</v>
      </c>
      <c r="G406" s="67">
        <v>5786157.6164384168</v>
      </c>
      <c r="H406" s="67">
        <v>2662659.4013375328</v>
      </c>
      <c r="I406" s="67">
        <v>2785550.9406979568</v>
      </c>
      <c r="J406" s="67">
        <v>1765690.024929533</v>
      </c>
      <c r="K406" s="67">
        <v>0</v>
      </c>
      <c r="L406" s="67"/>
      <c r="M406" s="67">
        <v>255018.07492258408</v>
      </c>
      <c r="N406" s="67">
        <v>0</v>
      </c>
      <c r="O406" s="67">
        <v>14062573.097874001</v>
      </c>
      <c r="P406" s="67">
        <v>0</v>
      </c>
      <c r="Q406" s="67">
        <v>0</v>
      </c>
      <c r="R406" s="67">
        <v>0</v>
      </c>
      <c r="S406" s="67">
        <v>588328.4</v>
      </c>
      <c r="T406" s="77"/>
      <c r="U406" s="78">
        <v>578621.05396824155</v>
      </c>
      <c r="V406" s="62">
        <f t="shared" si="53"/>
        <v>6</v>
      </c>
    </row>
    <row r="407" spans="1:22" x14ac:dyDescent="0.25">
      <c r="A407" s="74">
        <f t="shared" si="54"/>
        <v>392</v>
      </c>
      <c r="B407" s="75">
        <f t="shared" si="55"/>
        <v>207</v>
      </c>
      <c r="C407" s="65" t="s">
        <v>261</v>
      </c>
      <c r="D407" s="65" t="s">
        <v>445</v>
      </c>
      <c r="E407" s="98" t="s">
        <v>554</v>
      </c>
      <c r="F407" s="76">
        <f t="shared" si="52"/>
        <v>21968812.860000003</v>
      </c>
      <c r="G407" s="67">
        <v>0</v>
      </c>
      <c r="H407" s="67">
        <v>0</v>
      </c>
      <c r="I407" s="67">
        <v>0</v>
      </c>
      <c r="J407" s="67">
        <v>0</v>
      </c>
      <c r="K407" s="67">
        <v>0</v>
      </c>
      <c r="L407" s="67"/>
      <c r="M407" s="67"/>
      <c r="N407" s="67">
        <v>0</v>
      </c>
      <c r="O407" s="67">
        <v>13826125.223988</v>
      </c>
      <c r="P407" s="67">
        <v>0</v>
      </c>
      <c r="Q407" s="67">
        <v>0</v>
      </c>
      <c r="R407" s="67">
        <v>7388743.1422140002</v>
      </c>
      <c r="S407" s="67">
        <v>228114.94</v>
      </c>
      <c r="T407" s="77">
        <v>61903.35</v>
      </c>
      <c r="U407" s="78">
        <v>463926.20379799994</v>
      </c>
      <c r="V407" s="62">
        <f t="shared" si="53"/>
        <v>2</v>
      </c>
    </row>
    <row r="408" spans="1:22" x14ac:dyDescent="0.25">
      <c r="A408" s="74">
        <f t="shared" si="54"/>
        <v>393</v>
      </c>
      <c r="B408" s="75">
        <f t="shared" si="55"/>
        <v>208</v>
      </c>
      <c r="C408" s="65" t="s">
        <v>261</v>
      </c>
      <c r="D408" s="65" t="s">
        <v>446</v>
      </c>
      <c r="E408" s="98" t="s">
        <v>554</v>
      </c>
      <c r="F408" s="76">
        <f t="shared" si="52"/>
        <v>9558548.6999999993</v>
      </c>
      <c r="G408" s="67">
        <v>0</v>
      </c>
      <c r="H408" s="67">
        <v>0</v>
      </c>
      <c r="I408" s="67">
        <v>0</v>
      </c>
      <c r="J408" s="67">
        <v>0</v>
      </c>
      <c r="K408" s="67">
        <v>0</v>
      </c>
      <c r="L408" s="67"/>
      <c r="M408" s="67"/>
      <c r="N408" s="67">
        <v>0</v>
      </c>
      <c r="O408" s="67">
        <v>9248769.4246079996</v>
      </c>
      <c r="P408" s="67">
        <v>0</v>
      </c>
      <c r="Q408" s="67">
        <v>0</v>
      </c>
      <c r="R408" s="67">
        <v>0</v>
      </c>
      <c r="S408" s="67">
        <v>92267.42</v>
      </c>
      <c r="T408" s="77">
        <v>15260</v>
      </c>
      <c r="U408" s="78">
        <v>202251.855392</v>
      </c>
      <c r="V408" s="62">
        <f t="shared" si="53"/>
        <v>1</v>
      </c>
    </row>
    <row r="409" spans="1:22" x14ac:dyDescent="0.25">
      <c r="A409" s="74">
        <f t="shared" si="54"/>
        <v>394</v>
      </c>
      <c r="B409" s="75">
        <f t="shared" si="55"/>
        <v>209</v>
      </c>
      <c r="C409" s="65" t="s">
        <v>107</v>
      </c>
      <c r="D409" s="65" t="s">
        <v>527</v>
      </c>
      <c r="E409" s="98" t="s">
        <v>554</v>
      </c>
      <c r="F409" s="76">
        <f t="shared" si="52"/>
        <v>3080457.3367518</v>
      </c>
      <c r="G409" s="67">
        <v>0</v>
      </c>
      <c r="H409" s="67">
        <v>0</v>
      </c>
      <c r="I409" s="67">
        <v>0</v>
      </c>
      <c r="J409" s="67">
        <v>0</v>
      </c>
      <c r="K409" s="67">
        <v>0</v>
      </c>
      <c r="L409" s="67"/>
      <c r="M409" s="67"/>
      <c r="N409" s="67">
        <v>0</v>
      </c>
      <c r="O409" s="67">
        <v>2736680.7350400002</v>
      </c>
      <c r="P409" s="67">
        <v>0</v>
      </c>
      <c r="Q409" s="67">
        <v>0</v>
      </c>
      <c r="R409" s="67"/>
      <c r="S409" s="67">
        <v>259432.2837</v>
      </c>
      <c r="T409" s="77">
        <v>28825.809300000001</v>
      </c>
      <c r="U409" s="78">
        <v>55518.508711800008</v>
      </c>
      <c r="V409" s="62">
        <f t="shared" si="53"/>
        <v>1</v>
      </c>
    </row>
    <row r="410" spans="1:22" x14ac:dyDescent="0.25">
      <c r="A410" s="74">
        <f t="shared" si="54"/>
        <v>395</v>
      </c>
      <c r="B410" s="75">
        <f t="shared" si="55"/>
        <v>210</v>
      </c>
      <c r="C410" s="65" t="s">
        <v>107</v>
      </c>
      <c r="D410" s="65" t="s">
        <v>108</v>
      </c>
      <c r="E410" s="98" t="s">
        <v>554</v>
      </c>
      <c r="F410" s="76">
        <f t="shared" si="52"/>
        <v>6793335.0199999996</v>
      </c>
      <c r="G410" s="67">
        <v>1320658.3173839999</v>
      </c>
      <c r="H410" s="67">
        <v>0</v>
      </c>
      <c r="I410" s="67">
        <v>0</v>
      </c>
      <c r="J410" s="67">
        <v>737257.57992599998</v>
      </c>
      <c r="K410" s="67">
        <v>0</v>
      </c>
      <c r="L410" s="67"/>
      <c r="M410" s="67"/>
      <c r="N410" s="67">
        <v>0</v>
      </c>
      <c r="O410" s="67">
        <v>1613252.1332339998</v>
      </c>
      <c r="P410" s="67">
        <v>0</v>
      </c>
      <c r="Q410" s="67">
        <v>2823485.5104120001</v>
      </c>
      <c r="R410" s="67">
        <v>0</v>
      </c>
      <c r="S410" s="67">
        <v>126656.56</v>
      </c>
      <c r="T410" s="77">
        <v>30000</v>
      </c>
      <c r="U410" s="78">
        <v>142024.91904400001</v>
      </c>
      <c r="V410" s="62">
        <f t="shared" si="53"/>
        <v>4</v>
      </c>
    </row>
    <row r="411" spans="1:22" x14ac:dyDescent="0.25">
      <c r="A411" s="74">
        <f t="shared" si="54"/>
        <v>396</v>
      </c>
      <c r="B411" s="75">
        <f t="shared" si="55"/>
        <v>211</v>
      </c>
      <c r="C411" s="65" t="s">
        <v>107</v>
      </c>
      <c r="D411" s="65" t="s">
        <v>449</v>
      </c>
      <c r="E411" s="98" t="s">
        <v>554</v>
      </c>
      <c r="F411" s="76">
        <f t="shared" si="52"/>
        <v>2181343.1990535203</v>
      </c>
      <c r="G411" s="67">
        <v>0</v>
      </c>
      <c r="H411" s="67">
        <v>0</v>
      </c>
      <c r="I411" s="67"/>
      <c r="J411" s="67">
        <v>0</v>
      </c>
      <c r="K411" s="67">
        <v>0</v>
      </c>
      <c r="L411" s="67"/>
      <c r="M411" s="67"/>
      <c r="N411" s="67">
        <v>0</v>
      </c>
      <c r="O411" s="67">
        <v>0</v>
      </c>
      <c r="P411" s="67">
        <v>0</v>
      </c>
      <c r="Q411" s="67">
        <v>1919964.7690860003</v>
      </c>
      <c r="R411" s="67">
        <v>0</v>
      </c>
      <c r="S411" s="67">
        <v>202546.71200000003</v>
      </c>
      <c r="T411" s="77">
        <v>20254.671200000001</v>
      </c>
      <c r="U411" s="78">
        <v>38577.046767520005</v>
      </c>
      <c r="V411" s="62">
        <f t="shared" si="53"/>
        <v>1</v>
      </c>
    </row>
    <row r="412" spans="1:22" x14ac:dyDescent="0.25">
      <c r="A412" s="74">
        <f t="shared" si="54"/>
        <v>397</v>
      </c>
      <c r="B412" s="75">
        <f t="shared" si="55"/>
        <v>212</v>
      </c>
      <c r="C412" s="65" t="s">
        <v>107</v>
      </c>
      <c r="D412" s="65" t="s">
        <v>528</v>
      </c>
      <c r="E412" s="98" t="s">
        <v>554</v>
      </c>
      <c r="F412" s="76">
        <f t="shared" si="52"/>
        <v>16162541.423131261</v>
      </c>
      <c r="G412" s="67">
        <v>2788532.6780639999</v>
      </c>
      <c r="H412" s="67">
        <v>0</v>
      </c>
      <c r="I412" s="67"/>
      <c r="J412" s="67">
        <v>1566144.8148779999</v>
      </c>
      <c r="K412" s="67">
        <v>0</v>
      </c>
      <c r="L412" s="67"/>
      <c r="M412" s="67">
        <v>616763.67752999999</v>
      </c>
      <c r="N412" s="67">
        <v>0</v>
      </c>
      <c r="O412" s="67">
        <v>3422622.3707340001</v>
      </c>
      <c r="P412" s="67">
        <v>0</v>
      </c>
      <c r="Q412" s="67">
        <v>5952055.6381440004</v>
      </c>
      <c r="R412" s="67"/>
      <c r="S412" s="67">
        <v>1383143.2233000002</v>
      </c>
      <c r="T412" s="77">
        <v>148425.0258</v>
      </c>
      <c r="U412" s="78">
        <v>284853.99468125997</v>
      </c>
      <c r="V412" s="62">
        <f t="shared" si="53"/>
        <v>5</v>
      </c>
    </row>
    <row r="413" spans="1:22" x14ac:dyDescent="0.25">
      <c r="A413" s="74">
        <f t="shared" si="54"/>
        <v>398</v>
      </c>
      <c r="B413" s="75">
        <f t="shared" si="55"/>
        <v>213</v>
      </c>
      <c r="C413" s="65" t="s">
        <v>107</v>
      </c>
      <c r="D413" s="65" t="s">
        <v>109</v>
      </c>
      <c r="E413" s="98" t="s">
        <v>554</v>
      </c>
      <c r="F413" s="76">
        <f t="shared" si="52"/>
        <v>6703866.2787797395</v>
      </c>
      <c r="G413" s="67">
        <v>1207621.7677859999</v>
      </c>
      <c r="H413" s="67">
        <v>0</v>
      </c>
      <c r="I413" s="67">
        <v>0</v>
      </c>
      <c r="J413" s="67">
        <v>674481.81868200004</v>
      </c>
      <c r="K413" s="67">
        <v>0</v>
      </c>
      <c r="L413" s="67"/>
      <c r="M413" s="67"/>
      <c r="N413" s="67">
        <v>0</v>
      </c>
      <c r="O413" s="67">
        <v>1465015.4884260001</v>
      </c>
      <c r="P413" s="67">
        <v>0</v>
      </c>
      <c r="Q413" s="67">
        <v>2572639.0445699999</v>
      </c>
      <c r="R413" s="67"/>
      <c r="S413" s="67">
        <v>602922.08169999998</v>
      </c>
      <c r="T413" s="77">
        <v>62235.814200000001</v>
      </c>
      <c r="U413" s="78">
        <v>118950.26341574</v>
      </c>
      <c r="V413" s="62">
        <f t="shared" si="53"/>
        <v>4</v>
      </c>
    </row>
    <row r="414" spans="1:22" x14ac:dyDescent="0.25">
      <c r="A414" s="74">
        <f t="shared" si="54"/>
        <v>399</v>
      </c>
      <c r="B414" s="75">
        <f t="shared" si="55"/>
        <v>214</v>
      </c>
      <c r="C414" s="65" t="s">
        <v>107</v>
      </c>
      <c r="D414" s="65" t="s">
        <v>529</v>
      </c>
      <c r="E414" s="98" t="s">
        <v>554</v>
      </c>
      <c r="F414" s="76">
        <f t="shared" si="52"/>
        <v>7322290.1500000004</v>
      </c>
      <c r="G414" s="67">
        <v>1536923.9460959998</v>
      </c>
      <c r="H414" s="67">
        <v>0</v>
      </c>
      <c r="I414" s="67">
        <v>0</v>
      </c>
      <c r="J414" s="67"/>
      <c r="K414" s="67">
        <v>0</v>
      </c>
      <c r="L414" s="67"/>
      <c r="M414" s="67">
        <v>334977.14468904003</v>
      </c>
      <c r="N414" s="67">
        <v>0</v>
      </c>
      <c r="O414" s="67">
        <v>1876117.9502100002</v>
      </c>
      <c r="P414" s="67">
        <v>0</v>
      </c>
      <c r="Q414" s="67">
        <v>3278610.8314260002</v>
      </c>
      <c r="R414" s="67"/>
      <c r="S414" s="67">
        <v>120509.23179999999</v>
      </c>
      <c r="T414" s="77">
        <v>21492.881799999999</v>
      </c>
      <c r="U414" s="78">
        <v>153658.16397896002</v>
      </c>
      <c r="V414" s="62">
        <f t="shared" si="53"/>
        <v>4</v>
      </c>
    </row>
    <row r="415" spans="1:22" x14ac:dyDescent="0.25">
      <c r="A415" s="74">
        <f t="shared" si="54"/>
        <v>400</v>
      </c>
      <c r="B415" s="75">
        <f t="shared" si="55"/>
        <v>215</v>
      </c>
      <c r="C415" s="65" t="s">
        <v>447</v>
      </c>
      <c r="D415" s="65" t="s">
        <v>448</v>
      </c>
      <c r="E415" s="98" t="s">
        <v>554</v>
      </c>
      <c r="F415" s="76">
        <f t="shared" si="52"/>
        <v>16858412.73</v>
      </c>
      <c r="G415" s="67">
        <v>1683565.8969639998</v>
      </c>
      <c r="H415" s="67">
        <v>1040219.4703179998</v>
      </c>
      <c r="I415" s="67">
        <v>488517.72999399999</v>
      </c>
      <c r="J415" s="67">
        <v>423331.30508199998</v>
      </c>
      <c r="K415" s="67">
        <v>0</v>
      </c>
      <c r="L415" s="67"/>
      <c r="M415" s="67">
        <v>147640.393614</v>
      </c>
      <c r="N415" s="67">
        <v>0</v>
      </c>
      <c r="O415" s="67">
        <v>4805741.3532099994</v>
      </c>
      <c r="P415" s="67">
        <v>0</v>
      </c>
      <c r="Q415" s="67">
        <v>4013795.9746779995</v>
      </c>
      <c r="R415" s="67">
        <v>3549227.0136119998</v>
      </c>
      <c r="S415" s="67">
        <v>314486.54000000004</v>
      </c>
      <c r="T415" s="67">
        <v>38674.67</v>
      </c>
      <c r="U415" s="78">
        <v>353212.38252800005</v>
      </c>
      <c r="V415" s="62">
        <f t="shared" si="53"/>
        <v>8</v>
      </c>
    </row>
    <row r="416" spans="1:22" x14ac:dyDescent="0.25">
      <c r="A416" s="74">
        <f t="shared" si="54"/>
        <v>401</v>
      </c>
      <c r="B416" s="75">
        <f t="shared" si="55"/>
        <v>216</v>
      </c>
      <c r="C416" s="65" t="s">
        <v>263</v>
      </c>
      <c r="D416" s="65" t="s">
        <v>264</v>
      </c>
      <c r="E416" s="98" t="s">
        <v>554</v>
      </c>
      <c r="F416" s="76">
        <f t="shared" si="52"/>
        <v>6014146.3692001188</v>
      </c>
      <c r="G416" s="67">
        <v>2405495.4171779994</v>
      </c>
      <c r="H416" s="67">
        <v>0</v>
      </c>
      <c r="I416" s="67">
        <v>0</v>
      </c>
      <c r="J416" s="67">
        <v>0</v>
      </c>
      <c r="K416" s="67">
        <v>0</v>
      </c>
      <c r="L416" s="67"/>
      <c r="M416" s="67"/>
      <c r="N416" s="67">
        <v>0</v>
      </c>
      <c r="O416" s="67">
        <v>2946332.8479479998</v>
      </c>
      <c r="P416" s="67">
        <v>0</v>
      </c>
      <c r="Q416" s="67">
        <v>0</v>
      </c>
      <c r="R416" s="67"/>
      <c r="S416" s="67">
        <v>481895.46179999993</v>
      </c>
      <c r="T416" s="77">
        <v>61160.522400000002</v>
      </c>
      <c r="U416" s="78">
        <v>119262.11987412002</v>
      </c>
      <c r="V416" s="62">
        <f t="shared" si="53"/>
        <v>2</v>
      </c>
    </row>
    <row r="417" spans="1:22" x14ac:dyDescent="0.25">
      <c r="A417" s="74">
        <f t="shared" si="54"/>
        <v>402</v>
      </c>
      <c r="B417" s="75">
        <f t="shared" si="55"/>
        <v>217</v>
      </c>
      <c r="C417" s="65" t="s">
        <v>111</v>
      </c>
      <c r="D417" s="65" t="s">
        <v>269</v>
      </c>
      <c r="E417" s="98" t="s">
        <v>554</v>
      </c>
      <c r="F417" s="76">
        <f t="shared" si="52"/>
        <v>771939.31</v>
      </c>
      <c r="G417" s="67">
        <v>0</v>
      </c>
      <c r="H417" s="67">
        <v>0</v>
      </c>
      <c r="I417" s="67">
        <v>672323.62980174005</v>
      </c>
      <c r="J417" s="67"/>
      <c r="K417" s="67">
        <v>0</v>
      </c>
      <c r="L417" s="67"/>
      <c r="M417" s="67"/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77193.931000000011</v>
      </c>
      <c r="T417" s="77">
        <v>7719.3931000000011</v>
      </c>
      <c r="U417" s="78">
        <v>14702.356098260001</v>
      </c>
      <c r="V417" s="62">
        <f t="shared" si="53"/>
        <v>1</v>
      </c>
    </row>
    <row r="418" spans="1:22" x14ac:dyDescent="0.25">
      <c r="A418" s="74">
        <f t="shared" si="54"/>
        <v>403</v>
      </c>
      <c r="B418" s="75">
        <f t="shared" si="55"/>
        <v>218</v>
      </c>
      <c r="C418" s="65" t="s">
        <v>111</v>
      </c>
      <c r="D418" s="65" t="s">
        <v>533</v>
      </c>
      <c r="E418" s="98" t="s">
        <v>554</v>
      </c>
      <c r="F418" s="76">
        <f t="shared" si="52"/>
        <v>6685589.7934020003</v>
      </c>
      <c r="G418" s="67">
        <v>0</v>
      </c>
      <c r="H418" s="67">
        <v>0</v>
      </c>
      <c r="I418" s="67">
        <v>0</v>
      </c>
      <c r="J418" s="67">
        <v>0</v>
      </c>
      <c r="K418" s="67"/>
      <c r="L418" s="67"/>
      <c r="M418" s="67"/>
      <c r="N418" s="67">
        <v>0</v>
      </c>
      <c r="O418" s="67">
        <v>0</v>
      </c>
      <c r="P418" s="67">
        <v>0</v>
      </c>
      <c r="Q418" s="67"/>
      <c r="R418" s="67">
        <v>6280344.04</v>
      </c>
      <c r="S418" s="67">
        <v>214379.91999999998</v>
      </c>
      <c r="T418" s="77">
        <v>41366.65</v>
      </c>
      <c r="U418" s="78">
        <v>149499.183402</v>
      </c>
      <c r="V418" s="62">
        <f t="shared" si="53"/>
        <v>1</v>
      </c>
    </row>
    <row r="419" spans="1:22" x14ac:dyDescent="0.25">
      <c r="A419" s="74">
        <f t="shared" si="54"/>
        <v>404</v>
      </c>
      <c r="B419" s="75">
        <f t="shared" si="55"/>
        <v>219</v>
      </c>
      <c r="C419" s="65" t="s">
        <v>111</v>
      </c>
      <c r="D419" s="65" t="s">
        <v>275</v>
      </c>
      <c r="E419" s="98" t="s">
        <v>554</v>
      </c>
      <c r="F419" s="76">
        <f t="shared" si="52"/>
        <v>1591787.2693380001</v>
      </c>
      <c r="G419" s="67"/>
      <c r="H419" s="67">
        <v>0</v>
      </c>
      <c r="I419" s="67">
        <v>1280803.3788694199</v>
      </c>
      <c r="J419" s="67"/>
      <c r="K419" s="67"/>
      <c r="L419" s="67"/>
      <c r="M419" s="67"/>
      <c r="N419" s="67">
        <v>0</v>
      </c>
      <c r="O419" s="67">
        <v>0</v>
      </c>
      <c r="P419" s="67">
        <v>0</v>
      </c>
      <c r="Q419" s="67">
        <v>0</v>
      </c>
      <c r="R419" s="67">
        <v>0</v>
      </c>
      <c r="S419" s="67">
        <v>257381.853</v>
      </c>
      <c r="T419" s="77">
        <v>17205.7523</v>
      </c>
      <c r="U419" s="78">
        <v>36396.285168579998</v>
      </c>
      <c r="V419" s="62">
        <f t="shared" si="53"/>
        <v>1</v>
      </c>
    </row>
    <row r="420" spans="1:22" x14ac:dyDescent="0.25">
      <c r="D420" s="84">
        <v>2024</v>
      </c>
      <c r="F420" s="120">
        <f>SUM(G420:U420)</f>
        <v>3994696111.0272975</v>
      </c>
      <c r="G420" s="120">
        <f t="shared" ref="G420:V420" si="56">SUM(G421:G687)</f>
        <v>688599449.61996579</v>
      </c>
      <c r="H420" s="120">
        <f t="shared" si="56"/>
        <v>223221940.72046059</v>
      </c>
      <c r="I420" s="120">
        <f t="shared" si="56"/>
        <v>257682731.11996993</v>
      </c>
      <c r="J420" s="120">
        <f t="shared" si="56"/>
        <v>154728058.482914</v>
      </c>
      <c r="K420" s="120">
        <f t="shared" si="56"/>
        <v>38504843.280159846</v>
      </c>
      <c r="L420" s="120">
        <f t="shared" si="56"/>
        <v>0</v>
      </c>
      <c r="M420" s="120">
        <f t="shared" si="56"/>
        <v>24249314.435493745</v>
      </c>
      <c r="N420" s="120">
        <f t="shared" si="56"/>
        <v>245077075.23874778</v>
      </c>
      <c r="O420" s="120">
        <f t="shared" si="56"/>
        <v>609467520.4952774</v>
      </c>
      <c r="P420" s="120">
        <f t="shared" si="56"/>
        <v>113370424.64014664</v>
      </c>
      <c r="Q420" s="120">
        <f t="shared" si="56"/>
        <v>887715123.90324175</v>
      </c>
      <c r="R420" s="120">
        <f t="shared" si="56"/>
        <v>398289843.01053023</v>
      </c>
      <c r="S420" s="120">
        <f t="shared" si="56"/>
        <v>249413551.30061394</v>
      </c>
      <c r="T420" s="120">
        <f t="shared" si="56"/>
        <v>24356692.285437234</v>
      </c>
      <c r="U420" s="120">
        <f t="shared" si="56"/>
        <v>80019542.494338334</v>
      </c>
      <c r="V420" s="120">
        <f t="shared" si="56"/>
        <v>662</v>
      </c>
    </row>
    <row r="421" spans="1:22" s="81" customFormat="1" x14ac:dyDescent="0.25">
      <c r="A421" s="74">
        <f>+A419+1</f>
        <v>405</v>
      </c>
      <c r="B421" s="75">
        <f t="shared" ref="B421" si="57">+B420+1</f>
        <v>1</v>
      </c>
      <c r="C421" s="112" t="s">
        <v>623</v>
      </c>
      <c r="D421" s="65" t="s">
        <v>698</v>
      </c>
      <c r="E421" s="113">
        <f>SUM(F421:U421)</f>
        <v>21548159.999999996</v>
      </c>
      <c r="F421" s="76">
        <f t="shared" si="52"/>
        <v>10774080</v>
      </c>
      <c r="G421" s="67">
        <v>0</v>
      </c>
      <c r="H421" s="67">
        <v>0</v>
      </c>
      <c r="I421" s="67">
        <v>0</v>
      </c>
      <c r="J421" s="67">
        <v>0</v>
      </c>
      <c r="K421" s="67"/>
      <c r="L421" s="67">
        <v>0</v>
      </c>
      <c r="M421" s="67"/>
      <c r="N421" s="67">
        <v>10121774.10048</v>
      </c>
      <c r="O421" s="67">
        <v>0</v>
      </c>
      <c r="P421" s="67">
        <v>0</v>
      </c>
      <c r="Q421" s="67">
        <v>0</v>
      </c>
      <c r="R421" s="67">
        <v>0</v>
      </c>
      <c r="S421" s="67">
        <v>323222.39999999997</v>
      </c>
      <c r="T421" s="77">
        <v>107740.8</v>
      </c>
      <c r="U421" s="78">
        <v>221342.69951999999</v>
      </c>
      <c r="V421" s="62">
        <f t="shared" si="53"/>
        <v>1</v>
      </c>
    </row>
    <row r="422" spans="1:22" x14ac:dyDescent="0.25">
      <c r="A422" s="74">
        <f>+A421+1</f>
        <v>406</v>
      </c>
      <c r="B422" s="75">
        <f>+B421+1</f>
        <v>2</v>
      </c>
      <c r="D422" s="65" t="s">
        <v>645</v>
      </c>
      <c r="F422" s="76">
        <f t="shared" si="52"/>
        <v>3109557.33</v>
      </c>
      <c r="G422" s="67"/>
      <c r="H422" s="67"/>
      <c r="I422" s="67"/>
      <c r="J422" s="67"/>
      <c r="K422" s="67"/>
      <c r="L422" s="67"/>
      <c r="M422" s="67"/>
      <c r="N422" s="67">
        <v>3010386.5700000003</v>
      </c>
      <c r="O422" s="67">
        <v>0</v>
      </c>
      <c r="P422" s="67">
        <v>0</v>
      </c>
      <c r="Q422" s="67">
        <v>0</v>
      </c>
      <c r="R422" s="67">
        <v>0</v>
      </c>
      <c r="S422" s="67">
        <v>55593.51</v>
      </c>
      <c r="T422" s="77">
        <v>43577.25</v>
      </c>
      <c r="U422" s="78"/>
      <c r="V422" s="62">
        <f t="shared" si="53"/>
        <v>1</v>
      </c>
    </row>
    <row r="423" spans="1:22" s="92" customFormat="1" x14ac:dyDescent="0.25">
      <c r="A423" s="74">
        <f t="shared" ref="A423:A486" si="58">+A422+1</f>
        <v>407</v>
      </c>
      <c r="B423" s="75">
        <f t="shared" ref="B423:B486" si="59">+B422+1</f>
        <v>3</v>
      </c>
      <c r="C423" s="65" t="s">
        <v>55</v>
      </c>
      <c r="D423" s="65" t="s">
        <v>56</v>
      </c>
      <c r="E423" s="98" t="s">
        <v>554</v>
      </c>
      <c r="F423" s="76">
        <f t="shared" si="52"/>
        <v>5182418.4879168002</v>
      </c>
      <c r="G423" s="67">
        <v>0</v>
      </c>
      <c r="H423" s="67">
        <v>0</v>
      </c>
      <c r="I423" s="67">
        <v>0</v>
      </c>
      <c r="J423" s="67">
        <v>0</v>
      </c>
      <c r="K423" s="67">
        <v>0</v>
      </c>
      <c r="L423" s="67"/>
      <c r="M423" s="67"/>
      <c r="N423" s="67">
        <v>0</v>
      </c>
      <c r="O423" s="67">
        <v>0</v>
      </c>
      <c r="P423" s="67">
        <v>4513648.1117250882</v>
      </c>
      <c r="Q423" s="67">
        <v>0</v>
      </c>
      <c r="R423" s="67">
        <v>0</v>
      </c>
      <c r="S423" s="67">
        <v>518241.84879168007</v>
      </c>
      <c r="T423" s="77">
        <v>51824.184879168002</v>
      </c>
      <c r="U423" s="78">
        <v>98704.342520863371</v>
      </c>
      <c r="V423" s="62">
        <f t="shared" si="53"/>
        <v>1</v>
      </c>
    </row>
    <row r="424" spans="1:22" s="92" customFormat="1" x14ac:dyDescent="0.25">
      <c r="A424" s="74">
        <f t="shared" si="58"/>
        <v>408</v>
      </c>
      <c r="B424" s="75">
        <f t="shared" si="59"/>
        <v>4</v>
      </c>
      <c r="C424" s="65" t="s">
        <v>55</v>
      </c>
      <c r="D424" s="65" t="s">
        <v>57</v>
      </c>
      <c r="E424" s="98" t="s">
        <v>554</v>
      </c>
      <c r="F424" s="76">
        <f t="shared" si="52"/>
        <v>7671098.7621156182</v>
      </c>
      <c r="G424" s="67">
        <v>0</v>
      </c>
      <c r="H424" s="67">
        <v>0</v>
      </c>
      <c r="I424" s="67">
        <v>0</v>
      </c>
      <c r="J424" s="67">
        <v>0</v>
      </c>
      <c r="K424" s="67">
        <v>0</v>
      </c>
      <c r="L424" s="67"/>
      <c r="M424" s="67"/>
      <c r="N424" s="67">
        <v>0</v>
      </c>
      <c r="O424" s="67">
        <v>0</v>
      </c>
      <c r="P424" s="67">
        <v>4524977.6333963946</v>
      </c>
      <c r="Q424" s="67"/>
      <c r="R424" s="67">
        <v>0</v>
      </c>
      <c r="S424" s="67">
        <v>2437984.2294369629</v>
      </c>
      <c r="T424" s="77">
        <v>243798.42294369626</v>
      </c>
      <c r="U424" s="78">
        <v>464338.47633856395</v>
      </c>
      <c r="V424" s="62">
        <f t="shared" si="53"/>
        <v>1</v>
      </c>
    </row>
    <row r="425" spans="1:22" s="93" customFormat="1" x14ac:dyDescent="0.25">
      <c r="A425" s="74">
        <f t="shared" si="58"/>
        <v>409</v>
      </c>
      <c r="B425" s="75">
        <f t="shared" si="59"/>
        <v>5</v>
      </c>
      <c r="C425" s="65" t="s">
        <v>55</v>
      </c>
      <c r="D425" s="65" t="s">
        <v>58</v>
      </c>
      <c r="E425" s="98" t="s">
        <v>554</v>
      </c>
      <c r="F425" s="76">
        <f t="shared" si="52"/>
        <v>12331740.678400001</v>
      </c>
      <c r="G425" s="67">
        <v>0</v>
      </c>
      <c r="H425" s="67">
        <v>0</v>
      </c>
      <c r="I425" s="67">
        <v>0</v>
      </c>
      <c r="J425" s="67">
        <v>0</v>
      </c>
      <c r="K425" s="67">
        <v>0</v>
      </c>
      <c r="L425" s="67"/>
      <c r="M425" s="67"/>
      <c r="N425" s="67">
        <v>0</v>
      </c>
      <c r="O425" s="67">
        <v>0</v>
      </c>
      <c r="P425" s="67">
        <v>10740378.870815193</v>
      </c>
      <c r="Q425" s="67">
        <v>0</v>
      </c>
      <c r="R425" s="67">
        <v>0</v>
      </c>
      <c r="S425" s="67">
        <v>1233174.0678400001</v>
      </c>
      <c r="T425" s="77">
        <v>123317.40678400001</v>
      </c>
      <c r="U425" s="78">
        <v>234870.33296080641</v>
      </c>
      <c r="V425" s="62">
        <f t="shared" si="53"/>
        <v>1</v>
      </c>
    </row>
    <row r="426" spans="1:22" s="93" customFormat="1" x14ac:dyDescent="0.25">
      <c r="A426" s="74">
        <f t="shared" si="58"/>
        <v>410</v>
      </c>
      <c r="B426" s="75">
        <f t="shared" si="59"/>
        <v>6</v>
      </c>
      <c r="C426" s="65" t="s">
        <v>55</v>
      </c>
      <c r="D426" s="65" t="s">
        <v>59</v>
      </c>
      <c r="E426" s="98" t="s">
        <v>554</v>
      </c>
      <c r="F426" s="76">
        <f t="shared" si="52"/>
        <v>35897392.059609599</v>
      </c>
      <c r="G426" s="67">
        <v>0</v>
      </c>
      <c r="H426" s="67">
        <v>0</v>
      </c>
      <c r="I426" s="67">
        <v>9324692.0449531022</v>
      </c>
      <c r="J426" s="67">
        <v>0</v>
      </c>
      <c r="K426" s="67">
        <v>0</v>
      </c>
      <c r="L426" s="67"/>
      <c r="M426" s="67"/>
      <c r="N426" s="67">
        <v>0</v>
      </c>
      <c r="O426" s="67">
        <v>0</v>
      </c>
      <c r="P426" s="67">
        <v>21940285.15893212</v>
      </c>
      <c r="Q426" s="67">
        <v>0</v>
      </c>
      <c r="R426" s="67">
        <v>0</v>
      </c>
      <c r="S426" s="67">
        <v>3589739.2059609606</v>
      </c>
      <c r="T426" s="77">
        <v>358973.92059609608</v>
      </c>
      <c r="U426" s="78">
        <v>683701.72916732461</v>
      </c>
      <c r="V426" s="62">
        <f t="shared" si="53"/>
        <v>2</v>
      </c>
    </row>
    <row r="427" spans="1:22" s="93" customFormat="1" x14ac:dyDescent="0.25">
      <c r="A427" s="74">
        <f t="shared" si="58"/>
        <v>411</v>
      </c>
      <c r="B427" s="75">
        <f t="shared" si="59"/>
        <v>7</v>
      </c>
      <c r="C427" s="65"/>
      <c r="D427" s="65" t="s">
        <v>699</v>
      </c>
      <c r="E427" s="98"/>
      <c r="F427" s="76">
        <f t="shared" si="52"/>
        <v>28543137.430465598</v>
      </c>
      <c r="G427" s="67">
        <v>7354624.7223268794</v>
      </c>
      <c r="H427" s="67"/>
      <c r="I427" s="67">
        <v>2193857.2108265185</v>
      </c>
      <c r="J427" s="67">
        <v>1436730.2172311042</v>
      </c>
      <c r="K427" s="67"/>
      <c r="L427" s="67"/>
      <c r="M427" s="67">
        <v>226373.22937164502</v>
      </c>
      <c r="N427" s="67"/>
      <c r="O427" s="67">
        <v>10792178.422151886</v>
      </c>
      <c r="P427" s="67">
        <v>4430546.8082693042</v>
      </c>
      <c r="Q427" s="67"/>
      <c r="R427" s="67"/>
      <c r="S427" s="67">
        <v>1332719.8</v>
      </c>
      <c r="T427" s="77"/>
      <c r="U427" s="78">
        <v>776107.02028826391</v>
      </c>
      <c r="V427" s="62">
        <f t="shared" si="53"/>
        <v>6</v>
      </c>
    </row>
    <row r="428" spans="1:22" s="93" customFormat="1" x14ac:dyDescent="0.25">
      <c r="A428" s="74">
        <f t="shared" si="58"/>
        <v>412</v>
      </c>
      <c r="B428" s="75">
        <f t="shared" si="59"/>
        <v>8</v>
      </c>
      <c r="C428" s="65"/>
      <c r="D428" s="65" t="s">
        <v>700</v>
      </c>
      <c r="E428" s="98"/>
      <c r="F428" s="76">
        <f t="shared" si="52"/>
        <v>23900645.508189511</v>
      </c>
      <c r="G428" s="67">
        <v>7396203.6816467512</v>
      </c>
      <c r="H428" s="67"/>
      <c r="I428" s="67">
        <v>2205842.5577381621</v>
      </c>
      <c r="J428" s="67">
        <v>1448008.6603670018</v>
      </c>
      <c r="K428" s="67"/>
      <c r="L428" s="67"/>
      <c r="M428" s="67">
        <v>227484.67274649048</v>
      </c>
      <c r="N428" s="67"/>
      <c r="O428" s="67">
        <v>10856829.151723081</v>
      </c>
      <c r="P428" s="67"/>
      <c r="Q428" s="67"/>
      <c r="R428" s="67"/>
      <c r="S428" s="67">
        <v>1082844.3500000001</v>
      </c>
      <c r="T428" s="77"/>
      <c r="U428" s="78">
        <v>683432.43396801839</v>
      </c>
      <c r="V428" s="62">
        <f t="shared" si="53"/>
        <v>5</v>
      </c>
    </row>
    <row r="429" spans="1:22" x14ac:dyDescent="0.25">
      <c r="A429" s="74">
        <f t="shared" si="58"/>
        <v>413</v>
      </c>
      <c r="B429" s="75">
        <f t="shared" si="59"/>
        <v>9</v>
      </c>
      <c r="C429" s="65" t="s">
        <v>61</v>
      </c>
      <c r="D429" s="65" t="s">
        <v>124</v>
      </c>
      <c r="E429" s="98" t="s">
        <v>554</v>
      </c>
      <c r="F429" s="76">
        <f t="shared" si="52"/>
        <v>27698101.323736895</v>
      </c>
      <c r="G429" s="67">
        <v>12131968.210906873</v>
      </c>
      <c r="H429" s="67">
        <v>5844352.9357768334</v>
      </c>
      <c r="I429" s="67">
        <v>3569164.9191403314</v>
      </c>
      <c r="J429" s="67">
        <v>2405162.5578562059</v>
      </c>
      <c r="K429" s="67">
        <v>0</v>
      </c>
      <c r="L429" s="67"/>
      <c r="M429" s="67">
        <v>391844.91901863407</v>
      </c>
      <c r="N429" s="67">
        <v>0</v>
      </c>
      <c r="O429" s="67">
        <v>0</v>
      </c>
      <c r="P429" s="67">
        <v>0</v>
      </c>
      <c r="Q429" s="67">
        <v>0</v>
      </c>
      <c r="R429" s="67">
        <v>0</v>
      </c>
      <c r="S429" s="67">
        <v>2546305.7359043118</v>
      </c>
      <c r="T429" s="77">
        <v>276981.01323736901</v>
      </c>
      <c r="U429" s="78">
        <v>532321.03189633763</v>
      </c>
      <c r="V429" s="62">
        <f t="shared" si="53"/>
        <v>5</v>
      </c>
    </row>
    <row r="430" spans="1:22" x14ac:dyDescent="0.25">
      <c r="A430" s="74">
        <f t="shared" si="58"/>
        <v>414</v>
      </c>
      <c r="B430" s="75">
        <f t="shared" si="59"/>
        <v>10</v>
      </c>
      <c r="C430" s="65" t="s">
        <v>61</v>
      </c>
      <c r="D430" s="65" t="s">
        <v>280</v>
      </c>
      <c r="E430" s="98" t="s">
        <v>554</v>
      </c>
      <c r="F430" s="76">
        <f t="shared" si="52"/>
        <v>23557459.618968241</v>
      </c>
      <c r="G430" s="67">
        <v>12966620.036643</v>
      </c>
      <c r="H430" s="67"/>
      <c r="I430" s="67"/>
      <c r="J430" s="67">
        <v>2570628.0509279999</v>
      </c>
      <c r="K430" s="67">
        <v>0</v>
      </c>
      <c r="L430" s="67"/>
      <c r="M430" s="67">
        <v>418822.00892279996</v>
      </c>
      <c r="N430" s="67">
        <v>0</v>
      </c>
      <c r="O430" s="67">
        <v>0</v>
      </c>
      <c r="P430" s="67">
        <v>0</v>
      </c>
      <c r="Q430" s="67">
        <v>0</v>
      </c>
      <c r="R430" s="67">
        <v>3496811.6598338219</v>
      </c>
      <c r="S430" s="67">
        <v>3122979.27281952</v>
      </c>
      <c r="T430" s="77">
        <v>336186.22018195206</v>
      </c>
      <c r="U430" s="78">
        <v>645412.36963914591</v>
      </c>
      <c r="V430" s="62">
        <f t="shared" si="53"/>
        <v>4</v>
      </c>
    </row>
    <row r="431" spans="1:22" x14ac:dyDescent="0.25">
      <c r="A431" s="74">
        <f t="shared" si="58"/>
        <v>415</v>
      </c>
      <c r="B431" s="75">
        <f t="shared" si="59"/>
        <v>11</v>
      </c>
      <c r="C431" s="65" t="s">
        <v>61</v>
      </c>
      <c r="D431" s="65" t="s">
        <v>456</v>
      </c>
      <c r="E431" s="98" t="s">
        <v>554</v>
      </c>
      <c r="F431" s="76">
        <f t="shared" si="52"/>
        <v>19793523.878556482</v>
      </c>
      <c r="G431" s="67">
        <v>8669706.261442598</v>
      </c>
      <c r="H431" s="67">
        <v>4176471.8107184474</v>
      </c>
      <c r="I431" s="67">
        <v>2550584.6132842074</v>
      </c>
      <c r="J431" s="67">
        <v>1718769.1663160517</v>
      </c>
      <c r="K431" s="67">
        <v>0</v>
      </c>
      <c r="L431" s="67"/>
      <c r="M431" s="67">
        <v>280018.89626418491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1819632.4288313186</v>
      </c>
      <c r="T431" s="77">
        <v>197935.23878556484</v>
      </c>
      <c r="U431" s="78">
        <v>380405.46291410743</v>
      </c>
      <c r="V431" s="62">
        <f t="shared" si="53"/>
        <v>5</v>
      </c>
    </row>
    <row r="432" spans="1:22" x14ac:dyDescent="0.25">
      <c r="A432" s="74">
        <f t="shared" si="58"/>
        <v>416</v>
      </c>
      <c r="B432" s="75">
        <f t="shared" si="59"/>
        <v>12</v>
      </c>
      <c r="C432" s="65" t="s">
        <v>61</v>
      </c>
      <c r="D432" s="65" t="s">
        <v>457</v>
      </c>
      <c r="E432" s="98" t="s">
        <v>554</v>
      </c>
      <c r="F432" s="76">
        <f t="shared" si="52"/>
        <v>29391548.495058406</v>
      </c>
      <c r="G432" s="67">
        <v>14432823.302317059</v>
      </c>
      <c r="H432" s="67">
        <v>7108989.1508563198</v>
      </c>
      <c r="I432" s="67">
        <v>4341482.2764144</v>
      </c>
      <c r="J432" s="67">
        <v>0</v>
      </c>
      <c r="K432" s="67">
        <v>0</v>
      </c>
      <c r="L432" s="67">
        <v>0</v>
      </c>
      <c r="M432" s="67">
        <v>432862.10529120005</v>
      </c>
      <c r="N432" s="67">
        <v>0</v>
      </c>
      <c r="O432" s="67">
        <v>0</v>
      </c>
      <c r="P432" s="67">
        <v>0</v>
      </c>
      <c r="Q432" s="67">
        <v>0</v>
      </c>
      <c r="R432" s="67">
        <v>0</v>
      </c>
      <c r="S432" s="67">
        <v>2304001.6279653488</v>
      </c>
      <c r="T432" s="77">
        <v>263161.56834878976</v>
      </c>
      <c r="U432" s="78">
        <v>508228.46386528754</v>
      </c>
      <c r="V432" s="62">
        <f t="shared" si="53"/>
        <v>4</v>
      </c>
    </row>
    <row r="433" spans="1:22" x14ac:dyDescent="0.25">
      <c r="A433" s="74">
        <f t="shared" si="58"/>
        <v>417</v>
      </c>
      <c r="B433" s="75">
        <f t="shared" si="59"/>
        <v>13</v>
      </c>
      <c r="C433" s="65" t="s">
        <v>61</v>
      </c>
      <c r="D433" s="65" t="s">
        <v>281</v>
      </c>
      <c r="E433" s="98" t="s">
        <v>554</v>
      </c>
      <c r="F433" s="76">
        <f t="shared" si="52"/>
        <v>8177166.6029773997</v>
      </c>
      <c r="G433" s="67">
        <v>0</v>
      </c>
      <c r="H433" s="67">
        <v>0</v>
      </c>
      <c r="I433" s="67">
        <v>3130340.41</v>
      </c>
      <c r="J433" s="67">
        <v>2723483.78</v>
      </c>
      <c r="K433" s="67">
        <v>0</v>
      </c>
      <c r="L433" s="67"/>
      <c r="M433" s="67"/>
      <c r="N433" s="67">
        <v>0</v>
      </c>
      <c r="O433" s="67">
        <v>0</v>
      </c>
      <c r="P433" s="67">
        <v>0</v>
      </c>
      <c r="Q433" s="67">
        <v>1060064.889085032</v>
      </c>
      <c r="R433" s="67">
        <v>0</v>
      </c>
      <c r="S433" s="67">
        <v>1002287.2242938239</v>
      </c>
      <c r="T433" s="77">
        <v>90566.038029382398</v>
      </c>
      <c r="U433" s="78">
        <v>170424.26156916172</v>
      </c>
      <c r="V433" s="62">
        <f t="shared" si="53"/>
        <v>3</v>
      </c>
    </row>
    <row r="434" spans="1:22" x14ac:dyDescent="0.25">
      <c r="A434" s="74">
        <f t="shared" si="58"/>
        <v>418</v>
      </c>
      <c r="B434" s="75">
        <f t="shared" si="59"/>
        <v>14</v>
      </c>
      <c r="C434" s="65" t="s">
        <v>61</v>
      </c>
      <c r="D434" s="65" t="s">
        <v>125</v>
      </c>
      <c r="E434" s="98" t="s">
        <v>554</v>
      </c>
      <c r="F434" s="76">
        <f t="shared" si="52"/>
        <v>792318.11290502013</v>
      </c>
      <c r="G434" s="67">
        <v>0</v>
      </c>
      <c r="H434" s="67">
        <v>0</v>
      </c>
      <c r="I434" s="67">
        <v>766834.98031195218</v>
      </c>
      <c r="J434" s="67"/>
      <c r="K434" s="67">
        <v>0</v>
      </c>
      <c r="L434" s="67"/>
      <c r="M434" s="67"/>
      <c r="N434" s="67">
        <v>0</v>
      </c>
      <c r="O434" s="67">
        <v>0</v>
      </c>
      <c r="P434" s="67">
        <v>0</v>
      </c>
      <c r="Q434" s="67">
        <v>0</v>
      </c>
      <c r="R434" s="67">
        <v>0</v>
      </c>
      <c r="S434" s="67"/>
      <c r="T434" s="77"/>
      <c r="U434" s="78">
        <v>25483.132593067974</v>
      </c>
      <c r="V434" s="62">
        <f t="shared" si="53"/>
        <v>1</v>
      </c>
    </row>
    <row r="435" spans="1:22" x14ac:dyDescent="0.25">
      <c r="A435" s="74">
        <f t="shared" si="58"/>
        <v>419</v>
      </c>
      <c r="B435" s="75">
        <f t="shared" si="59"/>
        <v>15</v>
      </c>
      <c r="C435" s="65" t="s">
        <v>546</v>
      </c>
      <c r="D435" s="65" t="s">
        <v>127</v>
      </c>
      <c r="E435" s="98" t="s">
        <v>554</v>
      </c>
      <c r="F435" s="76">
        <f t="shared" si="52"/>
        <v>2958991.3246209477</v>
      </c>
      <c r="G435" s="67"/>
      <c r="H435" s="67"/>
      <c r="I435" s="67"/>
      <c r="J435" s="67">
        <v>2534084.0299999998</v>
      </c>
      <c r="K435" s="67">
        <v>0</v>
      </c>
      <c r="L435" s="67"/>
      <c r="M435" s="67"/>
      <c r="N435" s="67">
        <v>0</v>
      </c>
      <c r="O435" s="67"/>
      <c r="P435" s="67">
        <v>0</v>
      </c>
      <c r="Q435" s="67">
        <v>0</v>
      </c>
      <c r="R435" s="67">
        <v>0</v>
      </c>
      <c r="S435" s="67">
        <v>348715.61514054722</v>
      </c>
      <c r="T435" s="77">
        <v>26824.278087734398</v>
      </c>
      <c r="U435" s="78">
        <v>49367.401392666397</v>
      </c>
      <c r="V435" s="62">
        <f t="shared" si="53"/>
        <v>1</v>
      </c>
    </row>
    <row r="436" spans="1:22" x14ac:dyDescent="0.25">
      <c r="A436" s="74">
        <f t="shared" si="58"/>
        <v>420</v>
      </c>
      <c r="B436" s="75">
        <f t="shared" si="59"/>
        <v>16</v>
      </c>
      <c r="C436" s="65" t="s">
        <v>546</v>
      </c>
      <c r="D436" s="65" t="s">
        <v>129</v>
      </c>
      <c r="E436" s="98" t="s">
        <v>554</v>
      </c>
      <c r="F436" s="76">
        <f t="shared" si="52"/>
        <v>26465244.890867088</v>
      </c>
      <c r="G436" s="67">
        <v>6428049.5552969025</v>
      </c>
      <c r="H436" s="67">
        <v>0</v>
      </c>
      <c r="I436" s="67"/>
      <c r="J436" s="67">
        <v>0</v>
      </c>
      <c r="K436" s="67">
        <v>0</v>
      </c>
      <c r="L436" s="67"/>
      <c r="M436" s="67">
        <v>285589.26987220609</v>
      </c>
      <c r="N436" s="67">
        <v>0</v>
      </c>
      <c r="O436" s="67">
        <v>0</v>
      </c>
      <c r="P436" s="67">
        <v>0</v>
      </c>
      <c r="Q436" s="67">
        <v>16503875.473921943</v>
      </c>
      <c r="R436" s="67">
        <v>0</v>
      </c>
      <c r="S436" s="67">
        <v>2475358.1285606492</v>
      </c>
      <c r="T436" s="77">
        <v>264652.44890867086</v>
      </c>
      <c r="U436" s="78">
        <v>507720.0143067122</v>
      </c>
      <c r="V436" s="62">
        <f t="shared" si="53"/>
        <v>3</v>
      </c>
    </row>
    <row r="437" spans="1:22" x14ac:dyDescent="0.25">
      <c r="A437" s="74">
        <f t="shared" si="58"/>
        <v>421</v>
      </c>
      <c r="B437" s="75">
        <f t="shared" si="59"/>
        <v>17</v>
      </c>
      <c r="C437" s="65" t="s">
        <v>546</v>
      </c>
      <c r="D437" s="65" t="s">
        <v>131</v>
      </c>
      <c r="E437" s="98" t="s">
        <v>554</v>
      </c>
      <c r="F437" s="76">
        <f t="shared" si="52"/>
        <v>16412801.434398726</v>
      </c>
      <c r="G437" s="67">
        <v>0</v>
      </c>
      <c r="H437" s="67">
        <v>0</v>
      </c>
      <c r="I437" s="67">
        <v>0</v>
      </c>
      <c r="J437" s="67">
        <v>0</v>
      </c>
      <c r="K437" s="67">
        <v>0</v>
      </c>
      <c r="L437" s="67"/>
      <c r="M437" s="67"/>
      <c r="N437" s="67">
        <v>0</v>
      </c>
      <c r="O437" s="67">
        <v>14455410.735332333</v>
      </c>
      <c r="P437" s="67">
        <v>0</v>
      </c>
      <c r="Q437" s="67"/>
      <c r="R437" s="67">
        <v>0</v>
      </c>
      <c r="S437" s="67">
        <v>1477152.129095885</v>
      </c>
      <c r="T437" s="77">
        <v>164128.01434398725</v>
      </c>
      <c r="U437" s="78">
        <v>316110.55562651943</v>
      </c>
      <c r="V437" s="62">
        <f t="shared" si="53"/>
        <v>1</v>
      </c>
    </row>
    <row r="438" spans="1:22" x14ac:dyDescent="0.25">
      <c r="A438" s="74">
        <f t="shared" si="58"/>
        <v>422</v>
      </c>
      <c r="B438" s="75">
        <f t="shared" si="59"/>
        <v>18</v>
      </c>
      <c r="C438" s="65" t="s">
        <v>546</v>
      </c>
      <c r="D438" s="65" t="s">
        <v>133</v>
      </c>
      <c r="E438" s="98" t="s">
        <v>554</v>
      </c>
      <c r="F438" s="76">
        <f t="shared" si="52"/>
        <v>18369838.047974408</v>
      </c>
      <c r="G438" s="67">
        <v>0</v>
      </c>
      <c r="H438" s="67">
        <v>0</v>
      </c>
      <c r="I438" s="67">
        <v>0</v>
      </c>
      <c r="J438" s="67">
        <v>0</v>
      </c>
      <c r="K438" s="67">
        <v>0</v>
      </c>
      <c r="L438" s="67"/>
      <c r="M438" s="67"/>
      <c r="N438" s="67">
        <v>0</v>
      </c>
      <c r="O438" s="67">
        <v>0</v>
      </c>
      <c r="P438" s="67">
        <v>15999283.927235499</v>
      </c>
      <c r="Q438" s="67">
        <v>0</v>
      </c>
      <c r="R438" s="67">
        <v>0</v>
      </c>
      <c r="S438" s="67">
        <v>1836983.8047974405</v>
      </c>
      <c r="T438" s="77">
        <v>183698.38047974405</v>
      </c>
      <c r="U438" s="78">
        <v>349871.93546172051</v>
      </c>
      <c r="V438" s="62">
        <f t="shared" si="53"/>
        <v>1</v>
      </c>
    </row>
    <row r="439" spans="1:22" x14ac:dyDescent="0.25">
      <c r="A439" s="74">
        <f t="shared" si="58"/>
        <v>423</v>
      </c>
      <c r="B439" s="75">
        <f t="shared" si="59"/>
        <v>19</v>
      </c>
      <c r="C439" s="65"/>
      <c r="D439" s="65" t="s">
        <v>701</v>
      </c>
      <c r="E439" s="98"/>
      <c r="F439" s="76">
        <f t="shared" si="52"/>
        <v>10774080</v>
      </c>
      <c r="G439" s="67"/>
      <c r="H439" s="67"/>
      <c r="I439" s="67"/>
      <c r="J439" s="67"/>
      <c r="K439" s="67"/>
      <c r="L439" s="67"/>
      <c r="M439" s="67"/>
      <c r="N439" s="67">
        <f>3*3591360</f>
        <v>10774080</v>
      </c>
      <c r="O439" s="67"/>
      <c r="P439" s="67"/>
      <c r="Q439" s="67"/>
      <c r="R439" s="67"/>
      <c r="S439" s="67"/>
      <c r="T439" s="77"/>
      <c r="U439" s="78"/>
      <c r="V439" s="62">
        <f t="shared" si="53"/>
        <v>1</v>
      </c>
    </row>
    <row r="440" spans="1:22" x14ac:dyDescent="0.25">
      <c r="A440" s="74">
        <f t="shared" si="58"/>
        <v>424</v>
      </c>
      <c r="B440" s="75">
        <f t="shared" si="59"/>
        <v>20</v>
      </c>
      <c r="C440" s="65" t="s">
        <v>546</v>
      </c>
      <c r="D440" s="65" t="s">
        <v>284</v>
      </c>
      <c r="E440" s="98" t="s">
        <v>554</v>
      </c>
      <c r="F440" s="76">
        <f t="shared" si="52"/>
        <v>15251119.821010942</v>
      </c>
      <c r="G440" s="67">
        <v>9517364.6367539484</v>
      </c>
      <c r="H440" s="67">
        <v>0</v>
      </c>
      <c r="I440" s="67">
        <v>0</v>
      </c>
      <c r="J440" s="67">
        <v>3840848.923028145</v>
      </c>
      <c r="K440" s="67">
        <v>0</v>
      </c>
      <c r="L440" s="67"/>
      <c r="M440" s="67"/>
      <c r="N440" s="67">
        <v>0</v>
      </c>
      <c r="O440" s="67">
        <v>0</v>
      </c>
      <c r="P440" s="67">
        <v>0</v>
      </c>
      <c r="Q440" s="67">
        <v>0</v>
      </c>
      <c r="R440" s="67">
        <v>0</v>
      </c>
      <c r="S440" s="67">
        <v>1448277.9874216244</v>
      </c>
      <c r="T440" s="77">
        <v>152511.19821010943</v>
      </c>
      <c r="U440" s="78">
        <v>292117.07559711509</v>
      </c>
      <c r="V440" s="62">
        <f t="shared" si="53"/>
        <v>2</v>
      </c>
    </row>
    <row r="441" spans="1:22" x14ac:dyDescent="0.25">
      <c r="A441" s="74">
        <f t="shared" si="58"/>
        <v>425</v>
      </c>
      <c r="B441" s="75">
        <f t="shared" si="59"/>
        <v>21</v>
      </c>
      <c r="C441" s="65" t="s">
        <v>546</v>
      </c>
      <c r="D441" s="65" t="s">
        <v>135</v>
      </c>
      <c r="E441" s="98" t="s">
        <v>554</v>
      </c>
      <c r="F441" s="76">
        <f t="shared" si="52"/>
        <v>17594017.8503768</v>
      </c>
      <c r="G441" s="67">
        <v>0</v>
      </c>
      <c r="H441" s="67">
        <v>0</v>
      </c>
      <c r="I441" s="67">
        <v>0</v>
      </c>
      <c r="J441" s="67">
        <v>0</v>
      </c>
      <c r="K441" s="67">
        <v>0</v>
      </c>
      <c r="L441" s="67"/>
      <c r="M441" s="67"/>
      <c r="N441" s="67">
        <v>0</v>
      </c>
      <c r="O441" s="67">
        <v>0</v>
      </c>
      <c r="P441" s="67">
        <v>0</v>
      </c>
      <c r="Q441" s="67">
        <v>17217505.868378736</v>
      </c>
      <c r="R441" s="67">
        <v>0</v>
      </c>
      <c r="S441" s="80"/>
      <c r="T441" s="67"/>
      <c r="U441" s="78">
        <v>376511.98199806357</v>
      </c>
      <c r="V441" s="62">
        <f t="shared" si="53"/>
        <v>1</v>
      </c>
    </row>
    <row r="442" spans="1:22" x14ac:dyDescent="0.25">
      <c r="A442" s="74">
        <f t="shared" si="58"/>
        <v>426</v>
      </c>
      <c r="B442" s="75">
        <f t="shared" si="59"/>
        <v>22</v>
      </c>
      <c r="C442" s="65" t="s">
        <v>546</v>
      </c>
      <c r="D442" s="65" t="s">
        <v>285</v>
      </c>
      <c r="E442" s="98" t="s">
        <v>554</v>
      </c>
      <c r="F442" s="76">
        <f t="shared" si="52"/>
        <v>18062880.724324796</v>
      </c>
      <c r="G442" s="67"/>
      <c r="H442" s="67"/>
      <c r="I442" s="67">
        <v>0</v>
      </c>
      <c r="J442" s="67"/>
      <c r="K442" s="67">
        <v>0</v>
      </c>
      <c r="L442" s="67"/>
      <c r="M442" s="67"/>
      <c r="N442" s="67">
        <v>0</v>
      </c>
      <c r="O442" s="67">
        <v>0</v>
      </c>
      <c r="P442" s="67"/>
      <c r="Q442" s="67">
        <v>15731938.21837358</v>
      </c>
      <c r="R442" s="67">
        <v>0</v>
      </c>
      <c r="S442" s="67">
        <v>1806288.0724324801</v>
      </c>
      <c r="T442" s="77">
        <v>180628.80724324801</v>
      </c>
      <c r="U442" s="78">
        <v>344025.62627549015</v>
      </c>
      <c r="V442" s="62">
        <f t="shared" si="53"/>
        <v>1</v>
      </c>
    </row>
    <row r="443" spans="1:22" x14ac:dyDescent="0.25">
      <c r="A443" s="74">
        <f t="shared" si="58"/>
        <v>427</v>
      </c>
      <c r="B443" s="75">
        <f t="shared" si="59"/>
        <v>23</v>
      </c>
      <c r="C443" s="65" t="s">
        <v>546</v>
      </c>
      <c r="D443" s="65" t="s">
        <v>136</v>
      </c>
      <c r="E443" s="98" t="s">
        <v>554</v>
      </c>
      <c r="F443" s="76">
        <f t="shared" si="52"/>
        <v>6232128.0560843097</v>
      </c>
      <c r="G443" s="67"/>
      <c r="H443" s="67">
        <v>0</v>
      </c>
      <c r="I443" s="67">
        <v>0</v>
      </c>
      <c r="J443" s="67">
        <v>0</v>
      </c>
      <c r="K443" s="67">
        <v>0</v>
      </c>
      <c r="L443" s="67"/>
      <c r="M443" s="67"/>
      <c r="N443" s="67">
        <v>0</v>
      </c>
      <c r="O443" s="67">
        <v>0</v>
      </c>
      <c r="P443" s="67">
        <v>0</v>
      </c>
      <c r="Q443" s="67">
        <v>3944120.89</v>
      </c>
      <c r="R443" s="67">
        <v>0</v>
      </c>
      <c r="S443" s="67">
        <v>1773016.7274338687</v>
      </c>
      <c r="T443" s="77">
        <v>177301.67274338685</v>
      </c>
      <c r="U443" s="78">
        <v>337688.76590705459</v>
      </c>
      <c r="V443" s="62">
        <f t="shared" si="53"/>
        <v>1</v>
      </c>
    </row>
    <row r="444" spans="1:22" x14ac:dyDescent="0.25">
      <c r="A444" s="74">
        <f t="shared" si="58"/>
        <v>428</v>
      </c>
      <c r="B444" s="75">
        <f t="shared" si="59"/>
        <v>24</v>
      </c>
      <c r="C444" s="65" t="s">
        <v>546</v>
      </c>
      <c r="D444" s="65" t="s">
        <v>286</v>
      </c>
      <c r="E444" s="98" t="s">
        <v>554</v>
      </c>
      <c r="F444" s="76">
        <f t="shared" si="52"/>
        <v>17824615.578244798</v>
      </c>
      <c r="G444" s="67"/>
      <c r="H444" s="67">
        <v>0</v>
      </c>
      <c r="I444" s="67">
        <v>0</v>
      </c>
      <c r="J444" s="67">
        <v>0</v>
      </c>
      <c r="K444" s="67">
        <v>0</v>
      </c>
      <c r="L444" s="67"/>
      <c r="M444" s="67"/>
      <c r="N444" s="67"/>
      <c r="O444" s="67"/>
      <c r="P444" s="67"/>
      <c r="Q444" s="67">
        <v>15524420.23633462</v>
      </c>
      <c r="R444" s="67">
        <v>0</v>
      </c>
      <c r="S444" s="67">
        <v>1782461.5578244799</v>
      </c>
      <c r="T444" s="77">
        <v>178246.15578244798</v>
      </c>
      <c r="U444" s="78">
        <v>339487.62830325047</v>
      </c>
      <c r="V444" s="62">
        <f t="shared" si="53"/>
        <v>1</v>
      </c>
    </row>
    <row r="445" spans="1:22" x14ac:dyDescent="0.25">
      <c r="A445" s="74">
        <f t="shared" si="58"/>
        <v>429</v>
      </c>
      <c r="B445" s="75">
        <f t="shared" si="59"/>
        <v>25</v>
      </c>
      <c r="C445" s="65"/>
      <c r="D445" s="65" t="s">
        <v>666</v>
      </c>
      <c r="E445" s="98"/>
      <c r="F445" s="76">
        <f t="shared" si="52"/>
        <v>10774080</v>
      </c>
      <c r="G445" s="67"/>
      <c r="H445" s="67"/>
      <c r="I445" s="67"/>
      <c r="J445" s="67"/>
      <c r="K445" s="67"/>
      <c r="L445" s="67"/>
      <c r="M445" s="67"/>
      <c r="N445" s="67">
        <f>3*3591360</f>
        <v>10774080</v>
      </c>
      <c r="O445" s="67"/>
      <c r="P445" s="67"/>
      <c r="Q445" s="67"/>
      <c r="R445" s="67"/>
      <c r="S445" s="67"/>
      <c r="T445" s="77"/>
      <c r="U445" s="78"/>
      <c r="V445" s="62">
        <f t="shared" si="53"/>
        <v>1</v>
      </c>
    </row>
    <row r="446" spans="1:22" x14ac:dyDescent="0.25">
      <c r="A446" s="74">
        <f t="shared" si="58"/>
        <v>430</v>
      </c>
      <c r="B446" s="75">
        <f t="shared" si="59"/>
        <v>26</v>
      </c>
      <c r="C446" s="65" t="s">
        <v>546</v>
      </c>
      <c r="D446" s="65" t="s">
        <v>142</v>
      </c>
      <c r="E446" s="98" t="s">
        <v>554</v>
      </c>
      <c r="F446" s="76">
        <f t="shared" si="52"/>
        <v>3202831.2274703206</v>
      </c>
      <c r="G446" s="67"/>
      <c r="H446" s="67"/>
      <c r="I446" s="67">
        <v>2695930.7316036122</v>
      </c>
      <c r="J446" s="67">
        <v>0</v>
      </c>
      <c r="K446" s="67"/>
      <c r="L446" s="67"/>
      <c r="M446" s="67"/>
      <c r="N446" s="67"/>
      <c r="O446" s="67"/>
      <c r="P446" s="67">
        <v>0</v>
      </c>
      <c r="Q446" s="67">
        <v>0</v>
      </c>
      <c r="R446" s="67">
        <v>0</v>
      </c>
      <c r="S446" s="67">
        <v>373822.90151923202</v>
      </c>
      <c r="T446" s="77">
        <v>39170.767151923203</v>
      </c>
      <c r="U446" s="78">
        <v>93906.827195552934</v>
      </c>
      <c r="V446" s="62">
        <f t="shared" si="53"/>
        <v>1</v>
      </c>
    </row>
    <row r="447" spans="1:22" x14ac:dyDescent="0.25">
      <c r="A447" s="74">
        <f t="shared" si="58"/>
        <v>431</v>
      </c>
      <c r="B447" s="75">
        <f t="shared" si="59"/>
        <v>27</v>
      </c>
      <c r="C447" s="65" t="s">
        <v>546</v>
      </c>
      <c r="D447" s="65" t="s">
        <v>143</v>
      </c>
      <c r="E447" s="98" t="s">
        <v>554</v>
      </c>
      <c r="F447" s="76">
        <f t="shared" si="52"/>
        <v>6549076.5804414051</v>
      </c>
      <c r="G447" s="67">
        <v>5934192.4713683669</v>
      </c>
      <c r="H447" s="67">
        <v>0</v>
      </c>
      <c r="I447" s="67"/>
      <c r="J447" s="67">
        <v>0</v>
      </c>
      <c r="K447" s="67">
        <v>0</v>
      </c>
      <c r="L447" s="67"/>
      <c r="M447" s="67">
        <v>263647.88892809901</v>
      </c>
      <c r="N447" s="67">
        <v>0</v>
      </c>
      <c r="O447" s="67">
        <v>0</v>
      </c>
      <c r="P447" s="67">
        <v>0</v>
      </c>
      <c r="Q447" s="67">
        <v>0</v>
      </c>
      <c r="R447" s="67">
        <v>0</v>
      </c>
      <c r="S447" s="67">
        <v>254554.9656</v>
      </c>
      <c r="T447" s="77">
        <v>32748.262300000002</v>
      </c>
      <c r="U447" s="78">
        <v>63932.992244939996</v>
      </c>
      <c r="V447" s="62">
        <f t="shared" si="53"/>
        <v>2</v>
      </c>
    </row>
    <row r="448" spans="1:22" x14ac:dyDescent="0.25">
      <c r="A448" s="74">
        <f t="shared" si="58"/>
        <v>432</v>
      </c>
      <c r="B448" s="75">
        <f t="shared" si="59"/>
        <v>28</v>
      </c>
      <c r="C448" s="65" t="s">
        <v>546</v>
      </c>
      <c r="D448" s="65" t="s">
        <v>138</v>
      </c>
      <c r="E448" s="98" t="s">
        <v>554</v>
      </c>
      <c r="F448" s="76">
        <f t="shared" si="52"/>
        <v>26994578.537321743</v>
      </c>
      <c r="G448" s="67">
        <v>23086920.098178856</v>
      </c>
      <c r="H448" s="67">
        <v>0</v>
      </c>
      <c r="I448" s="67"/>
      <c r="J448" s="67">
        <v>0</v>
      </c>
      <c r="K448" s="67">
        <v>0</v>
      </c>
      <c r="L448" s="67"/>
      <c r="M448" s="67">
        <v>1025719.6366825957</v>
      </c>
      <c r="N448" s="67">
        <v>0</v>
      </c>
      <c r="O448" s="67">
        <v>0</v>
      </c>
      <c r="P448" s="67">
        <v>0</v>
      </c>
      <c r="Q448" s="67">
        <v>0</v>
      </c>
      <c r="R448" s="67">
        <v>0</v>
      </c>
      <c r="S448" s="67">
        <v>2084698.422435493</v>
      </c>
      <c r="T448" s="77">
        <v>269945.78537321737</v>
      </c>
      <c r="U448" s="78">
        <v>527294.59465157881</v>
      </c>
      <c r="V448" s="62">
        <f t="shared" si="53"/>
        <v>2</v>
      </c>
    </row>
    <row r="449" spans="1:22" x14ac:dyDescent="0.25">
      <c r="A449" s="74">
        <f t="shared" si="58"/>
        <v>433</v>
      </c>
      <c r="B449" s="75">
        <f t="shared" si="59"/>
        <v>29</v>
      </c>
      <c r="C449" s="65" t="s">
        <v>546</v>
      </c>
      <c r="D449" s="65" t="s">
        <v>139</v>
      </c>
      <c r="E449" s="98" t="s">
        <v>554</v>
      </c>
      <c r="F449" s="76">
        <f t="shared" si="52"/>
        <v>13944890.778066143</v>
      </c>
      <c r="G449" s="67">
        <v>6434490.0569673264</v>
      </c>
      <c r="H449" s="67">
        <v>2579400.6477582264</v>
      </c>
      <c r="I449" s="67"/>
      <c r="J449" s="67">
        <v>1228279.0768493079</v>
      </c>
      <c r="K449" s="67">
        <v>0</v>
      </c>
      <c r="L449" s="67"/>
      <c r="M449" s="67">
        <v>263647.88892809901</v>
      </c>
      <c r="N449" s="67">
        <v>0</v>
      </c>
      <c r="O449" s="67">
        <v>2818316.3217727714</v>
      </c>
      <c r="P449" s="67">
        <v>0</v>
      </c>
      <c r="Q449" s="67">
        <v>0</v>
      </c>
      <c r="R449" s="67">
        <v>0</v>
      </c>
      <c r="S449" s="67">
        <v>318635.84565593599</v>
      </c>
      <c r="T449" s="77">
        <v>10749.115655935999</v>
      </c>
      <c r="U449" s="78">
        <v>291371.82447854138</v>
      </c>
      <c r="V449" s="62">
        <f t="shared" si="53"/>
        <v>5</v>
      </c>
    </row>
    <row r="450" spans="1:22" x14ac:dyDescent="0.25">
      <c r="A450" s="74">
        <f t="shared" si="58"/>
        <v>434</v>
      </c>
      <c r="B450" s="75">
        <f t="shared" si="59"/>
        <v>30</v>
      </c>
      <c r="C450" s="65" t="s">
        <v>546</v>
      </c>
      <c r="D450" s="65" t="s">
        <v>141</v>
      </c>
      <c r="E450" s="98" t="s">
        <v>554</v>
      </c>
      <c r="F450" s="76">
        <f t="shared" si="52"/>
        <v>33797947.446889617</v>
      </c>
      <c r="G450" s="67">
        <v>0</v>
      </c>
      <c r="H450" s="67">
        <v>0</v>
      </c>
      <c r="I450" s="67">
        <v>0</v>
      </c>
      <c r="J450" s="67">
        <v>0</v>
      </c>
      <c r="K450" s="67">
        <v>0</v>
      </c>
      <c r="L450" s="67"/>
      <c r="M450" s="67"/>
      <c r="N450" s="67">
        <v>0</v>
      </c>
      <c r="O450" s="67">
        <v>0</v>
      </c>
      <c r="P450" s="67">
        <v>7270908.124217337</v>
      </c>
      <c r="Q450" s="67">
        <v>22465047.324697815</v>
      </c>
      <c r="R450" s="67">
        <v>0</v>
      </c>
      <c r="S450" s="67">
        <v>3147708.5674677761</v>
      </c>
      <c r="T450" s="77">
        <v>314770.8567467776</v>
      </c>
      <c r="U450" s="78">
        <v>599512.57375991263</v>
      </c>
      <c r="V450" s="62">
        <f t="shared" si="53"/>
        <v>2</v>
      </c>
    </row>
    <row r="451" spans="1:22" x14ac:dyDescent="0.25">
      <c r="A451" s="74">
        <f t="shared" si="58"/>
        <v>435</v>
      </c>
      <c r="B451" s="75">
        <f t="shared" si="59"/>
        <v>31</v>
      </c>
      <c r="C451" s="65"/>
      <c r="D451" s="65" t="s">
        <v>642</v>
      </c>
      <c r="E451" s="98"/>
      <c r="F451" s="76">
        <f t="shared" si="52"/>
        <v>17956800</v>
      </c>
      <c r="G451" s="67"/>
      <c r="H451" s="67"/>
      <c r="I451" s="67"/>
      <c r="J451" s="67"/>
      <c r="K451" s="67"/>
      <c r="L451" s="67"/>
      <c r="M451" s="67"/>
      <c r="N451" s="67">
        <f>5*3591360</f>
        <v>17956800</v>
      </c>
      <c r="O451" s="67"/>
      <c r="P451" s="67"/>
      <c r="Q451" s="67"/>
      <c r="R451" s="67"/>
      <c r="S451" s="67"/>
      <c r="T451" s="77"/>
      <c r="U451" s="78"/>
      <c r="V451" s="62">
        <f t="shared" si="53"/>
        <v>1</v>
      </c>
    </row>
    <row r="452" spans="1:22" x14ac:dyDescent="0.25">
      <c r="A452" s="74">
        <f t="shared" si="58"/>
        <v>436</v>
      </c>
      <c r="B452" s="75">
        <f t="shared" si="59"/>
        <v>32</v>
      </c>
      <c r="C452" s="65"/>
      <c r="D452" s="65" t="s">
        <v>643</v>
      </c>
      <c r="E452" s="98"/>
      <c r="F452" s="76">
        <f t="shared" si="52"/>
        <v>17956800</v>
      </c>
      <c r="G452" s="67"/>
      <c r="H452" s="67"/>
      <c r="I452" s="67"/>
      <c r="J452" s="67"/>
      <c r="K452" s="67"/>
      <c r="L452" s="67"/>
      <c r="M452" s="67"/>
      <c r="N452" s="67">
        <f>5*3591360</f>
        <v>17956800</v>
      </c>
      <c r="O452" s="67"/>
      <c r="P452" s="67"/>
      <c r="Q452" s="67"/>
      <c r="R452" s="67"/>
      <c r="S452" s="67"/>
      <c r="T452" s="77"/>
      <c r="U452" s="78"/>
      <c r="V452" s="62">
        <f t="shared" si="53"/>
        <v>1</v>
      </c>
    </row>
    <row r="453" spans="1:22" x14ac:dyDescent="0.25">
      <c r="A453" s="74">
        <f t="shared" si="58"/>
        <v>437</v>
      </c>
      <c r="B453" s="75">
        <f t="shared" si="59"/>
        <v>33</v>
      </c>
      <c r="C453" s="65" t="s">
        <v>546</v>
      </c>
      <c r="D453" s="65" t="s">
        <v>290</v>
      </c>
      <c r="E453" s="98" t="s">
        <v>554</v>
      </c>
      <c r="F453" s="76">
        <f t="shared" si="52"/>
        <v>1784474.7361573754</v>
      </c>
      <c r="G453" s="67"/>
      <c r="H453" s="67"/>
      <c r="I453" s="67"/>
      <c r="J453" s="67">
        <v>1523163.01</v>
      </c>
      <c r="K453" s="67">
        <v>0</v>
      </c>
      <c r="L453" s="67"/>
      <c r="M453" s="67"/>
      <c r="N453" s="67">
        <v>0</v>
      </c>
      <c r="O453" s="67">
        <v>0</v>
      </c>
      <c r="P453" s="67">
        <v>0</v>
      </c>
      <c r="Q453" s="67">
        <v>0</v>
      </c>
      <c r="R453" s="67">
        <v>0</v>
      </c>
      <c r="S453" s="67">
        <v>214454.96578658881</v>
      </c>
      <c r="T453" s="77">
        <v>16496.535829737601</v>
      </c>
      <c r="U453" s="78">
        <v>30360.224541049083</v>
      </c>
      <c r="V453" s="62">
        <f t="shared" si="53"/>
        <v>1</v>
      </c>
    </row>
    <row r="454" spans="1:22" x14ac:dyDescent="0.25">
      <c r="A454" s="74">
        <f t="shared" si="58"/>
        <v>438</v>
      </c>
      <c r="B454" s="75">
        <f t="shared" si="59"/>
        <v>34</v>
      </c>
      <c r="C454" s="65" t="s">
        <v>546</v>
      </c>
      <c r="D454" s="65" t="s">
        <v>62</v>
      </c>
      <c r="E454" s="98" t="s">
        <v>554</v>
      </c>
      <c r="F454" s="76">
        <f t="shared" si="52"/>
        <v>1483080.5638396803</v>
      </c>
      <c r="G454" s="67"/>
      <c r="H454" s="67"/>
      <c r="I454" s="67">
        <v>0</v>
      </c>
      <c r="J454" s="67">
        <v>1248154.6702052194</v>
      </c>
      <c r="K454" s="67">
        <v>0</v>
      </c>
      <c r="L454" s="67"/>
      <c r="M454" s="67">
        <v>0</v>
      </c>
      <c r="N454" s="67">
        <v>0</v>
      </c>
      <c r="O454" s="67">
        <v>0</v>
      </c>
      <c r="P454" s="67">
        <v>0</v>
      </c>
      <c r="Q454" s="67">
        <v>0</v>
      </c>
      <c r="R454" s="67">
        <v>0</v>
      </c>
      <c r="S454" s="67">
        <v>192800.47329915845</v>
      </c>
      <c r="T454" s="77">
        <v>14830.805638396803</v>
      </c>
      <c r="U454" s="78">
        <v>27294.614696905472</v>
      </c>
      <c r="V454" s="62">
        <f t="shared" si="53"/>
        <v>1</v>
      </c>
    </row>
    <row r="455" spans="1:22" x14ac:dyDescent="0.25">
      <c r="A455" s="74">
        <f t="shared" si="58"/>
        <v>439</v>
      </c>
      <c r="B455" s="75">
        <f t="shared" si="59"/>
        <v>35</v>
      </c>
      <c r="C455" s="65" t="s">
        <v>546</v>
      </c>
      <c r="D455" s="65" t="s">
        <v>294</v>
      </c>
      <c r="E455" s="98" t="s">
        <v>554</v>
      </c>
      <c r="F455" s="76">
        <f t="shared" si="52"/>
        <v>22487460.02870208</v>
      </c>
      <c r="G455" s="67">
        <v>0</v>
      </c>
      <c r="H455" s="67">
        <v>0</v>
      </c>
      <c r="I455" s="67">
        <v>0</v>
      </c>
      <c r="J455" s="67">
        <v>0</v>
      </c>
      <c r="K455" s="67">
        <v>0</v>
      </c>
      <c r="L455" s="67"/>
      <c r="M455" s="67"/>
      <c r="N455" s="67">
        <v>0</v>
      </c>
      <c r="O455" s="67">
        <v>0</v>
      </c>
      <c r="P455" s="67">
        <v>0</v>
      </c>
      <c r="Q455" s="67">
        <v>22006228.384087857</v>
      </c>
      <c r="R455" s="67">
        <v>0</v>
      </c>
      <c r="S455" s="67"/>
      <c r="T455" s="67"/>
      <c r="U455" s="78">
        <v>481231.6446142245</v>
      </c>
      <c r="V455" s="62">
        <f t="shared" si="53"/>
        <v>1</v>
      </c>
    </row>
    <row r="456" spans="1:22" x14ac:dyDescent="0.25">
      <c r="A456" s="74">
        <f t="shared" si="58"/>
        <v>440</v>
      </c>
      <c r="B456" s="75">
        <f t="shared" si="59"/>
        <v>36</v>
      </c>
      <c r="C456" s="65" t="s">
        <v>546</v>
      </c>
      <c r="D456" s="65" t="s">
        <v>295</v>
      </c>
      <c r="E456" s="98" t="s">
        <v>554</v>
      </c>
      <c r="F456" s="76">
        <f t="shared" si="52"/>
        <v>3419863.41420834</v>
      </c>
      <c r="G456" s="67">
        <v>0</v>
      </c>
      <c r="H456" s="67">
        <v>0</v>
      </c>
      <c r="I456" s="67">
        <v>0</v>
      </c>
      <c r="J456" s="67">
        <v>0</v>
      </c>
      <c r="K456" s="67">
        <v>0</v>
      </c>
      <c r="L456" s="67"/>
      <c r="M456" s="67"/>
      <c r="N456" s="67">
        <v>0</v>
      </c>
      <c r="O456" s="67">
        <v>2942363.2883842816</v>
      </c>
      <c r="P456" s="67">
        <v>0</v>
      </c>
      <c r="Q456" s="67">
        <v>0</v>
      </c>
      <c r="R456" s="67">
        <v>0</v>
      </c>
      <c r="S456" s="67">
        <v>413156.6</v>
      </c>
      <c r="T456" s="77"/>
      <c r="U456" s="78">
        <v>64343.525824058474</v>
      </c>
      <c r="V456" s="62">
        <f t="shared" si="53"/>
        <v>1</v>
      </c>
    </row>
    <row r="457" spans="1:22" x14ac:dyDescent="0.25">
      <c r="A457" s="74">
        <f t="shared" si="58"/>
        <v>441</v>
      </c>
      <c r="B457" s="75">
        <f t="shared" si="59"/>
        <v>37</v>
      </c>
      <c r="C457" s="65" t="s">
        <v>546</v>
      </c>
      <c r="D457" s="65" t="s">
        <v>296</v>
      </c>
      <c r="E457" s="98" t="s">
        <v>554</v>
      </c>
      <c r="F457" s="76">
        <f t="shared" si="52"/>
        <v>12883949.472139198</v>
      </c>
      <c r="G457" s="67"/>
      <c r="H457" s="67">
        <v>2937868.0070875632</v>
      </c>
      <c r="I457" s="67">
        <v>0</v>
      </c>
      <c r="J457" s="67">
        <v>0</v>
      </c>
      <c r="K457" s="67">
        <v>0</v>
      </c>
      <c r="L457" s="67"/>
      <c r="M457" s="67"/>
      <c r="N457" s="67">
        <v>0</v>
      </c>
      <c r="O457" s="67">
        <v>3213549.8114351672</v>
      </c>
      <c r="P457" s="67">
        <v>5105615.6190507403</v>
      </c>
      <c r="Q457" s="67">
        <v>0</v>
      </c>
      <c r="R457" s="67">
        <v>0</v>
      </c>
      <c r="S457" s="67">
        <v>1251908.0179108889</v>
      </c>
      <c r="T457" s="77">
        <v>128839.49472139201</v>
      </c>
      <c r="U457" s="78">
        <v>246168.52193344809</v>
      </c>
      <c r="V457" s="62">
        <f t="shared" si="53"/>
        <v>3</v>
      </c>
    </row>
    <row r="458" spans="1:22" x14ac:dyDescent="0.25">
      <c r="A458" s="74">
        <f t="shared" si="58"/>
        <v>442</v>
      </c>
      <c r="B458" s="75">
        <f t="shared" si="59"/>
        <v>38</v>
      </c>
      <c r="C458" s="65" t="s">
        <v>546</v>
      </c>
      <c r="D458" s="65" t="s">
        <v>144</v>
      </c>
      <c r="E458" s="98" t="s">
        <v>554</v>
      </c>
      <c r="F458" s="76">
        <f t="shared" si="52"/>
        <v>20671116.862985976</v>
      </c>
      <c r="G458" s="67">
        <v>9672123.3663251549</v>
      </c>
      <c r="H458" s="67">
        <v>4139883.059433911</v>
      </c>
      <c r="I458" s="67">
        <v>0</v>
      </c>
      <c r="J458" s="67">
        <v>3903303.7014767192</v>
      </c>
      <c r="K458" s="67">
        <v>0</v>
      </c>
      <c r="L458" s="67"/>
      <c r="M458" s="67">
        <v>401573.35786682391</v>
      </c>
      <c r="N458" s="67">
        <v>0</v>
      </c>
      <c r="O458" s="67">
        <v>0</v>
      </c>
      <c r="P458" s="67">
        <v>0</v>
      </c>
      <c r="Q458" s="67">
        <v>0</v>
      </c>
      <c r="R458" s="67">
        <v>0</v>
      </c>
      <c r="S458" s="67">
        <v>1951342.6603252462</v>
      </c>
      <c r="T458" s="77">
        <v>206711.16862985978</v>
      </c>
      <c r="U458" s="78">
        <v>396179.54892826063</v>
      </c>
      <c r="V458" s="62">
        <f t="shared" si="53"/>
        <v>4</v>
      </c>
    </row>
    <row r="459" spans="1:22" x14ac:dyDescent="0.25">
      <c r="A459" s="74">
        <f t="shared" si="58"/>
        <v>443</v>
      </c>
      <c r="B459" s="75">
        <f t="shared" si="59"/>
        <v>39</v>
      </c>
      <c r="C459" s="65"/>
      <c r="D459" s="65" t="s">
        <v>702</v>
      </c>
      <c r="E459" s="98"/>
      <c r="F459" s="76">
        <f t="shared" si="52"/>
        <v>3591360</v>
      </c>
      <c r="G459" s="67"/>
      <c r="H459" s="67"/>
      <c r="I459" s="67"/>
      <c r="J459" s="67"/>
      <c r="K459" s="67"/>
      <c r="L459" s="67"/>
      <c r="M459" s="67"/>
      <c r="N459" s="67">
        <v>3388344.6460698778</v>
      </c>
      <c r="O459" s="67"/>
      <c r="P459" s="67"/>
      <c r="Q459" s="67"/>
      <c r="R459" s="67"/>
      <c r="S459" s="67">
        <v>104919.11907839999</v>
      </c>
      <c r="T459" s="77">
        <v>24000</v>
      </c>
      <c r="U459" s="78">
        <v>74096.234851722242</v>
      </c>
      <c r="V459" s="62">
        <f t="shared" si="53"/>
        <v>1</v>
      </c>
    </row>
    <row r="460" spans="1:22" x14ac:dyDescent="0.25">
      <c r="A460" s="74">
        <f t="shared" si="58"/>
        <v>444</v>
      </c>
      <c r="B460" s="75">
        <f t="shared" si="59"/>
        <v>40</v>
      </c>
      <c r="C460" s="65" t="s">
        <v>546</v>
      </c>
      <c r="D460" s="65" t="s">
        <v>64</v>
      </c>
      <c r="E460" s="98" t="s">
        <v>554</v>
      </c>
      <c r="F460" s="76">
        <f t="shared" si="52"/>
        <v>14289103.20427349</v>
      </c>
      <c r="G460" s="67">
        <v>0</v>
      </c>
      <c r="H460" s="67">
        <v>0</v>
      </c>
      <c r="I460" s="67">
        <v>0</v>
      </c>
      <c r="J460" s="67">
        <v>0</v>
      </c>
      <c r="K460" s="67">
        <v>0</v>
      </c>
      <c r="L460" s="67"/>
      <c r="M460" s="67"/>
      <c r="N460" s="67">
        <v>0</v>
      </c>
      <c r="O460" s="67">
        <v>0</v>
      </c>
      <c r="P460" s="67">
        <v>0</v>
      </c>
      <c r="Q460" s="67">
        <v>13745702.449999999</v>
      </c>
      <c r="R460" s="67">
        <v>0</v>
      </c>
      <c r="S460" s="67">
        <v>105858.77</v>
      </c>
      <c r="T460" s="67">
        <v>24000</v>
      </c>
      <c r="U460" s="78">
        <v>413541.98427349224</v>
      </c>
      <c r="V460" s="62">
        <f t="shared" si="53"/>
        <v>1</v>
      </c>
    </row>
    <row r="461" spans="1:22" x14ac:dyDescent="0.25">
      <c r="A461" s="74">
        <f t="shared" si="58"/>
        <v>445</v>
      </c>
      <c r="B461" s="75">
        <f t="shared" si="59"/>
        <v>41</v>
      </c>
      <c r="C461" s="65" t="s">
        <v>546</v>
      </c>
      <c r="D461" s="65" t="s">
        <v>297</v>
      </c>
      <c r="E461" s="98" t="s">
        <v>554</v>
      </c>
      <c r="F461" s="76">
        <f t="shared" si="52"/>
        <v>31268352.669177823</v>
      </c>
      <c r="G461" s="67">
        <v>6133316.7977849664</v>
      </c>
      <c r="H461" s="67">
        <v>2453911.6795918704</v>
      </c>
      <c r="I461" s="67"/>
      <c r="J461" s="67">
        <v>1158241.1970624225</v>
      </c>
      <c r="K461" s="67">
        <v>0</v>
      </c>
      <c r="L461" s="67"/>
      <c r="M461" s="67">
        <v>272494.70482550462</v>
      </c>
      <c r="N461" s="67">
        <v>0</v>
      </c>
      <c r="O461" s="67">
        <v>0</v>
      </c>
      <c r="P461" s="67">
        <v>0</v>
      </c>
      <c r="Q461" s="67">
        <v>17569980.090778742</v>
      </c>
      <c r="R461" s="67">
        <v>0</v>
      </c>
      <c r="S461" s="67">
        <v>2822521.925992026</v>
      </c>
      <c r="T461" s="77">
        <v>294455.28197220602</v>
      </c>
      <c r="U461" s="78">
        <v>563430.99117008632</v>
      </c>
      <c r="V461" s="62">
        <f t="shared" si="53"/>
        <v>5</v>
      </c>
    </row>
    <row r="462" spans="1:22" x14ac:dyDescent="0.25">
      <c r="A462" s="74">
        <f t="shared" si="58"/>
        <v>446</v>
      </c>
      <c r="B462" s="75">
        <f t="shared" si="59"/>
        <v>42</v>
      </c>
      <c r="C462" s="65" t="s">
        <v>546</v>
      </c>
      <c r="D462" s="65" t="s">
        <v>146</v>
      </c>
      <c r="E462" s="98" t="s">
        <v>554</v>
      </c>
      <c r="F462" s="76">
        <f t="shared" si="52"/>
        <v>7744677.0034525627</v>
      </c>
      <c r="G462" s="67">
        <v>6623579.5797926262</v>
      </c>
      <c r="H462" s="67">
        <v>0</v>
      </c>
      <c r="I462" s="67"/>
      <c r="J462" s="67">
        <v>0</v>
      </c>
      <c r="K462" s="67">
        <v>0</v>
      </c>
      <c r="L462" s="67"/>
      <c r="M462" s="67">
        <v>294276.39595196897</v>
      </c>
      <c r="N462" s="67">
        <v>0</v>
      </c>
      <c r="O462" s="67">
        <v>0</v>
      </c>
      <c r="P462" s="67">
        <v>0</v>
      </c>
      <c r="Q462" s="67">
        <v>0</v>
      </c>
      <c r="R462" s="67">
        <v>0</v>
      </c>
      <c r="S462" s="67">
        <v>598094.75851041952</v>
      </c>
      <c r="T462" s="77">
        <v>77446.770034525645</v>
      </c>
      <c r="U462" s="78">
        <v>151279.49916302305</v>
      </c>
      <c r="V462" s="62">
        <f t="shared" si="53"/>
        <v>2</v>
      </c>
    </row>
    <row r="463" spans="1:22" x14ac:dyDescent="0.25">
      <c r="A463" s="74">
        <f t="shared" si="58"/>
        <v>447</v>
      </c>
      <c r="B463" s="75">
        <f t="shared" si="59"/>
        <v>43</v>
      </c>
      <c r="C463" s="65" t="s">
        <v>546</v>
      </c>
      <c r="D463" s="65" t="s">
        <v>65</v>
      </c>
      <c r="E463" s="98" t="s">
        <v>554</v>
      </c>
      <c r="F463" s="76">
        <f t="shared" ref="F463:F526" si="60">SUBTOTAL(9,G463:U463)</f>
        <v>5748786.9180518407</v>
      </c>
      <c r="G463" s="67">
        <v>0</v>
      </c>
      <c r="H463" s="67">
        <v>0</v>
      </c>
      <c r="I463" s="67">
        <v>5006928.9614249235</v>
      </c>
      <c r="J463" s="67">
        <v>0</v>
      </c>
      <c r="K463" s="67">
        <v>0</v>
      </c>
      <c r="L463" s="67"/>
      <c r="M463" s="67"/>
      <c r="N463" s="67">
        <v>0</v>
      </c>
      <c r="O463" s="67">
        <v>0</v>
      </c>
      <c r="P463" s="67">
        <v>0</v>
      </c>
      <c r="Q463" s="67"/>
      <c r="R463" s="67">
        <v>0</v>
      </c>
      <c r="S463" s="67">
        <v>574878.69180518412</v>
      </c>
      <c r="T463" s="77">
        <v>57487.869180518406</v>
      </c>
      <c r="U463" s="78">
        <v>109491.39564121536</v>
      </c>
      <c r="V463" s="62">
        <f t="shared" ref="V463:V526" si="61">COUNTIF(G463:R463,"&gt;0")</f>
        <v>1</v>
      </c>
    </row>
    <row r="464" spans="1:22" x14ac:dyDescent="0.25">
      <c r="A464" s="74">
        <f t="shared" si="58"/>
        <v>448</v>
      </c>
      <c r="B464" s="75">
        <f t="shared" si="59"/>
        <v>44</v>
      </c>
      <c r="C464" s="65"/>
      <c r="D464" s="65" t="s">
        <v>644</v>
      </c>
      <c r="E464" s="98"/>
      <c r="F464" s="76">
        <f t="shared" si="60"/>
        <v>3591360</v>
      </c>
      <c r="G464" s="67"/>
      <c r="H464" s="67"/>
      <c r="I464" s="67"/>
      <c r="J464" s="67"/>
      <c r="K464" s="67"/>
      <c r="L464" s="67"/>
      <c r="M464" s="67"/>
      <c r="N464" s="67">
        <v>3388344.6460698778</v>
      </c>
      <c r="O464" s="67"/>
      <c r="P464" s="67"/>
      <c r="Q464" s="67"/>
      <c r="R464" s="67"/>
      <c r="S464" s="67">
        <v>104919.11907839999</v>
      </c>
      <c r="T464" s="77">
        <v>24000</v>
      </c>
      <c r="U464" s="78">
        <v>74096.234851722242</v>
      </c>
      <c r="V464" s="62">
        <f t="shared" si="61"/>
        <v>1</v>
      </c>
    </row>
    <row r="465" spans="1:22" x14ac:dyDescent="0.25">
      <c r="A465" s="74">
        <f t="shared" si="58"/>
        <v>449</v>
      </c>
      <c r="B465" s="75">
        <f t="shared" si="59"/>
        <v>45</v>
      </c>
      <c r="C465" s="65" t="s">
        <v>546</v>
      </c>
      <c r="D465" s="65" t="s">
        <v>147</v>
      </c>
      <c r="E465" s="98" t="s">
        <v>554</v>
      </c>
      <c r="F465" s="76">
        <f t="shared" si="60"/>
        <v>4184215.5831091204</v>
      </c>
      <c r="G465" s="67">
        <v>0</v>
      </c>
      <c r="H465" s="67">
        <v>0</v>
      </c>
      <c r="I465" s="67">
        <v>3644259.2989712209</v>
      </c>
      <c r="J465" s="67">
        <v>0</v>
      </c>
      <c r="K465" s="67">
        <v>0</v>
      </c>
      <c r="L465" s="67"/>
      <c r="M465" s="67"/>
      <c r="N465" s="67">
        <v>0</v>
      </c>
      <c r="O465" s="67">
        <v>0</v>
      </c>
      <c r="P465" s="67">
        <v>0</v>
      </c>
      <c r="Q465" s="67">
        <v>0</v>
      </c>
      <c r="R465" s="67">
        <v>0</v>
      </c>
      <c r="S465" s="67">
        <v>418421.55831091205</v>
      </c>
      <c r="T465" s="77">
        <v>41842.155831091208</v>
      </c>
      <c r="U465" s="78">
        <v>79692.569995896309</v>
      </c>
      <c r="V465" s="62">
        <f t="shared" si="61"/>
        <v>1</v>
      </c>
    </row>
    <row r="466" spans="1:22" x14ac:dyDescent="0.25">
      <c r="A466" s="74">
        <f t="shared" si="58"/>
        <v>450</v>
      </c>
      <c r="B466" s="75">
        <f t="shared" si="59"/>
        <v>46</v>
      </c>
      <c r="C466" s="65" t="s">
        <v>546</v>
      </c>
      <c r="D466" s="65" t="s">
        <v>148</v>
      </c>
      <c r="E466" s="98" t="s">
        <v>554</v>
      </c>
      <c r="F466" s="76">
        <f t="shared" si="60"/>
        <v>6409594.9059999995</v>
      </c>
      <c r="G466" s="67">
        <v>0</v>
      </c>
      <c r="H466" s="67">
        <v>0</v>
      </c>
      <c r="I466" s="67">
        <v>0</v>
      </c>
      <c r="J466" s="67">
        <v>0</v>
      </c>
      <c r="K466" s="67">
        <v>0</v>
      </c>
      <c r="L466" s="67"/>
      <c r="M466" s="67"/>
      <c r="N466" s="67">
        <v>0</v>
      </c>
      <c r="O466" s="67">
        <v>0</v>
      </c>
      <c r="P466" s="67">
        <v>5582462.3217603238</v>
      </c>
      <c r="Q466" s="67">
        <v>0</v>
      </c>
      <c r="R466" s="67">
        <v>0</v>
      </c>
      <c r="S466" s="67">
        <v>640959.49060000002</v>
      </c>
      <c r="T466" s="77">
        <v>64095.949059999999</v>
      </c>
      <c r="U466" s="78">
        <v>122077.14457967599</v>
      </c>
      <c r="V466" s="62">
        <f t="shared" si="61"/>
        <v>1</v>
      </c>
    </row>
    <row r="467" spans="1:22" x14ac:dyDescent="0.25">
      <c r="A467" s="74">
        <f t="shared" si="58"/>
        <v>451</v>
      </c>
      <c r="B467" s="75">
        <f t="shared" si="59"/>
        <v>47</v>
      </c>
      <c r="C467" s="65" t="s">
        <v>546</v>
      </c>
      <c r="D467" s="65" t="s">
        <v>149</v>
      </c>
      <c r="E467" s="98" t="s">
        <v>554</v>
      </c>
      <c r="F467" s="76">
        <f t="shared" si="60"/>
        <v>8492822.8320000004</v>
      </c>
      <c r="G467" s="67">
        <v>0</v>
      </c>
      <c r="H467" s="67">
        <v>0</v>
      </c>
      <c r="I467" s="67">
        <v>0</v>
      </c>
      <c r="J467" s="67">
        <v>0</v>
      </c>
      <c r="K467" s="67">
        <v>0</v>
      </c>
      <c r="L467" s="67"/>
      <c r="M467" s="67"/>
      <c r="N467" s="67">
        <v>0</v>
      </c>
      <c r="O467" s="67">
        <v>0</v>
      </c>
      <c r="P467" s="67">
        <v>7396858.0168217281</v>
      </c>
      <c r="Q467" s="67">
        <v>0</v>
      </c>
      <c r="R467" s="67">
        <v>0</v>
      </c>
      <c r="S467" s="67">
        <v>849282.28320000006</v>
      </c>
      <c r="T467" s="77">
        <v>84928.228320000009</v>
      </c>
      <c r="U467" s="78">
        <v>161754.30365827202</v>
      </c>
      <c r="V467" s="62">
        <f t="shared" si="61"/>
        <v>1</v>
      </c>
    </row>
    <row r="468" spans="1:22" x14ac:dyDescent="0.25">
      <c r="A468" s="74">
        <f t="shared" si="58"/>
        <v>452</v>
      </c>
      <c r="B468" s="75">
        <f t="shared" si="59"/>
        <v>48</v>
      </c>
      <c r="C468" s="65" t="s">
        <v>546</v>
      </c>
      <c r="D468" s="65" t="s">
        <v>152</v>
      </c>
      <c r="E468" s="98" t="s">
        <v>554</v>
      </c>
      <c r="F468" s="76">
        <f t="shared" si="60"/>
        <v>12103193.08473875</v>
      </c>
      <c r="G468" s="67">
        <v>6700361.0893385699</v>
      </c>
      <c r="H468" s="67">
        <v>3490874.7316903411</v>
      </c>
      <c r="I468" s="67"/>
      <c r="J468" s="67">
        <v>0</v>
      </c>
      <c r="K468" s="67">
        <v>0</v>
      </c>
      <c r="L468" s="67"/>
      <c r="M468" s="67">
        <v>547643.04082610249</v>
      </c>
      <c r="N468" s="67">
        <v>0</v>
      </c>
      <c r="O468" s="67"/>
      <c r="P468" s="67"/>
      <c r="Q468" s="67"/>
      <c r="R468" s="67">
        <v>0</v>
      </c>
      <c r="S468" s="67">
        <v>1008444.7612334688</v>
      </c>
      <c r="T468" s="77">
        <v>121031.9308473875</v>
      </c>
      <c r="U468" s="78">
        <v>234837.53080287893</v>
      </c>
      <c r="V468" s="62">
        <f t="shared" si="61"/>
        <v>3</v>
      </c>
    </row>
    <row r="469" spans="1:22" x14ac:dyDescent="0.25">
      <c r="A469" s="74">
        <f t="shared" si="58"/>
        <v>453</v>
      </c>
      <c r="B469" s="75">
        <f t="shared" si="59"/>
        <v>49</v>
      </c>
      <c r="C469" s="65" t="s">
        <v>546</v>
      </c>
      <c r="D469" s="65" t="s">
        <v>153</v>
      </c>
      <c r="E469" s="98" t="s">
        <v>554</v>
      </c>
      <c r="F469" s="76">
        <f t="shared" si="60"/>
        <v>12428415.848861372</v>
      </c>
      <c r="G469" s="67">
        <v>6061746.8582748314</v>
      </c>
      <c r="H469" s="67">
        <v>2605155.66</v>
      </c>
      <c r="I469" s="67">
        <v>2187734.91</v>
      </c>
      <c r="J469" s="67">
        <v>0</v>
      </c>
      <c r="K469" s="67">
        <v>0</v>
      </c>
      <c r="L469" s="67"/>
      <c r="M469" s="67">
        <v>251675.45410878723</v>
      </c>
      <c r="N469" s="67">
        <v>0</v>
      </c>
      <c r="O469" s="67">
        <v>0</v>
      </c>
      <c r="P469" s="67">
        <v>0</v>
      </c>
      <c r="Q469" s="67">
        <v>0</v>
      </c>
      <c r="R469" s="67">
        <v>0</v>
      </c>
      <c r="S469" s="67">
        <v>1074948.6007849383</v>
      </c>
      <c r="T469" s="77">
        <v>77360.2219424137</v>
      </c>
      <c r="U469" s="78">
        <v>169794.14375039996</v>
      </c>
      <c r="V469" s="62">
        <f t="shared" si="61"/>
        <v>4</v>
      </c>
    </row>
    <row r="470" spans="1:22" x14ac:dyDescent="0.25">
      <c r="A470" s="74">
        <f t="shared" si="58"/>
        <v>454</v>
      </c>
      <c r="B470" s="75">
        <f t="shared" si="59"/>
        <v>50</v>
      </c>
      <c r="C470" s="65" t="s">
        <v>546</v>
      </c>
      <c r="D470" s="65" t="s">
        <v>155</v>
      </c>
      <c r="E470" s="98" t="s">
        <v>554</v>
      </c>
      <c r="F470" s="76">
        <f t="shared" si="60"/>
        <v>9867254.0046912003</v>
      </c>
      <c r="G470" s="67">
        <v>0</v>
      </c>
      <c r="H470" s="67">
        <v>0</v>
      </c>
      <c r="I470" s="67">
        <v>0</v>
      </c>
      <c r="J470" s="67">
        <v>0</v>
      </c>
      <c r="K470" s="67">
        <v>0</v>
      </c>
      <c r="L470" s="67"/>
      <c r="M470" s="67"/>
      <c r="N470" s="67">
        <v>0</v>
      </c>
      <c r="O470" s="67">
        <v>0</v>
      </c>
      <c r="P470" s="67">
        <v>0</v>
      </c>
      <c r="Q470" s="67">
        <v>9378148.1584268082</v>
      </c>
      <c r="R470" s="67">
        <v>0</v>
      </c>
      <c r="S470" s="67">
        <v>264024.74</v>
      </c>
      <c r="T470" s="77">
        <v>20000</v>
      </c>
      <c r="U470" s="78">
        <v>205081.10626439168</v>
      </c>
      <c r="V470" s="62">
        <f t="shared" si="61"/>
        <v>1</v>
      </c>
    </row>
    <row r="471" spans="1:22" x14ac:dyDescent="0.25">
      <c r="A471" s="74">
        <f t="shared" si="58"/>
        <v>455</v>
      </c>
      <c r="B471" s="75">
        <f t="shared" si="59"/>
        <v>51</v>
      </c>
      <c r="C471" s="65" t="s">
        <v>546</v>
      </c>
      <c r="D471" s="65" t="s">
        <v>158</v>
      </c>
      <c r="E471" s="98" t="s">
        <v>554</v>
      </c>
      <c r="F471" s="76">
        <f t="shared" si="60"/>
        <v>14218257.820496645</v>
      </c>
      <c r="G471" s="67">
        <v>0</v>
      </c>
      <c r="H471" s="67">
        <v>0</v>
      </c>
      <c r="I471" s="67">
        <v>0</v>
      </c>
      <c r="J471" s="67">
        <v>0</v>
      </c>
      <c r="K471" s="67">
        <v>0</v>
      </c>
      <c r="L471" s="67"/>
      <c r="M471" s="67"/>
      <c r="N471" s="67">
        <v>0</v>
      </c>
      <c r="O471" s="67">
        <v>12539649.207364213</v>
      </c>
      <c r="P471" s="67">
        <v>0</v>
      </c>
      <c r="Q471" s="67">
        <v>0</v>
      </c>
      <c r="R471" s="67">
        <v>0</v>
      </c>
      <c r="S471" s="67">
        <f>1281386.5938447-19371</f>
        <v>1262015.5938446999</v>
      </c>
      <c r="T471" s="77">
        <v>142376.28820496643</v>
      </c>
      <c r="U471" s="78">
        <v>274216.73108276533</v>
      </c>
      <c r="V471" s="62">
        <f t="shared" si="61"/>
        <v>1</v>
      </c>
    </row>
    <row r="472" spans="1:22" x14ac:dyDescent="0.25">
      <c r="A472" s="74">
        <f t="shared" si="58"/>
        <v>456</v>
      </c>
      <c r="B472" s="75">
        <f t="shared" si="59"/>
        <v>52</v>
      </c>
      <c r="C472" s="65" t="s">
        <v>546</v>
      </c>
      <c r="D472" s="65" t="s">
        <v>66</v>
      </c>
      <c r="E472" s="98" t="s">
        <v>554</v>
      </c>
      <c r="F472" s="76">
        <f t="shared" si="60"/>
        <v>30321154.784761567</v>
      </c>
      <c r="G472" s="67">
        <v>0</v>
      </c>
      <c r="H472" s="67">
        <v>0</v>
      </c>
      <c r="I472" s="67">
        <v>0</v>
      </c>
      <c r="J472" s="67">
        <v>0</v>
      </c>
      <c r="K472" s="67">
        <v>0</v>
      </c>
      <c r="L472" s="67"/>
      <c r="M472" s="67"/>
      <c r="N472" s="67">
        <v>0</v>
      </c>
      <c r="O472" s="67">
        <v>0</v>
      </c>
      <c r="P472" s="67">
        <v>0</v>
      </c>
      <c r="Q472" s="67">
        <v>29741216.056796018</v>
      </c>
      <c r="R472" s="67">
        <v>0</v>
      </c>
      <c r="S472" s="67"/>
      <c r="T472" s="67"/>
      <c r="U472" s="78">
        <v>579938.72796554875</v>
      </c>
      <c r="V472" s="62">
        <f t="shared" si="61"/>
        <v>1</v>
      </c>
    </row>
    <row r="473" spans="1:22" x14ac:dyDescent="0.25">
      <c r="A473" s="74">
        <f t="shared" si="58"/>
        <v>457</v>
      </c>
      <c r="B473" s="75">
        <f t="shared" si="59"/>
        <v>53</v>
      </c>
      <c r="C473" s="65" t="s">
        <v>546</v>
      </c>
      <c r="D473" s="65" t="s">
        <v>160</v>
      </c>
      <c r="E473" s="98" t="s">
        <v>554</v>
      </c>
      <c r="F473" s="76">
        <f t="shared" si="60"/>
        <v>15114540.006758224</v>
      </c>
      <c r="G473" s="67">
        <v>13437177.92113563</v>
      </c>
      <c r="H473" s="67">
        <v>0</v>
      </c>
      <c r="I473" s="67"/>
      <c r="J473" s="67">
        <v>0</v>
      </c>
      <c r="K473" s="67">
        <v>0</v>
      </c>
      <c r="L473" s="67"/>
      <c r="M473" s="67"/>
      <c r="N473" s="67">
        <v>0</v>
      </c>
      <c r="O473" s="67">
        <v>0</v>
      </c>
      <c r="P473" s="67">
        <v>0</v>
      </c>
      <c r="Q473" s="67">
        <v>0</v>
      </c>
      <c r="R473" s="67">
        <v>0</v>
      </c>
      <c r="S473" s="67">
        <v>1213347.7958537296</v>
      </c>
      <c r="T473" s="77">
        <v>157115.35067021541</v>
      </c>
      <c r="U473" s="78">
        <v>306898.93909864855</v>
      </c>
      <c r="V473" s="62">
        <f t="shared" si="61"/>
        <v>1</v>
      </c>
    </row>
    <row r="474" spans="1:22" x14ac:dyDescent="0.25">
      <c r="A474" s="74">
        <f t="shared" si="58"/>
        <v>458</v>
      </c>
      <c r="B474" s="75">
        <f t="shared" si="59"/>
        <v>54</v>
      </c>
      <c r="C474" s="65" t="s">
        <v>546</v>
      </c>
      <c r="D474" s="65" t="s">
        <v>67</v>
      </c>
      <c r="E474" s="98" t="s">
        <v>554</v>
      </c>
      <c r="F474" s="76">
        <f t="shared" si="60"/>
        <v>18792851.730956476</v>
      </c>
      <c r="G474" s="67">
        <v>0</v>
      </c>
      <c r="H474" s="67">
        <v>0</v>
      </c>
      <c r="I474" s="67">
        <v>0</v>
      </c>
      <c r="J474" s="67">
        <v>0</v>
      </c>
      <c r="K474" s="67">
        <v>0</v>
      </c>
      <c r="L474" s="67"/>
      <c r="M474" s="67"/>
      <c r="N474" s="67">
        <v>0</v>
      </c>
      <c r="O474" s="67">
        <v>0</v>
      </c>
      <c r="P474" s="67">
        <v>0</v>
      </c>
      <c r="Q474" s="67">
        <v>17777901.600000001</v>
      </c>
      <c r="R474" s="67">
        <v>0</v>
      </c>
      <c r="S474" s="67">
        <v>149736.53</v>
      </c>
      <c r="T474" s="67">
        <v>24000</v>
      </c>
      <c r="U474" s="78">
        <v>841213.6009564735</v>
      </c>
      <c r="V474" s="62">
        <f t="shared" si="61"/>
        <v>1</v>
      </c>
    </row>
    <row r="475" spans="1:22" x14ac:dyDescent="0.25">
      <c r="A475" s="74">
        <f t="shared" si="58"/>
        <v>459</v>
      </c>
      <c r="B475" s="75">
        <f t="shared" si="59"/>
        <v>55</v>
      </c>
      <c r="C475" s="65" t="s">
        <v>546</v>
      </c>
      <c r="D475" s="65" t="s">
        <v>299</v>
      </c>
      <c r="E475" s="98" t="s">
        <v>554</v>
      </c>
      <c r="F475" s="76">
        <f t="shared" si="60"/>
        <v>20215689.169999998</v>
      </c>
      <c r="G475" s="67">
        <v>0</v>
      </c>
      <c r="H475" s="67">
        <v>0</v>
      </c>
      <c r="I475" s="67">
        <v>0</v>
      </c>
      <c r="J475" s="67">
        <v>0</v>
      </c>
      <c r="K475" s="67">
        <v>0</v>
      </c>
      <c r="L475" s="67"/>
      <c r="M475" s="67"/>
      <c r="N475" s="67">
        <v>0</v>
      </c>
      <c r="O475" s="67">
        <v>9005094.9811620004</v>
      </c>
      <c r="P475" s="67">
        <v>0</v>
      </c>
      <c r="Q475" s="67">
        <v>10600064.449253999</v>
      </c>
      <c r="R475" s="67">
        <v>0</v>
      </c>
      <c r="S475" s="67">
        <f>171804.61</f>
        <v>171804.61</v>
      </c>
      <c r="T475" s="77">
        <v>10000</v>
      </c>
      <c r="U475" s="78">
        <v>428725.1295840001</v>
      </c>
      <c r="V475" s="62">
        <f t="shared" si="61"/>
        <v>2</v>
      </c>
    </row>
    <row r="476" spans="1:22" x14ac:dyDescent="0.25">
      <c r="A476" s="74">
        <f t="shared" si="58"/>
        <v>460</v>
      </c>
      <c r="B476" s="75">
        <f t="shared" si="59"/>
        <v>56</v>
      </c>
      <c r="C476" s="65" t="s">
        <v>546</v>
      </c>
      <c r="D476" s="65" t="s">
        <v>300</v>
      </c>
      <c r="E476" s="98" t="s">
        <v>554</v>
      </c>
      <c r="F476" s="76">
        <f t="shared" si="60"/>
        <v>33258616.608594131</v>
      </c>
      <c r="G476" s="67">
        <v>9958388.8400534373</v>
      </c>
      <c r="H476" s="67">
        <v>0</v>
      </c>
      <c r="I476" s="67">
        <v>0</v>
      </c>
      <c r="J476" s="67">
        <v>4424427.7157852333</v>
      </c>
      <c r="K476" s="67">
        <v>0</v>
      </c>
      <c r="L476" s="67"/>
      <c r="M476" s="67">
        <v>397616.119024474</v>
      </c>
      <c r="N476" s="67">
        <v>0</v>
      </c>
      <c r="O476" s="67">
        <v>17500053.2409251</v>
      </c>
      <c r="P476" s="67">
        <v>0</v>
      </c>
      <c r="Q476" s="67">
        <v>0</v>
      </c>
      <c r="R476" s="67">
        <v>0</v>
      </c>
      <c r="S476" s="67">
        <v>248075.80243100802</v>
      </c>
      <c r="T476" s="77">
        <v>24146.042431007998</v>
      </c>
      <c r="U476" s="78">
        <v>705908.84794386709</v>
      </c>
      <c r="V476" s="62">
        <f t="shared" si="61"/>
        <v>4</v>
      </c>
    </row>
    <row r="477" spans="1:22" x14ac:dyDescent="0.25">
      <c r="A477" s="74">
        <f t="shared" si="58"/>
        <v>461</v>
      </c>
      <c r="B477" s="75">
        <f t="shared" si="59"/>
        <v>57</v>
      </c>
      <c r="C477" s="65" t="s">
        <v>546</v>
      </c>
      <c r="D477" s="65" t="s">
        <v>165</v>
      </c>
      <c r="E477" s="98" t="s">
        <v>554</v>
      </c>
      <c r="F477" s="76">
        <f t="shared" si="60"/>
        <v>8403162.2358746398</v>
      </c>
      <c r="G477" s="67">
        <v>0</v>
      </c>
      <c r="H477" s="67">
        <v>0</v>
      </c>
      <c r="I477" s="67">
        <v>0</v>
      </c>
      <c r="J477" s="67">
        <v>0</v>
      </c>
      <c r="K477" s="67">
        <v>0</v>
      </c>
      <c r="L477" s="67"/>
      <c r="M477" s="67"/>
      <c r="N477" s="67">
        <v>0</v>
      </c>
      <c r="O477" s="67">
        <v>7401001.10762423</v>
      </c>
      <c r="P477" s="67">
        <v>0</v>
      </c>
      <c r="Q477" s="67">
        <v>0</v>
      </c>
      <c r="R477" s="67">
        <v>0</v>
      </c>
      <c r="S477" s="67">
        <v>756284.6012287176</v>
      </c>
      <c r="T477" s="77">
        <v>84031.622358746405</v>
      </c>
      <c r="U477" s="78">
        <v>161844.90466294557</v>
      </c>
      <c r="V477" s="62">
        <f t="shared" si="61"/>
        <v>1</v>
      </c>
    </row>
    <row r="478" spans="1:22" x14ac:dyDescent="0.25">
      <c r="A478" s="74">
        <f t="shared" si="58"/>
        <v>462</v>
      </c>
      <c r="B478" s="75">
        <f t="shared" si="59"/>
        <v>58</v>
      </c>
      <c r="C478" s="65" t="s">
        <v>546</v>
      </c>
      <c r="D478" s="65" t="s">
        <v>161</v>
      </c>
      <c r="E478" s="98" t="s">
        <v>554</v>
      </c>
      <c r="F478" s="76">
        <f t="shared" si="60"/>
        <v>7740946.2507123193</v>
      </c>
      <c r="G478" s="67">
        <v>2105749.0699999998</v>
      </c>
      <c r="H478" s="67"/>
      <c r="I478" s="67"/>
      <c r="J478" s="67">
        <v>888374.4</v>
      </c>
      <c r="K478" s="67">
        <v>0</v>
      </c>
      <c r="L478" s="67"/>
      <c r="M478" s="67"/>
      <c r="N478" s="67">
        <v>0</v>
      </c>
      <c r="O478" s="67">
        <v>0</v>
      </c>
      <c r="P478" s="67">
        <v>3619789.6171852797</v>
      </c>
      <c r="Q478" s="67">
        <v>0</v>
      </c>
      <c r="R478" s="67">
        <v>0</v>
      </c>
      <c r="S478" s="67">
        <v>848064.83520000009</v>
      </c>
      <c r="T478" s="77">
        <v>95272.531199999998</v>
      </c>
      <c r="U478" s="78">
        <v>183695.79712703999</v>
      </c>
      <c r="V478" s="62">
        <f t="shared" si="61"/>
        <v>3</v>
      </c>
    </row>
    <row r="479" spans="1:22" x14ac:dyDescent="0.25">
      <c r="A479" s="74">
        <f t="shared" si="58"/>
        <v>463</v>
      </c>
      <c r="B479" s="75">
        <f t="shared" si="59"/>
        <v>59</v>
      </c>
      <c r="C479" s="65" t="s">
        <v>546</v>
      </c>
      <c r="D479" s="65" t="s">
        <v>162</v>
      </c>
      <c r="E479" s="98" t="s">
        <v>554</v>
      </c>
      <c r="F479" s="76">
        <f t="shared" si="60"/>
        <v>3733829.7576652798</v>
      </c>
      <c r="G479" s="67"/>
      <c r="H479" s="67">
        <v>0</v>
      </c>
      <c r="I479" s="67">
        <v>3251993.9627576061</v>
      </c>
      <c r="J479" s="67">
        <v>0</v>
      </c>
      <c r="K479" s="67">
        <v>0</v>
      </c>
      <c r="L479" s="67"/>
      <c r="M479" s="67">
        <v>0</v>
      </c>
      <c r="N479" s="67">
        <v>0</v>
      </c>
      <c r="O479" s="67">
        <v>0</v>
      </c>
      <c r="P479" s="67">
        <v>0</v>
      </c>
      <c r="Q479" s="67">
        <v>0</v>
      </c>
      <c r="R479" s="67">
        <v>0</v>
      </c>
      <c r="S479" s="67">
        <v>373382.97576652799</v>
      </c>
      <c r="T479" s="77">
        <v>37338.297576652796</v>
      </c>
      <c r="U479" s="78">
        <v>71114.521564492912</v>
      </c>
      <c r="V479" s="62">
        <f t="shared" si="61"/>
        <v>1</v>
      </c>
    </row>
    <row r="480" spans="1:22" x14ac:dyDescent="0.25">
      <c r="A480" s="74">
        <f t="shared" si="58"/>
        <v>464</v>
      </c>
      <c r="B480" s="75">
        <f t="shared" si="59"/>
        <v>60</v>
      </c>
      <c r="C480" s="65" t="s">
        <v>546</v>
      </c>
      <c r="D480" s="65" t="s">
        <v>163</v>
      </c>
      <c r="E480" s="98" t="s">
        <v>554</v>
      </c>
      <c r="F480" s="76">
        <f t="shared" si="60"/>
        <v>28963511.157484796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/>
      <c r="M480" s="67"/>
      <c r="N480" s="67">
        <v>0</v>
      </c>
      <c r="O480" s="67">
        <v>0</v>
      </c>
      <c r="P480" s="67">
        <v>0</v>
      </c>
      <c r="Q480" s="67">
        <v>25225885.896656014</v>
      </c>
      <c r="R480" s="67">
        <v>0</v>
      </c>
      <c r="S480" s="67">
        <v>2896351.11574848</v>
      </c>
      <c r="T480" s="77">
        <v>289635.11157484795</v>
      </c>
      <c r="U480" s="78">
        <v>551639.03350545547</v>
      </c>
      <c r="V480" s="62">
        <f t="shared" si="61"/>
        <v>1</v>
      </c>
    </row>
    <row r="481" spans="1:22" x14ac:dyDescent="0.25">
      <c r="A481" s="74">
        <f t="shared" si="58"/>
        <v>465</v>
      </c>
      <c r="B481" s="75">
        <f t="shared" si="59"/>
        <v>61</v>
      </c>
      <c r="C481" s="65" t="s">
        <v>546</v>
      </c>
      <c r="D481" s="65" t="s">
        <v>301</v>
      </c>
      <c r="E481" s="98" t="s">
        <v>554</v>
      </c>
      <c r="F481" s="76">
        <f t="shared" si="60"/>
        <v>15880023.859700028</v>
      </c>
      <c r="G481" s="67"/>
      <c r="H481" s="67"/>
      <c r="I481" s="67"/>
      <c r="J481" s="67"/>
      <c r="K481" s="67"/>
      <c r="L481" s="67"/>
      <c r="M481" s="67"/>
      <c r="N481" s="67">
        <v>0</v>
      </c>
      <c r="O481" s="67">
        <v>0</v>
      </c>
      <c r="P481" s="67">
        <v>0</v>
      </c>
      <c r="Q481" s="67">
        <v>13665253.188203763</v>
      </c>
      <c r="R481" s="67">
        <v>0</v>
      </c>
      <c r="S481" s="67">
        <v>1743195.249507203</v>
      </c>
      <c r="T481" s="77">
        <v>176899.82695072028</v>
      </c>
      <c r="U481" s="78">
        <v>294675.59503834188</v>
      </c>
      <c r="V481" s="62">
        <f t="shared" si="61"/>
        <v>1</v>
      </c>
    </row>
    <row r="482" spans="1:22" x14ac:dyDescent="0.25">
      <c r="A482" s="74">
        <f t="shared" si="58"/>
        <v>466</v>
      </c>
      <c r="B482" s="75">
        <f t="shared" si="59"/>
        <v>62</v>
      </c>
      <c r="C482" s="65" t="s">
        <v>546</v>
      </c>
      <c r="D482" s="65" t="s">
        <v>166</v>
      </c>
      <c r="E482" s="98" t="s">
        <v>554</v>
      </c>
      <c r="F482" s="76">
        <f t="shared" si="60"/>
        <v>8468147.2933200002</v>
      </c>
      <c r="G482" s="67">
        <v>0</v>
      </c>
      <c r="H482" s="67">
        <v>0</v>
      </c>
      <c r="I482" s="67">
        <v>0</v>
      </c>
      <c r="J482" s="67">
        <v>0</v>
      </c>
      <c r="K482" s="67">
        <v>0</v>
      </c>
      <c r="L482" s="67"/>
      <c r="M482" s="67"/>
      <c r="N482" s="67">
        <v>0</v>
      </c>
      <c r="O482" s="67">
        <v>0</v>
      </c>
      <c r="P482" s="67">
        <v>7375366.7577062268</v>
      </c>
      <c r="Q482" s="67">
        <v>0</v>
      </c>
      <c r="R482" s="67">
        <v>0</v>
      </c>
      <c r="S482" s="67">
        <v>846814.72933200002</v>
      </c>
      <c r="T482" s="77">
        <v>84681.472933199999</v>
      </c>
      <c r="U482" s="78">
        <v>161284.33334857272</v>
      </c>
      <c r="V482" s="62">
        <f t="shared" si="61"/>
        <v>1</v>
      </c>
    </row>
    <row r="483" spans="1:22" x14ac:dyDescent="0.25">
      <c r="A483" s="74">
        <f t="shared" si="58"/>
        <v>467</v>
      </c>
      <c r="B483" s="75">
        <f t="shared" si="59"/>
        <v>63</v>
      </c>
      <c r="C483" s="65" t="s">
        <v>546</v>
      </c>
      <c r="D483" s="65" t="s">
        <v>167</v>
      </c>
      <c r="E483" s="98" t="s">
        <v>554</v>
      </c>
      <c r="F483" s="76">
        <f t="shared" si="60"/>
        <v>51570814.321672253</v>
      </c>
      <c r="G483" s="67">
        <v>11858561.038653761</v>
      </c>
      <c r="H483" s="67">
        <v>0</v>
      </c>
      <c r="I483" s="67">
        <v>0</v>
      </c>
      <c r="J483" s="67">
        <v>4785667.3703647591</v>
      </c>
      <c r="K483" s="67">
        <v>0</v>
      </c>
      <c r="L483" s="67"/>
      <c r="M483" s="67"/>
      <c r="N483" s="67">
        <v>0</v>
      </c>
      <c r="O483" s="67">
        <v>19618197.919447646</v>
      </c>
      <c r="P483" s="67">
        <v>8965046.4952568505</v>
      </c>
      <c r="Q483" s="67">
        <v>0</v>
      </c>
      <c r="R483" s="67">
        <v>0</v>
      </c>
      <c r="S483" s="67">
        <v>4838600.1251926962</v>
      </c>
      <c r="T483" s="77">
        <v>515708.14321672264</v>
      </c>
      <c r="U483" s="78">
        <v>989033.22953982488</v>
      </c>
      <c r="V483" s="62">
        <f t="shared" si="61"/>
        <v>4</v>
      </c>
    </row>
    <row r="484" spans="1:22" x14ac:dyDescent="0.25">
      <c r="A484" s="74">
        <f t="shared" si="58"/>
        <v>468</v>
      </c>
      <c r="B484" s="75">
        <f t="shared" si="59"/>
        <v>64</v>
      </c>
      <c r="C484" s="65" t="s">
        <v>546</v>
      </c>
      <c r="D484" s="65" t="s">
        <v>168</v>
      </c>
      <c r="E484" s="98" t="s">
        <v>554</v>
      </c>
      <c r="F484" s="76">
        <f t="shared" si="60"/>
        <v>4076074.30404096</v>
      </c>
      <c r="G484" s="67">
        <v>0</v>
      </c>
      <c r="H484" s="67">
        <v>0</v>
      </c>
      <c r="I484" s="67">
        <v>3550073.2194016906</v>
      </c>
      <c r="J484" s="67">
        <v>0</v>
      </c>
      <c r="K484" s="67">
        <v>0</v>
      </c>
      <c r="L484" s="67"/>
      <c r="M484" s="67"/>
      <c r="N484" s="67">
        <v>0</v>
      </c>
      <c r="O484" s="67">
        <v>0</v>
      </c>
      <c r="P484" s="67">
        <v>0</v>
      </c>
      <c r="Q484" s="67"/>
      <c r="R484" s="67">
        <v>0</v>
      </c>
      <c r="S484" s="67">
        <v>407607.43040409603</v>
      </c>
      <c r="T484" s="77">
        <v>40760.743040409601</v>
      </c>
      <c r="U484" s="78">
        <v>77632.911194764136</v>
      </c>
      <c r="V484" s="62">
        <f t="shared" si="61"/>
        <v>1</v>
      </c>
    </row>
    <row r="485" spans="1:22" x14ac:dyDescent="0.25">
      <c r="A485" s="74">
        <f t="shared" si="58"/>
        <v>469</v>
      </c>
      <c r="B485" s="75">
        <f t="shared" si="59"/>
        <v>65</v>
      </c>
      <c r="C485" s="65" t="s">
        <v>546</v>
      </c>
      <c r="D485" s="65" t="s">
        <v>68</v>
      </c>
      <c r="E485" s="98" t="s">
        <v>554</v>
      </c>
      <c r="F485" s="76">
        <f t="shared" si="60"/>
        <v>39683829.239116438</v>
      </c>
      <c r="G485" s="67">
        <v>0</v>
      </c>
      <c r="H485" s="67">
        <v>0</v>
      </c>
      <c r="I485" s="67">
        <v>0</v>
      </c>
      <c r="J485" s="67">
        <v>0</v>
      </c>
      <c r="K485" s="67">
        <v>0</v>
      </c>
      <c r="L485" s="67"/>
      <c r="M485" s="67"/>
      <c r="N485" s="67">
        <v>0</v>
      </c>
      <c r="O485" s="67">
        <v>0</v>
      </c>
      <c r="P485" s="67">
        <v>0</v>
      </c>
      <c r="Q485" s="67">
        <v>38834595.293399349</v>
      </c>
      <c r="R485" s="67">
        <v>0</v>
      </c>
      <c r="S485" s="67"/>
      <c r="T485" s="67"/>
      <c r="U485" s="78">
        <v>849233.9457170919</v>
      </c>
      <c r="V485" s="62">
        <f t="shared" si="61"/>
        <v>1</v>
      </c>
    </row>
    <row r="486" spans="1:22" x14ac:dyDescent="0.25">
      <c r="A486" s="74">
        <f t="shared" si="58"/>
        <v>470</v>
      </c>
      <c r="B486" s="75">
        <f t="shared" si="59"/>
        <v>66</v>
      </c>
      <c r="C486" s="65" t="s">
        <v>546</v>
      </c>
      <c r="D486" s="65" t="s">
        <v>306</v>
      </c>
      <c r="E486" s="98" t="s">
        <v>554</v>
      </c>
      <c r="F486" s="76">
        <f t="shared" si="60"/>
        <v>28688048.331907835</v>
      </c>
      <c r="G486" s="67">
        <v>0</v>
      </c>
      <c r="H486" s="67">
        <v>0</v>
      </c>
      <c r="I486" s="67">
        <v>0</v>
      </c>
      <c r="J486" s="67">
        <v>0</v>
      </c>
      <c r="K486" s="67">
        <v>0</v>
      </c>
      <c r="L486" s="67"/>
      <c r="M486" s="67"/>
      <c r="N486" s="67">
        <v>0</v>
      </c>
      <c r="O486" s="67">
        <v>0</v>
      </c>
      <c r="P486" s="67">
        <v>0</v>
      </c>
      <c r="Q486" s="67">
        <v>28074124.097605009</v>
      </c>
      <c r="R486" s="67">
        <v>0</v>
      </c>
      <c r="S486" s="67"/>
      <c r="T486" s="67"/>
      <c r="U486" s="78">
        <v>613924.23430282774</v>
      </c>
      <c r="V486" s="62">
        <f t="shared" si="61"/>
        <v>1</v>
      </c>
    </row>
    <row r="487" spans="1:22" x14ac:dyDescent="0.25">
      <c r="A487" s="74">
        <f t="shared" ref="A487:A551" si="62">+A486+1</f>
        <v>471</v>
      </c>
      <c r="B487" s="75">
        <f t="shared" ref="B487:B551" si="63">+B486+1</f>
        <v>67</v>
      </c>
      <c r="C487" s="65" t="s">
        <v>546</v>
      </c>
      <c r="D487" s="65" t="s">
        <v>69</v>
      </c>
      <c r="E487" s="98" t="s">
        <v>554</v>
      </c>
      <c r="F487" s="76">
        <f t="shared" si="60"/>
        <v>19753554.682315666</v>
      </c>
      <c r="G487" s="67">
        <v>0</v>
      </c>
      <c r="H487" s="67">
        <v>0</v>
      </c>
      <c r="I487" s="67">
        <v>0</v>
      </c>
      <c r="J487" s="67">
        <v>0</v>
      </c>
      <c r="K487" s="67">
        <v>0</v>
      </c>
      <c r="L487" s="67"/>
      <c r="M487" s="67"/>
      <c r="N487" s="67">
        <v>0</v>
      </c>
      <c r="O487" s="67">
        <v>0</v>
      </c>
      <c r="P487" s="67">
        <v>0</v>
      </c>
      <c r="Q487" s="67">
        <v>18930963.042262111</v>
      </c>
      <c r="R487" s="67">
        <v>0</v>
      </c>
      <c r="S487" s="67">
        <v>408609.82</v>
      </c>
      <c r="T487" s="67"/>
      <c r="U487" s="78">
        <v>413981.8200535553</v>
      </c>
      <c r="V487" s="62">
        <f t="shared" si="61"/>
        <v>1</v>
      </c>
    </row>
    <row r="488" spans="1:22" x14ac:dyDescent="0.25">
      <c r="A488" s="74">
        <f t="shared" si="62"/>
        <v>472</v>
      </c>
      <c r="B488" s="75">
        <f t="shared" si="63"/>
        <v>68</v>
      </c>
      <c r="C488" s="65" t="s">
        <v>546</v>
      </c>
      <c r="D488" s="65" t="s">
        <v>169</v>
      </c>
      <c r="E488" s="98" t="s">
        <v>554</v>
      </c>
      <c r="F488" s="76">
        <f t="shared" si="60"/>
        <v>16828917.030258283</v>
      </c>
      <c r="G488" s="67">
        <v>8244815.9026870374</v>
      </c>
      <c r="H488" s="67">
        <v>0</v>
      </c>
      <c r="I488" s="67">
        <v>3150236.6549268602</v>
      </c>
      <c r="J488" s="67">
        <v>3327296.3145816172</v>
      </c>
      <c r="K488" s="67">
        <v>0</v>
      </c>
      <c r="L488" s="67"/>
      <c r="M488" s="67"/>
      <c r="N488" s="67">
        <v>0</v>
      </c>
      <c r="O488" s="67">
        <v>0</v>
      </c>
      <c r="P488" s="67">
        <v>0</v>
      </c>
      <c r="Q488" s="67">
        <v>0</v>
      </c>
      <c r="R488" s="67">
        <v>0</v>
      </c>
      <c r="S488" s="67">
        <v>1616331.0357215726</v>
      </c>
      <c r="T488" s="77">
        <v>168289.17030258285</v>
      </c>
      <c r="U488" s="78">
        <v>321947.95203861035</v>
      </c>
      <c r="V488" s="62">
        <f t="shared" si="61"/>
        <v>3</v>
      </c>
    </row>
    <row r="489" spans="1:22" x14ac:dyDescent="0.25">
      <c r="A489" s="74">
        <f t="shared" si="62"/>
        <v>473</v>
      </c>
      <c r="B489" s="75">
        <f t="shared" si="63"/>
        <v>69</v>
      </c>
      <c r="C489" s="65" t="s">
        <v>546</v>
      </c>
      <c r="D489" s="65" t="s">
        <v>307</v>
      </c>
      <c r="E489" s="98" t="s">
        <v>554</v>
      </c>
      <c r="F489" s="76">
        <f t="shared" si="60"/>
        <v>4008469.3219999997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/>
      <c r="M489" s="67"/>
      <c r="N489" s="67">
        <v>0</v>
      </c>
      <c r="O489" s="67">
        <v>0</v>
      </c>
      <c r="P489" s="67">
        <v>3491192.389873188</v>
      </c>
      <c r="Q489" s="67">
        <v>0</v>
      </c>
      <c r="R489" s="67">
        <v>0</v>
      </c>
      <c r="S489" s="67">
        <v>400846.93219999998</v>
      </c>
      <c r="T489" s="77">
        <v>40084.693220000001</v>
      </c>
      <c r="U489" s="78">
        <v>76345.306706812</v>
      </c>
      <c r="V489" s="62">
        <f t="shared" si="61"/>
        <v>1</v>
      </c>
    </row>
    <row r="490" spans="1:22" x14ac:dyDescent="0.25">
      <c r="A490" s="74">
        <f t="shared" si="62"/>
        <v>474</v>
      </c>
      <c r="B490" s="75">
        <f t="shared" si="63"/>
        <v>70</v>
      </c>
      <c r="C490" s="65" t="s">
        <v>546</v>
      </c>
      <c r="D490" s="65" t="s">
        <v>170</v>
      </c>
      <c r="E490" s="98" t="s">
        <v>554</v>
      </c>
      <c r="F490" s="76">
        <f t="shared" si="60"/>
        <v>11134371.560000001</v>
      </c>
      <c r="G490" s="67">
        <v>0</v>
      </c>
      <c r="H490" s="67">
        <v>0</v>
      </c>
      <c r="I490" s="67">
        <v>0</v>
      </c>
      <c r="J490" s="67">
        <v>0</v>
      </c>
      <c r="K490" s="67">
        <v>0</v>
      </c>
      <c r="L490" s="67"/>
      <c r="M490" s="67"/>
      <c r="N490" s="67">
        <v>0</v>
      </c>
      <c r="O490" s="67">
        <v>0</v>
      </c>
      <c r="P490" s="67">
        <v>0</v>
      </c>
      <c r="Q490" s="67">
        <v>9697525.4476682395</v>
      </c>
      <c r="R490" s="67">
        <v>0</v>
      </c>
      <c r="S490" s="67">
        <v>1113437.1560000002</v>
      </c>
      <c r="T490" s="77">
        <v>111343.71560000001</v>
      </c>
      <c r="U490" s="78">
        <v>212065.24073176002</v>
      </c>
      <c r="V490" s="62">
        <f t="shared" si="61"/>
        <v>1</v>
      </c>
    </row>
    <row r="491" spans="1:22" x14ac:dyDescent="0.25">
      <c r="A491" s="74">
        <f t="shared" si="62"/>
        <v>475</v>
      </c>
      <c r="B491" s="75">
        <f t="shared" si="63"/>
        <v>71</v>
      </c>
      <c r="C491" s="65" t="s">
        <v>546</v>
      </c>
      <c r="D491" s="65" t="s">
        <v>70</v>
      </c>
      <c r="E491" s="98" t="s">
        <v>554</v>
      </c>
      <c r="F491" s="76">
        <f t="shared" si="60"/>
        <v>9867305.4054061584</v>
      </c>
      <c r="G491" s="67">
        <v>4922338.54</v>
      </c>
      <c r="H491" s="67">
        <v>2955743</v>
      </c>
      <c r="I491" s="67">
        <v>0</v>
      </c>
      <c r="J491" s="67">
        <v>202523.2</v>
      </c>
      <c r="K491" s="67">
        <v>0</v>
      </c>
      <c r="L491" s="67"/>
      <c r="M491" s="67">
        <v>300589.46674277715</v>
      </c>
      <c r="N491" s="67">
        <v>0</v>
      </c>
      <c r="O491" s="67">
        <v>0</v>
      </c>
      <c r="P491" s="67">
        <v>0</v>
      </c>
      <c r="Q491" s="67">
        <v>0</v>
      </c>
      <c r="R491" s="67">
        <v>0</v>
      </c>
      <c r="S491" s="67">
        <f>1119082.29272095</f>
        <v>1119082.29272095</v>
      </c>
      <c r="T491" s="77">
        <v>125369.48214155665</v>
      </c>
      <c r="U491" s="78">
        <v>241659.42380087369</v>
      </c>
      <c r="V491" s="62">
        <f t="shared" si="61"/>
        <v>4</v>
      </c>
    </row>
    <row r="492" spans="1:22" x14ac:dyDescent="0.25">
      <c r="A492" s="74">
        <f t="shared" si="62"/>
        <v>476</v>
      </c>
      <c r="B492" s="75">
        <f t="shared" si="63"/>
        <v>72</v>
      </c>
      <c r="C492" s="65" t="s">
        <v>546</v>
      </c>
      <c r="D492" s="65" t="s">
        <v>71</v>
      </c>
      <c r="E492" s="98" t="s">
        <v>554</v>
      </c>
      <c r="F492" s="76">
        <f t="shared" si="60"/>
        <v>14667317.641898187</v>
      </c>
      <c r="G492" s="67">
        <v>6885723.9998886082</v>
      </c>
      <c r="H492" s="67">
        <v>2754946.3207044839</v>
      </c>
      <c r="I492" s="67">
        <v>2034797.5532993053</v>
      </c>
      <c r="J492" s="67">
        <v>2560101.8205176839</v>
      </c>
      <c r="K492" s="67">
        <v>0</v>
      </c>
      <c r="L492" s="67"/>
      <c r="M492" s="67"/>
      <c r="N492" s="67">
        <v>0</v>
      </c>
      <c r="O492" s="67">
        <v>0</v>
      </c>
      <c r="P492" s="67">
        <v>0</v>
      </c>
      <c r="Q492" s="67">
        <v>0</v>
      </c>
      <c r="R492" s="67">
        <v>0</v>
      </c>
      <c r="S492" s="67">
        <f>299655.298867968</f>
        <v>299655.29886796803</v>
      </c>
      <c r="T492" s="77">
        <v>29481.3078867968</v>
      </c>
      <c r="U492" s="78">
        <v>102611.34073333956</v>
      </c>
      <c r="V492" s="62">
        <f t="shared" si="61"/>
        <v>4</v>
      </c>
    </row>
    <row r="493" spans="1:22" x14ac:dyDescent="0.25">
      <c r="A493" s="74">
        <f t="shared" si="62"/>
        <v>477</v>
      </c>
      <c r="B493" s="75">
        <f t="shared" si="63"/>
        <v>73</v>
      </c>
      <c r="C493" s="65"/>
      <c r="D493" s="65" t="s">
        <v>640</v>
      </c>
      <c r="E493" s="98"/>
      <c r="F493" s="76">
        <f t="shared" si="60"/>
        <v>9780000</v>
      </c>
      <c r="G493" s="67"/>
      <c r="H493" s="67"/>
      <c r="I493" s="67"/>
      <c r="J493" s="67"/>
      <c r="K493" s="67"/>
      <c r="L493" s="67"/>
      <c r="M493" s="67"/>
      <c r="N493" s="67">
        <v>9062814.5999999996</v>
      </c>
      <c r="O493" s="67"/>
      <c r="P493" s="67"/>
      <c r="Q493" s="67"/>
      <c r="R493" s="67"/>
      <c r="S493" s="67">
        <v>489000</v>
      </c>
      <c r="T493" s="77">
        <v>30000</v>
      </c>
      <c r="U493" s="78">
        <v>198185.4</v>
      </c>
      <c r="V493" s="62">
        <f t="shared" si="61"/>
        <v>1</v>
      </c>
    </row>
    <row r="494" spans="1:22" x14ac:dyDescent="0.25">
      <c r="A494" s="74">
        <f t="shared" si="62"/>
        <v>478</v>
      </c>
      <c r="B494" s="75">
        <f t="shared" si="63"/>
        <v>74</v>
      </c>
      <c r="C494" s="65" t="s">
        <v>546</v>
      </c>
      <c r="D494" s="65" t="s">
        <v>463</v>
      </c>
      <c r="E494" s="98" t="s">
        <v>554</v>
      </c>
      <c r="F494" s="76">
        <f t="shared" si="60"/>
        <v>10436992.599520564</v>
      </c>
      <c r="G494" s="67">
        <v>6679650.6897583138</v>
      </c>
      <c r="H494" s="67">
        <v>0</v>
      </c>
      <c r="I494" s="67">
        <v>1973900.9116011779</v>
      </c>
      <c r="J494" s="67">
        <v>1261413.1742972373</v>
      </c>
      <c r="K494" s="67">
        <v>0</v>
      </c>
      <c r="L494" s="67"/>
      <c r="M494" s="67"/>
      <c r="N494" s="67">
        <v>0</v>
      </c>
      <c r="O494" s="67">
        <v>0</v>
      </c>
      <c r="P494" s="67">
        <v>0</v>
      </c>
      <c r="Q494" s="67">
        <v>0</v>
      </c>
      <c r="R494" s="67">
        <v>0</v>
      </c>
      <c r="S494" s="67">
        <v>298717.92</v>
      </c>
      <c r="T494" s="77"/>
      <c r="U494" s="78">
        <v>223309.90386383404</v>
      </c>
      <c r="V494" s="62">
        <f t="shared" si="61"/>
        <v>3</v>
      </c>
    </row>
    <row r="495" spans="1:22" x14ac:dyDescent="0.25">
      <c r="A495" s="74">
        <f t="shared" si="62"/>
        <v>479</v>
      </c>
      <c r="B495" s="75">
        <f t="shared" si="63"/>
        <v>75</v>
      </c>
      <c r="C495" s="65"/>
      <c r="D495" s="65" t="s">
        <v>641</v>
      </c>
      <c r="E495" s="98"/>
      <c r="F495" s="76">
        <f t="shared" si="60"/>
        <v>3591360</v>
      </c>
      <c r="G495" s="67"/>
      <c r="H495" s="67"/>
      <c r="I495" s="67"/>
      <c r="J495" s="67"/>
      <c r="K495" s="67"/>
      <c r="L495" s="67"/>
      <c r="M495" s="67"/>
      <c r="N495" s="67">
        <v>3388344.6460698778</v>
      </c>
      <c r="O495" s="67"/>
      <c r="P495" s="67"/>
      <c r="Q495" s="67"/>
      <c r="R495" s="67"/>
      <c r="S495" s="96">
        <v>104919.11907839999</v>
      </c>
      <c r="T495" s="77">
        <v>24000</v>
      </c>
      <c r="U495" s="78">
        <v>74096.234851722242</v>
      </c>
      <c r="V495" s="62">
        <f t="shared" si="61"/>
        <v>1</v>
      </c>
    </row>
    <row r="496" spans="1:22" x14ac:dyDescent="0.25">
      <c r="A496" s="74">
        <f t="shared" si="62"/>
        <v>480</v>
      </c>
      <c r="B496" s="75">
        <f t="shared" si="63"/>
        <v>76</v>
      </c>
      <c r="C496" s="65"/>
      <c r="D496" s="65" t="s">
        <v>662</v>
      </c>
      <c r="E496" s="98"/>
      <c r="F496" s="76">
        <f t="shared" si="60"/>
        <v>7182720</v>
      </c>
      <c r="G496" s="67"/>
      <c r="H496" s="67"/>
      <c r="I496" s="67"/>
      <c r="J496" s="67"/>
      <c r="K496" s="67"/>
      <c r="L496" s="67"/>
      <c r="M496" s="67"/>
      <c r="N496" s="67">
        <v>6868490.3575085625</v>
      </c>
      <c r="O496" s="67"/>
      <c r="P496" s="67"/>
      <c r="Q496" s="67"/>
      <c r="R496" s="67"/>
      <c r="S496" s="96">
        <v>140029.66941696001</v>
      </c>
      <c r="T496" s="77">
        <v>24000</v>
      </c>
      <c r="U496" s="78">
        <v>150199.97307447705</v>
      </c>
      <c r="V496" s="62">
        <f t="shared" si="61"/>
        <v>1</v>
      </c>
    </row>
    <row r="497" spans="1:23" x14ac:dyDescent="0.25">
      <c r="A497" s="74">
        <f t="shared" si="62"/>
        <v>481</v>
      </c>
      <c r="B497" s="75">
        <f t="shared" si="63"/>
        <v>77</v>
      </c>
      <c r="C497" s="65" t="s">
        <v>73</v>
      </c>
      <c r="D497" s="65" t="s">
        <v>75</v>
      </c>
      <c r="E497" s="98" t="s">
        <v>554</v>
      </c>
      <c r="F497" s="76">
        <f t="shared" si="60"/>
        <v>2986964.12</v>
      </c>
      <c r="G497" s="67">
        <v>0</v>
      </c>
      <c r="H497" s="67">
        <v>0</v>
      </c>
      <c r="I497" s="67">
        <v>2925994.6940138005</v>
      </c>
      <c r="J497" s="67">
        <v>0</v>
      </c>
      <c r="K497" s="67">
        <v>0</v>
      </c>
      <c r="L497" s="67"/>
      <c r="M497" s="67"/>
      <c r="N497" s="67">
        <v>0</v>
      </c>
      <c r="O497" s="67">
        <v>0</v>
      </c>
      <c r="P497" s="67">
        <v>0</v>
      </c>
      <c r="Q497" s="67">
        <v>0</v>
      </c>
      <c r="R497" s="67">
        <v>0</v>
      </c>
      <c r="S497" s="96"/>
      <c r="T497" s="67">
        <v>3280.05</v>
      </c>
      <c r="U497" s="78">
        <v>57689.375986200001</v>
      </c>
      <c r="V497" s="62">
        <f t="shared" si="61"/>
        <v>1</v>
      </c>
    </row>
    <row r="498" spans="1:23" x14ac:dyDescent="0.25">
      <c r="A498" s="74">
        <f t="shared" si="62"/>
        <v>482</v>
      </c>
      <c r="B498" s="75">
        <f t="shared" si="63"/>
        <v>78</v>
      </c>
      <c r="C498" s="65" t="s">
        <v>73</v>
      </c>
      <c r="D498" s="65" t="s">
        <v>319</v>
      </c>
      <c r="E498" s="98" t="s">
        <v>554</v>
      </c>
      <c r="F498" s="76">
        <f t="shared" si="60"/>
        <v>3390546.88</v>
      </c>
      <c r="G498" s="67">
        <v>0</v>
      </c>
      <c r="H498" s="67">
        <v>0</v>
      </c>
      <c r="I498" s="67">
        <v>0</v>
      </c>
      <c r="J498" s="67">
        <v>0</v>
      </c>
      <c r="K498" s="67">
        <v>0</v>
      </c>
      <c r="L498" s="67"/>
      <c r="M498" s="67"/>
      <c r="N498" s="67">
        <v>0</v>
      </c>
      <c r="O498" s="67">
        <v>3197890.5015539997</v>
      </c>
      <c r="P498" s="67">
        <v>0</v>
      </c>
      <c r="Q498" s="67">
        <v>0</v>
      </c>
      <c r="R498" s="67">
        <v>0</v>
      </c>
      <c r="S498" s="67">
        <v>85155.99</v>
      </c>
      <c r="T498" s="67">
        <v>37569</v>
      </c>
      <c r="U498" s="78">
        <v>69931.388445999997</v>
      </c>
      <c r="V498" s="62">
        <f t="shared" si="61"/>
        <v>1</v>
      </c>
    </row>
    <row r="499" spans="1:23" x14ac:dyDescent="0.25">
      <c r="A499" s="74">
        <f t="shared" si="62"/>
        <v>483</v>
      </c>
      <c r="B499" s="75">
        <f t="shared" si="63"/>
        <v>79</v>
      </c>
      <c r="C499" s="65" t="s">
        <v>73</v>
      </c>
      <c r="D499" s="65" t="s">
        <v>174</v>
      </c>
      <c r="E499" s="98" t="s">
        <v>554</v>
      </c>
      <c r="F499" s="76">
        <f t="shared" si="60"/>
        <v>662435.5</v>
      </c>
      <c r="G499" s="67"/>
      <c r="H499" s="67">
        <v>0</v>
      </c>
      <c r="I499" s="67">
        <v>576950.84846699995</v>
      </c>
      <c r="J499" s="67"/>
      <c r="K499" s="67"/>
      <c r="L499" s="67"/>
      <c r="M499" s="67"/>
      <c r="N499" s="67">
        <v>0</v>
      </c>
      <c r="O499" s="67">
        <v>0</v>
      </c>
      <c r="P499" s="67">
        <v>0</v>
      </c>
      <c r="Q499" s="67">
        <v>0</v>
      </c>
      <c r="R499" s="67">
        <v>0</v>
      </c>
      <c r="S499" s="67">
        <v>66243.55</v>
      </c>
      <c r="T499" s="77">
        <v>6624.3550000000005</v>
      </c>
      <c r="U499" s="78">
        <v>12616.746533000001</v>
      </c>
      <c r="V499" s="62">
        <f t="shared" si="61"/>
        <v>1</v>
      </c>
    </row>
    <row r="500" spans="1:23" x14ac:dyDescent="0.25">
      <c r="A500" s="74">
        <f t="shared" si="62"/>
        <v>484</v>
      </c>
      <c r="B500" s="75">
        <f t="shared" si="63"/>
        <v>80</v>
      </c>
      <c r="C500" s="65" t="s">
        <v>73</v>
      </c>
      <c r="D500" s="65" t="s">
        <v>175</v>
      </c>
      <c r="E500" s="98" t="s">
        <v>554</v>
      </c>
      <c r="F500" s="76">
        <f t="shared" si="60"/>
        <v>573191.52000000014</v>
      </c>
      <c r="G500" s="67"/>
      <c r="H500" s="67">
        <v>0</v>
      </c>
      <c r="I500" s="67">
        <v>499223.44711008004</v>
      </c>
      <c r="J500" s="67"/>
      <c r="K500" s="67"/>
      <c r="L500" s="67"/>
      <c r="M500" s="67"/>
      <c r="N500" s="67">
        <v>0</v>
      </c>
      <c r="O500" s="67">
        <v>0</v>
      </c>
      <c r="P500" s="67">
        <v>0</v>
      </c>
      <c r="Q500" s="67">
        <v>0</v>
      </c>
      <c r="R500" s="67">
        <v>0</v>
      </c>
      <c r="S500" s="67">
        <v>57319.152000000002</v>
      </c>
      <c r="T500" s="77">
        <v>5731.9152000000004</v>
      </c>
      <c r="U500" s="78">
        <v>10917.005689920001</v>
      </c>
      <c r="V500" s="62">
        <f t="shared" si="61"/>
        <v>1</v>
      </c>
    </row>
    <row r="501" spans="1:23" x14ac:dyDescent="0.25">
      <c r="A501" s="74">
        <f t="shared" si="62"/>
        <v>485</v>
      </c>
      <c r="B501" s="75">
        <f t="shared" si="63"/>
        <v>81</v>
      </c>
      <c r="C501" s="65" t="s">
        <v>73</v>
      </c>
      <c r="D501" s="65" t="s">
        <v>176</v>
      </c>
      <c r="E501" s="98" t="s">
        <v>554</v>
      </c>
      <c r="F501" s="76">
        <f t="shared" si="60"/>
        <v>434434.77</v>
      </c>
      <c r="G501" s="67"/>
      <c r="H501" s="67"/>
      <c r="I501" s="67">
        <v>378372.70067058003</v>
      </c>
      <c r="J501" s="67">
        <v>0</v>
      </c>
      <c r="K501" s="67">
        <v>0</v>
      </c>
      <c r="L501" s="67"/>
      <c r="M501" s="67"/>
      <c r="N501" s="67"/>
      <c r="O501" s="67"/>
      <c r="P501" s="67"/>
      <c r="Q501" s="67"/>
      <c r="R501" s="67"/>
      <c r="S501" s="67">
        <v>43443.477000000006</v>
      </c>
      <c r="T501" s="77">
        <v>4344.3477000000003</v>
      </c>
      <c r="U501" s="78">
        <v>8274.2446294200017</v>
      </c>
      <c r="V501" s="62">
        <f t="shared" si="61"/>
        <v>1</v>
      </c>
    </row>
    <row r="502" spans="1:23" x14ac:dyDescent="0.25">
      <c r="A502" s="74">
        <f t="shared" si="62"/>
        <v>486</v>
      </c>
      <c r="B502" s="75">
        <f t="shared" si="63"/>
        <v>82</v>
      </c>
      <c r="C502" s="65" t="s">
        <v>73</v>
      </c>
      <c r="D502" s="65" t="s">
        <v>76</v>
      </c>
      <c r="E502" s="98" t="s">
        <v>554</v>
      </c>
      <c r="F502" s="76">
        <f t="shared" si="60"/>
        <v>2061462.5914</v>
      </c>
      <c r="G502" s="67">
        <v>1303091.9754052199</v>
      </c>
      <c r="H502" s="67">
        <v>0</v>
      </c>
      <c r="I502" s="67">
        <v>373626.55878113996</v>
      </c>
      <c r="J502" s="67">
        <v>318408.58904399996</v>
      </c>
      <c r="K502" s="67">
        <v>0</v>
      </c>
      <c r="L502" s="67"/>
      <c r="M502" s="67"/>
      <c r="N502" s="67">
        <v>0</v>
      </c>
      <c r="O502" s="67">
        <v>0</v>
      </c>
      <c r="P502" s="67">
        <v>0</v>
      </c>
      <c r="Q502" s="67">
        <v>0</v>
      </c>
      <c r="R502" s="67">
        <v>0</v>
      </c>
      <c r="S502" s="67"/>
      <c r="T502" s="77">
        <v>22706.078799999999</v>
      </c>
      <c r="U502" s="78">
        <v>43629.389369639997</v>
      </c>
      <c r="V502" s="62">
        <f t="shared" si="61"/>
        <v>3</v>
      </c>
    </row>
    <row r="503" spans="1:23" x14ac:dyDescent="0.25">
      <c r="A503" s="74">
        <f t="shared" si="62"/>
        <v>487</v>
      </c>
      <c r="B503" s="75">
        <f t="shared" si="63"/>
        <v>83</v>
      </c>
      <c r="C503" s="65"/>
      <c r="D503" s="65" t="s">
        <v>667</v>
      </c>
      <c r="E503" s="98"/>
      <c r="F503" s="76">
        <f t="shared" si="60"/>
        <v>21536888.215718932</v>
      </c>
      <c r="G503" s="67"/>
      <c r="H503" s="67"/>
      <c r="I503" s="67"/>
      <c r="J503" s="67"/>
      <c r="K503" s="67"/>
      <c r="L503" s="67"/>
      <c r="M503" s="67"/>
      <c r="N503" s="67">
        <v>20793974.399999999</v>
      </c>
      <c r="O503" s="67"/>
      <c r="P503" s="67"/>
      <c r="Q503" s="67"/>
      <c r="R503" s="67"/>
      <c r="S503" s="67">
        <v>263945.2194144</v>
      </c>
      <c r="T503" s="77">
        <v>24000</v>
      </c>
      <c r="U503" s="78">
        <v>454968.59630453185</v>
      </c>
      <c r="V503" s="62">
        <f t="shared" si="61"/>
        <v>1</v>
      </c>
      <c r="W503" s="1" t="s">
        <v>717</v>
      </c>
    </row>
    <row r="504" spans="1:23" x14ac:dyDescent="0.25">
      <c r="A504" s="74">
        <f t="shared" si="62"/>
        <v>488</v>
      </c>
      <c r="B504" s="75">
        <f t="shared" si="63"/>
        <v>84</v>
      </c>
      <c r="C504" s="65"/>
      <c r="D504" s="65" t="s">
        <v>668</v>
      </c>
      <c r="E504" s="98"/>
      <c r="F504" s="76">
        <f t="shared" si="60"/>
        <v>25139520</v>
      </c>
      <c r="G504" s="67"/>
      <c r="H504" s="67"/>
      <c r="I504" s="67"/>
      <c r="J504" s="67"/>
      <c r="K504" s="67"/>
      <c r="L504" s="67"/>
      <c r="M504" s="67"/>
      <c r="N504" s="67">
        <v>23617472.90112</v>
      </c>
      <c r="O504" s="67">
        <v>0</v>
      </c>
      <c r="P504" s="67">
        <v>0</v>
      </c>
      <c r="Q504" s="67">
        <v>0</v>
      </c>
      <c r="R504" s="67">
        <v>0</v>
      </c>
      <c r="S504" s="67">
        <v>754185.6</v>
      </c>
      <c r="T504" s="77">
        <v>251395.20000000001</v>
      </c>
      <c r="U504" s="78">
        <v>516466.29888000002</v>
      </c>
      <c r="V504" s="62">
        <f t="shared" si="61"/>
        <v>1</v>
      </c>
    </row>
    <row r="505" spans="1:23" x14ac:dyDescent="0.25">
      <c r="A505" s="74">
        <f t="shared" si="62"/>
        <v>489</v>
      </c>
      <c r="B505" s="75">
        <f t="shared" si="63"/>
        <v>85</v>
      </c>
      <c r="C505" s="65"/>
      <c r="D505" s="65" t="s">
        <v>669</v>
      </c>
      <c r="E505" s="98"/>
      <c r="F505" s="76">
        <f t="shared" si="60"/>
        <v>14391493.255421314</v>
      </c>
      <c r="G505" s="67"/>
      <c r="H505" s="67"/>
      <c r="I505" s="67"/>
      <c r="J505" s="67"/>
      <c r="K505" s="67"/>
      <c r="L505" s="67"/>
      <c r="M505" s="67"/>
      <c r="N505" s="67">
        <v>13862649.6</v>
      </c>
      <c r="O505" s="67"/>
      <c r="P505" s="67"/>
      <c r="Q505" s="67"/>
      <c r="R505" s="67"/>
      <c r="S505" s="67">
        <v>202265.31720959998</v>
      </c>
      <c r="T505" s="77">
        <v>24000</v>
      </c>
      <c r="U505" s="78">
        <v>302578.33821171458</v>
      </c>
      <c r="V505" s="62">
        <f t="shared" si="61"/>
        <v>1</v>
      </c>
      <c r="W505" s="1" t="s">
        <v>717</v>
      </c>
    </row>
    <row r="506" spans="1:23" x14ac:dyDescent="0.25">
      <c r="A506" s="74">
        <f t="shared" si="62"/>
        <v>490</v>
      </c>
      <c r="B506" s="75">
        <f t="shared" si="63"/>
        <v>86</v>
      </c>
      <c r="C506" s="65" t="s">
        <v>73</v>
      </c>
      <c r="D506" s="65" t="s">
        <v>315</v>
      </c>
      <c r="E506" s="98" t="s">
        <v>554</v>
      </c>
      <c r="F506" s="76">
        <f t="shared" si="60"/>
        <v>53320091.281343438</v>
      </c>
      <c r="G506" s="67">
        <v>13616559.511674002</v>
      </c>
      <c r="H506" s="67">
        <v>4892953.0885143364</v>
      </c>
      <c r="I506" s="67">
        <v>5159278.8563651238</v>
      </c>
      <c r="J506" s="67">
        <v>3303637.3136041779</v>
      </c>
      <c r="K506" s="67"/>
      <c r="L506" s="67"/>
      <c r="M506" s="67">
        <v>488558.85729000001</v>
      </c>
      <c r="N506" s="67">
        <v>0</v>
      </c>
      <c r="O506" s="67">
        <v>25059698.273232002</v>
      </c>
      <c r="P506" s="67">
        <v>0</v>
      </c>
      <c r="Q506" s="67">
        <v>0</v>
      </c>
      <c r="R506" s="67">
        <v>0</v>
      </c>
      <c r="S506" s="67">
        <v>596430.70650000009</v>
      </c>
      <c r="T506" s="67">
        <v>24992.426500000001</v>
      </c>
      <c r="U506" s="78">
        <v>177982.24766380002</v>
      </c>
      <c r="V506" s="62">
        <f t="shared" si="61"/>
        <v>6</v>
      </c>
    </row>
    <row r="507" spans="1:23" x14ac:dyDescent="0.25">
      <c r="A507" s="74">
        <f t="shared" si="62"/>
        <v>491</v>
      </c>
      <c r="B507" s="75">
        <f t="shared" si="63"/>
        <v>87</v>
      </c>
      <c r="C507" s="65" t="s">
        <v>73</v>
      </c>
      <c r="D507" s="65" t="s">
        <v>465</v>
      </c>
      <c r="E507" s="98" t="s">
        <v>554</v>
      </c>
      <c r="F507" s="76">
        <f t="shared" si="60"/>
        <v>25940094.588426005</v>
      </c>
      <c r="G507" s="67">
        <v>5940143.1063865805</v>
      </c>
      <c r="H507" s="67">
        <v>2116717.1923795803</v>
      </c>
      <c r="I507" s="67">
        <v>2211498.4827243001</v>
      </c>
      <c r="J507" s="67">
        <v>1384537.88247348</v>
      </c>
      <c r="K507" s="67"/>
      <c r="L507" s="67"/>
      <c r="M507" s="67">
        <v>227939.55009504</v>
      </c>
      <c r="N507" s="67">
        <v>0</v>
      </c>
      <c r="O507" s="67">
        <v>10859485.412210401</v>
      </c>
      <c r="P507" s="67">
        <v>0</v>
      </c>
      <c r="Q507" s="67">
        <v>0</v>
      </c>
      <c r="R507" s="67">
        <v>0</v>
      </c>
      <c r="S507" s="67">
        <v>2445633.7834999999</v>
      </c>
      <c r="T507" s="77">
        <v>258766.54320000001</v>
      </c>
      <c r="U507" s="78">
        <v>495372.63545662002</v>
      </c>
      <c r="V507" s="62">
        <f t="shared" si="61"/>
        <v>6</v>
      </c>
    </row>
    <row r="508" spans="1:23" x14ac:dyDescent="0.25">
      <c r="A508" s="74">
        <f t="shared" si="62"/>
        <v>492</v>
      </c>
      <c r="B508" s="75">
        <f t="shared" si="63"/>
        <v>88</v>
      </c>
      <c r="C508" s="65" t="s">
        <v>73</v>
      </c>
      <c r="D508" s="65" t="s">
        <v>77</v>
      </c>
      <c r="E508" s="98" t="s">
        <v>554</v>
      </c>
      <c r="F508" s="76">
        <f t="shared" si="60"/>
        <v>4701446.28</v>
      </c>
      <c r="G508" s="67"/>
      <c r="H508" s="67"/>
      <c r="I508" s="67">
        <v>615427.84556945995</v>
      </c>
      <c r="J508" s="67"/>
      <c r="K508" s="67">
        <v>0</v>
      </c>
      <c r="L508" s="67"/>
      <c r="M508" s="67"/>
      <c r="N508" s="67">
        <v>0</v>
      </c>
      <c r="O508" s="67"/>
      <c r="P508" s="67">
        <v>0</v>
      </c>
      <c r="Q508" s="67">
        <v>3479315.59778166</v>
      </c>
      <c r="R508" s="67"/>
      <c r="S508" s="67">
        <v>470144.62800000003</v>
      </c>
      <c r="T508" s="77">
        <v>47014.462800000001</v>
      </c>
      <c r="U508" s="78">
        <v>89543.745848880018</v>
      </c>
      <c r="V508" s="62">
        <f t="shared" si="61"/>
        <v>2</v>
      </c>
    </row>
    <row r="509" spans="1:23" x14ac:dyDescent="0.25">
      <c r="A509" s="74">
        <f t="shared" si="62"/>
        <v>493</v>
      </c>
      <c r="B509" s="75">
        <f t="shared" si="63"/>
        <v>89</v>
      </c>
      <c r="C509" s="65" t="s">
        <v>73</v>
      </c>
      <c r="D509" s="65" t="s">
        <v>320</v>
      </c>
      <c r="E509" s="98" t="s">
        <v>554</v>
      </c>
      <c r="F509" s="76">
        <f t="shared" si="60"/>
        <v>41383287.740000002</v>
      </c>
      <c r="G509" s="67"/>
      <c r="H509" s="67"/>
      <c r="I509" s="67"/>
      <c r="J509" s="67"/>
      <c r="K509" s="67"/>
      <c r="L509" s="67"/>
      <c r="M509" s="67"/>
      <c r="N509" s="67"/>
      <c r="O509" s="67"/>
      <c r="P509" s="67">
        <v>0</v>
      </c>
      <c r="Q509" s="67">
        <v>40313035.834008001</v>
      </c>
      <c r="R509" s="67">
        <v>0</v>
      </c>
      <c r="S509" s="67">
        <v>175784.7</v>
      </c>
      <c r="T509" s="77">
        <v>12902.76</v>
      </c>
      <c r="U509" s="78">
        <v>881564.44599200005</v>
      </c>
      <c r="V509" s="62">
        <f t="shared" si="61"/>
        <v>1</v>
      </c>
    </row>
    <row r="510" spans="1:23" x14ac:dyDescent="0.25">
      <c r="A510" s="74">
        <f t="shared" si="62"/>
        <v>494</v>
      </c>
      <c r="B510" s="75">
        <f t="shared" si="63"/>
        <v>90</v>
      </c>
      <c r="C510" s="65" t="s">
        <v>73</v>
      </c>
      <c r="D510" s="65" t="s">
        <v>323</v>
      </c>
      <c r="E510" s="98" t="s">
        <v>554</v>
      </c>
      <c r="F510" s="76">
        <f t="shared" si="60"/>
        <v>17444911.509005461</v>
      </c>
      <c r="G510" s="67">
        <v>0</v>
      </c>
      <c r="H510" s="67">
        <v>0</v>
      </c>
      <c r="I510" s="67">
        <v>0</v>
      </c>
      <c r="J510" s="67">
        <v>1124212.3435180259</v>
      </c>
      <c r="K510" s="67">
        <v>0</v>
      </c>
      <c r="L510" s="67"/>
      <c r="M510" s="67"/>
      <c r="N510" s="67">
        <v>0</v>
      </c>
      <c r="O510" s="67">
        <v>4206748.5157533297</v>
      </c>
      <c r="P510" s="67">
        <v>0</v>
      </c>
      <c r="Q510" s="67">
        <v>8272430.9336326644</v>
      </c>
      <c r="R510" s="67">
        <v>3193396.3000122053</v>
      </c>
      <c r="S510" s="67">
        <v>215153.97</v>
      </c>
      <c r="T510" s="67">
        <v>65657.709721273903</v>
      </c>
      <c r="U510" s="78">
        <v>367311.73636796477</v>
      </c>
      <c r="V510" s="62">
        <f t="shared" si="61"/>
        <v>4</v>
      </c>
    </row>
    <row r="511" spans="1:23" x14ac:dyDescent="0.25">
      <c r="A511" s="74">
        <f t="shared" si="62"/>
        <v>495</v>
      </c>
      <c r="B511" s="75">
        <f t="shared" si="63"/>
        <v>91</v>
      </c>
      <c r="C511" s="65" t="s">
        <v>73</v>
      </c>
      <c r="D511" s="65" t="s">
        <v>78</v>
      </c>
      <c r="E511" s="98" t="s">
        <v>554</v>
      </c>
      <c r="F511" s="76">
        <f t="shared" si="60"/>
        <v>5617414.6200000001</v>
      </c>
      <c r="G511" s="67">
        <v>0</v>
      </c>
      <c r="H511" s="67">
        <v>0</v>
      </c>
      <c r="I511" s="67">
        <v>0</v>
      </c>
      <c r="J511" s="67">
        <v>0</v>
      </c>
      <c r="K511" s="67">
        <v>0</v>
      </c>
      <c r="L511" s="67"/>
      <c r="M511" s="67"/>
      <c r="N511" s="67">
        <v>0</v>
      </c>
      <c r="O511" s="67">
        <v>0</v>
      </c>
      <c r="P511" s="67">
        <v>0</v>
      </c>
      <c r="Q511" s="67">
        <v>4892509.7329474799</v>
      </c>
      <c r="R511" s="67">
        <v>0</v>
      </c>
      <c r="S511" s="67">
        <v>561741.46200000006</v>
      </c>
      <c r="T511" s="77">
        <v>56174.146200000003</v>
      </c>
      <c r="U511" s="78">
        <v>106989.27885251999</v>
      </c>
      <c r="V511" s="62">
        <f t="shared" si="61"/>
        <v>1</v>
      </c>
    </row>
    <row r="512" spans="1:23" x14ac:dyDescent="0.25">
      <c r="A512" s="74">
        <f t="shared" si="62"/>
        <v>496</v>
      </c>
      <c r="B512" s="75">
        <f t="shared" si="63"/>
        <v>92</v>
      </c>
      <c r="C512" s="65" t="s">
        <v>73</v>
      </c>
      <c r="D512" s="65" t="s">
        <v>79</v>
      </c>
      <c r="E512" s="98" t="s">
        <v>554</v>
      </c>
      <c r="F512" s="76">
        <f t="shared" si="60"/>
        <v>2598422.25</v>
      </c>
      <c r="G512" s="67">
        <v>0</v>
      </c>
      <c r="H512" s="67"/>
      <c r="I512" s="67">
        <v>2263106.2523264997</v>
      </c>
      <c r="J512" s="67"/>
      <c r="K512" s="67"/>
      <c r="L512" s="67"/>
      <c r="M512" s="67"/>
      <c r="N512" s="67"/>
      <c r="O512" s="67"/>
      <c r="P512" s="67"/>
      <c r="Q512" s="67"/>
      <c r="R512" s="67"/>
      <c r="S512" s="67">
        <v>259842.22500000001</v>
      </c>
      <c r="T512" s="77">
        <v>25984.2225</v>
      </c>
      <c r="U512" s="78">
        <v>49489.550173499993</v>
      </c>
      <c r="V512" s="62">
        <f t="shared" si="61"/>
        <v>1</v>
      </c>
    </row>
    <row r="513" spans="1:23" x14ac:dyDescent="0.25">
      <c r="A513" s="74">
        <f t="shared" si="62"/>
        <v>497</v>
      </c>
      <c r="B513" s="75">
        <f t="shared" si="63"/>
        <v>93</v>
      </c>
      <c r="C513" s="65" t="s">
        <v>73</v>
      </c>
      <c r="D513" s="65" t="s">
        <v>180</v>
      </c>
      <c r="E513" s="98" t="s">
        <v>554</v>
      </c>
      <c r="F513" s="76">
        <f t="shared" si="60"/>
        <v>2287454.9999999995</v>
      </c>
      <c r="G513" s="67">
        <v>0</v>
      </c>
      <c r="H513" s="67">
        <v>0</v>
      </c>
      <c r="I513" s="67">
        <v>0</v>
      </c>
      <c r="J513" s="67">
        <v>0</v>
      </c>
      <c r="K513" s="67">
        <v>1544567.3894700001</v>
      </c>
      <c r="L513" s="67"/>
      <c r="M513" s="67"/>
      <c r="N513" s="67">
        <v>0</v>
      </c>
      <c r="O513" s="67">
        <v>0</v>
      </c>
      <c r="P513" s="67">
        <v>0</v>
      </c>
      <c r="Q513" s="67">
        <v>0</v>
      </c>
      <c r="R513" s="67">
        <v>0</v>
      </c>
      <c r="S513" s="67">
        <v>686236.5</v>
      </c>
      <c r="T513" s="77">
        <v>22874.55</v>
      </c>
      <c r="U513" s="78">
        <v>33776.560530000002</v>
      </c>
      <c r="V513" s="62">
        <f t="shared" si="61"/>
        <v>1</v>
      </c>
    </row>
    <row r="514" spans="1:23" x14ac:dyDescent="0.25">
      <c r="A514" s="74">
        <f t="shared" si="62"/>
        <v>498</v>
      </c>
      <c r="B514" s="75">
        <f t="shared" si="63"/>
        <v>94</v>
      </c>
      <c r="C514" s="65" t="s">
        <v>73</v>
      </c>
      <c r="D514" s="65" t="s">
        <v>181</v>
      </c>
      <c r="E514" s="98" t="s">
        <v>554</v>
      </c>
      <c r="F514" s="76">
        <f t="shared" si="60"/>
        <v>9472812.146420002</v>
      </c>
      <c r="G514" s="67">
        <v>0</v>
      </c>
      <c r="H514" s="67">
        <v>0</v>
      </c>
      <c r="I514" s="67">
        <v>0</v>
      </c>
      <c r="J514" s="67">
        <v>0</v>
      </c>
      <c r="K514" s="67"/>
      <c r="L514" s="67"/>
      <c r="M514" s="67"/>
      <c r="N514" s="67"/>
      <c r="O514" s="67"/>
      <c r="P514" s="67"/>
      <c r="Q514" s="67"/>
      <c r="R514" s="67">
        <v>8060676.2652087007</v>
      </c>
      <c r="S514" s="67">
        <v>1135899.3550000002</v>
      </c>
      <c r="T514" s="77">
        <v>95049.965500000006</v>
      </c>
      <c r="U514" s="78">
        <v>181186.5607113</v>
      </c>
      <c r="V514" s="62">
        <f t="shared" si="61"/>
        <v>1</v>
      </c>
    </row>
    <row r="515" spans="1:23" x14ac:dyDescent="0.25">
      <c r="A515" s="74">
        <f t="shared" si="62"/>
        <v>499</v>
      </c>
      <c r="B515" s="75">
        <f t="shared" si="63"/>
        <v>95</v>
      </c>
      <c r="C515" s="65"/>
      <c r="D515" s="65" t="s">
        <v>619</v>
      </c>
      <c r="E515" s="98"/>
      <c r="F515" s="76">
        <f t="shared" si="60"/>
        <v>19282609.969906949</v>
      </c>
      <c r="G515" s="67">
        <v>2936526.2552402401</v>
      </c>
      <c r="H515" s="67">
        <v>992278.53151099186</v>
      </c>
      <c r="I515" s="67">
        <v>1129085.7379006753</v>
      </c>
      <c r="J515" s="67">
        <v>638430.90249499178</v>
      </c>
      <c r="K515" s="67">
        <v>433417.17657782399</v>
      </c>
      <c r="L515" s="67"/>
      <c r="M515" s="67">
        <v>110597.28387391758</v>
      </c>
      <c r="N515" s="67"/>
      <c r="O515" s="67">
        <v>5552808.1259888709</v>
      </c>
      <c r="P515" s="67"/>
      <c r="Q515" s="67">
        <v>2777633.4456708389</v>
      </c>
      <c r="R515" s="67">
        <v>3085246.79960059</v>
      </c>
      <c r="S515" s="67">
        <v>1240484.2200000002</v>
      </c>
      <c r="T515" s="77"/>
      <c r="U515" s="78">
        <v>386101.49104800873</v>
      </c>
      <c r="V515" s="62">
        <f t="shared" si="61"/>
        <v>9</v>
      </c>
    </row>
    <row r="516" spans="1:23" x14ac:dyDescent="0.25">
      <c r="A516" s="74">
        <f t="shared" si="62"/>
        <v>500</v>
      </c>
      <c r="B516" s="75">
        <f t="shared" si="63"/>
        <v>96</v>
      </c>
      <c r="C516" s="65" t="s">
        <v>73</v>
      </c>
      <c r="D516" s="65" t="s">
        <v>182</v>
      </c>
      <c r="E516" s="98" t="s">
        <v>554</v>
      </c>
      <c r="F516" s="76">
        <f t="shared" si="60"/>
        <v>13555876.004956001</v>
      </c>
      <c r="G516" s="67">
        <v>0</v>
      </c>
      <c r="H516" s="67">
        <v>0</v>
      </c>
      <c r="I516" s="67">
        <v>0</v>
      </c>
      <c r="J516" s="67">
        <v>0</v>
      </c>
      <c r="K516" s="67"/>
      <c r="L516" s="67"/>
      <c r="M516" s="67"/>
      <c r="N516" s="67"/>
      <c r="O516" s="67"/>
      <c r="P516" s="67"/>
      <c r="Q516" s="67"/>
      <c r="R516" s="67">
        <v>11561490.38701188</v>
      </c>
      <c r="S516" s="67">
        <v>1595519.7820000001</v>
      </c>
      <c r="T516" s="77">
        <v>137745.13220000002</v>
      </c>
      <c r="U516" s="78">
        <v>261120.70374411999</v>
      </c>
      <c r="V516" s="62">
        <f t="shared" si="61"/>
        <v>1</v>
      </c>
    </row>
    <row r="517" spans="1:23" x14ac:dyDescent="0.25">
      <c r="A517" s="74">
        <f t="shared" si="62"/>
        <v>501</v>
      </c>
      <c r="B517" s="75">
        <f t="shared" si="63"/>
        <v>97</v>
      </c>
      <c r="C517" s="65" t="s">
        <v>73</v>
      </c>
      <c r="D517" s="65" t="s">
        <v>184</v>
      </c>
      <c r="E517" s="98" t="s">
        <v>554</v>
      </c>
      <c r="F517" s="76">
        <f t="shared" si="60"/>
        <v>1580265.24</v>
      </c>
      <c r="G517" s="67">
        <v>0</v>
      </c>
      <c r="H517" s="67">
        <v>0</v>
      </c>
      <c r="I517" s="67">
        <v>0</v>
      </c>
      <c r="J517" s="67">
        <v>0</v>
      </c>
      <c r="K517" s="67">
        <v>1067048.8190661601</v>
      </c>
      <c r="L517" s="67"/>
      <c r="M517" s="67"/>
      <c r="N517" s="67">
        <v>0</v>
      </c>
      <c r="O517" s="67">
        <v>0</v>
      </c>
      <c r="P517" s="67">
        <v>0</v>
      </c>
      <c r="Q517" s="67">
        <v>0</v>
      </c>
      <c r="R517" s="67">
        <v>0</v>
      </c>
      <c r="S517" s="67">
        <v>474079.57199999999</v>
      </c>
      <c r="T517" s="77">
        <v>15802.652400000001</v>
      </c>
      <c r="U517" s="78">
        <v>23334.19653384</v>
      </c>
      <c r="V517" s="62">
        <f t="shared" si="61"/>
        <v>1</v>
      </c>
    </row>
    <row r="518" spans="1:23" x14ac:dyDescent="0.25">
      <c r="A518" s="74">
        <f t="shared" si="62"/>
        <v>502</v>
      </c>
      <c r="B518" s="75">
        <f t="shared" si="63"/>
        <v>98</v>
      </c>
      <c r="C518" s="65" t="s">
        <v>73</v>
      </c>
      <c r="D518" s="65" t="s">
        <v>325</v>
      </c>
      <c r="E518" s="98" t="s">
        <v>554</v>
      </c>
      <c r="F518" s="76">
        <f t="shared" si="60"/>
        <v>52616181.969999999</v>
      </c>
      <c r="G518" s="67">
        <v>13235961.861443998</v>
      </c>
      <c r="H518" s="67">
        <v>4786989.9158340003</v>
      </c>
      <c r="I518" s="67">
        <v>5025538.7362740003</v>
      </c>
      <c r="J518" s="67">
        <v>3236045.7926159999</v>
      </c>
      <c r="K518" s="67">
        <v>0</v>
      </c>
      <c r="L518" s="67"/>
      <c r="M518" s="67">
        <v>463910.16369684006</v>
      </c>
      <c r="N518" s="67">
        <v>0</v>
      </c>
      <c r="O518" s="67">
        <v>24494814.653904002</v>
      </c>
      <c r="P518" s="67">
        <v>0</v>
      </c>
      <c r="Q518" s="67">
        <v>0</v>
      </c>
      <c r="R518" s="67">
        <v>0</v>
      </c>
      <c r="S518" s="67">
        <v>223497.21529999998</v>
      </c>
      <c r="T518" s="77">
        <v>28837.295300000002</v>
      </c>
      <c r="U518" s="78">
        <v>1120586.3356311601</v>
      </c>
      <c r="V518" s="62">
        <f t="shared" si="61"/>
        <v>6</v>
      </c>
    </row>
    <row r="519" spans="1:23" x14ac:dyDescent="0.25">
      <c r="A519" s="74">
        <f t="shared" si="62"/>
        <v>503</v>
      </c>
      <c r="B519" s="75">
        <f t="shared" si="63"/>
        <v>99</v>
      </c>
      <c r="C519" s="65" t="s">
        <v>73</v>
      </c>
      <c r="D519" s="65" t="s">
        <v>185</v>
      </c>
      <c r="E519" s="98" t="s">
        <v>554</v>
      </c>
      <c r="F519" s="76">
        <f t="shared" si="60"/>
        <v>28733810.998852</v>
      </c>
      <c r="G519" s="67">
        <v>6531079.8989818199</v>
      </c>
      <c r="H519" s="67">
        <v>0</v>
      </c>
      <c r="I519" s="67">
        <v>0</v>
      </c>
      <c r="J519" s="67">
        <v>0</v>
      </c>
      <c r="K519" s="67"/>
      <c r="L519" s="67"/>
      <c r="M519" s="67"/>
      <c r="N519" s="67">
        <v>0</v>
      </c>
      <c r="O519" s="67">
        <v>11939807.781027</v>
      </c>
      <c r="P519" s="67">
        <v>0</v>
      </c>
      <c r="Q519" s="67"/>
      <c r="R519" s="67">
        <v>6686566.5827221796</v>
      </c>
      <c r="S519" s="67">
        <v>2733438.9421000001</v>
      </c>
      <c r="T519" s="77">
        <v>287900.33289999998</v>
      </c>
      <c r="U519" s="78">
        <v>555017.461121</v>
      </c>
      <c r="V519" s="62">
        <f t="shared" si="61"/>
        <v>3</v>
      </c>
    </row>
    <row r="520" spans="1:23" x14ac:dyDescent="0.25">
      <c r="A520" s="74">
        <f t="shared" si="62"/>
        <v>504</v>
      </c>
      <c r="B520" s="75">
        <f t="shared" si="63"/>
        <v>100</v>
      </c>
      <c r="C520" s="65" t="s">
        <v>73</v>
      </c>
      <c r="D520" s="65" t="s">
        <v>80</v>
      </c>
      <c r="E520" s="98" t="s">
        <v>554</v>
      </c>
      <c r="F520" s="76">
        <f t="shared" si="60"/>
        <v>5828068.3399999999</v>
      </c>
      <c r="G520" s="67">
        <v>3804046.6453625998</v>
      </c>
      <c r="H520" s="67">
        <v>1355538.2084109599</v>
      </c>
      <c r="I520" s="67">
        <v>0</v>
      </c>
      <c r="J520" s="67">
        <v>0</v>
      </c>
      <c r="K520" s="67"/>
      <c r="L520" s="67"/>
      <c r="M520" s="67"/>
      <c r="N520" s="67">
        <v>0</v>
      </c>
      <c r="O520" s="67">
        <v>0</v>
      </c>
      <c r="P520" s="67">
        <v>0</v>
      </c>
      <c r="Q520" s="67"/>
      <c r="R520" s="67">
        <v>0</v>
      </c>
      <c r="S520" s="67">
        <v>497373.13199999998</v>
      </c>
      <c r="T520" s="77">
        <v>58280.683400000002</v>
      </c>
      <c r="U520" s="78">
        <v>112829.67082643999</v>
      </c>
      <c r="V520" s="62">
        <f t="shared" si="61"/>
        <v>2</v>
      </c>
    </row>
    <row r="521" spans="1:23" x14ac:dyDescent="0.25">
      <c r="A521" s="74">
        <f t="shared" si="62"/>
        <v>505</v>
      </c>
      <c r="B521" s="75">
        <f t="shared" si="63"/>
        <v>101</v>
      </c>
      <c r="C521" s="65"/>
      <c r="D521" s="65" t="s">
        <v>620</v>
      </c>
      <c r="E521" s="98"/>
      <c r="F521" s="76">
        <f t="shared" si="60"/>
        <v>54971526.93190375</v>
      </c>
      <c r="G521" s="67">
        <v>5679229.6643968001</v>
      </c>
      <c r="H521" s="67">
        <v>3284467.252180547</v>
      </c>
      <c r="I521" s="67">
        <v>3471907.125313418</v>
      </c>
      <c r="J521" s="67">
        <v>2647358.0368553139</v>
      </c>
      <c r="K521" s="67"/>
      <c r="L521" s="67"/>
      <c r="M521" s="67">
        <v>282207.60890328896</v>
      </c>
      <c r="N521" s="67">
        <v>0</v>
      </c>
      <c r="O521" s="67">
        <v>10109884.47232125</v>
      </c>
      <c r="P521" s="67">
        <v>0</v>
      </c>
      <c r="Q521" s="67">
        <v>19628428.19913204</v>
      </c>
      <c r="R521" s="67">
        <v>7719599.7672266429</v>
      </c>
      <c r="S521" s="67">
        <v>1078910.3401948374</v>
      </c>
      <c r="T521" s="77">
        <v>45536.815826400001</v>
      </c>
      <c r="U521" s="78">
        <v>1023997.6495532069</v>
      </c>
      <c r="V521" s="62">
        <f t="shared" si="61"/>
        <v>8</v>
      </c>
      <c r="W521" s="1" t="s">
        <v>716</v>
      </c>
    </row>
    <row r="522" spans="1:23" x14ac:dyDescent="0.25">
      <c r="A522" s="74">
        <f t="shared" si="62"/>
        <v>506</v>
      </c>
      <c r="B522" s="75">
        <f t="shared" si="63"/>
        <v>102</v>
      </c>
      <c r="C522" s="65"/>
      <c r="D522" s="65" t="s">
        <v>618</v>
      </c>
      <c r="E522" s="98"/>
      <c r="F522" s="76">
        <f t="shared" si="60"/>
        <v>37259456.808583044</v>
      </c>
      <c r="G522" s="67">
        <v>8722797.8350393455</v>
      </c>
      <c r="H522" s="67">
        <v>3056816.9285062752</v>
      </c>
      <c r="I522" s="67">
        <v>3323301.5293241297</v>
      </c>
      <c r="J522" s="67">
        <v>2018997.0669382755</v>
      </c>
      <c r="K522" s="67">
        <v>1457619.2451896544</v>
      </c>
      <c r="L522" s="67"/>
      <c r="M522" s="67">
        <v>319686.07166936301</v>
      </c>
      <c r="N522" s="67"/>
      <c r="O522" s="67">
        <v>16290910.735983547</v>
      </c>
      <c r="P522" s="67"/>
      <c r="Q522" s="67"/>
      <c r="R522" s="67"/>
      <c r="S522" s="67">
        <v>1275790.5377363348</v>
      </c>
      <c r="T522" s="77">
        <v>24000</v>
      </c>
      <c r="U522" s="78">
        <v>769536.85819611955</v>
      </c>
      <c r="V522" s="62">
        <f t="shared" si="61"/>
        <v>7</v>
      </c>
    </row>
    <row r="523" spans="1:23" x14ac:dyDescent="0.25">
      <c r="A523" s="74">
        <f t="shared" si="62"/>
        <v>507</v>
      </c>
      <c r="B523" s="75">
        <f t="shared" si="63"/>
        <v>103</v>
      </c>
      <c r="C523" s="65" t="s">
        <v>73</v>
      </c>
      <c r="D523" s="65" t="s">
        <v>186</v>
      </c>
      <c r="E523" s="98" t="s">
        <v>554</v>
      </c>
      <c r="F523" s="76">
        <f t="shared" si="60"/>
        <v>20404912.125809953</v>
      </c>
      <c r="G523" s="67">
        <v>8202360.1409184821</v>
      </c>
      <c r="H523" s="67">
        <v>2922825.417348688</v>
      </c>
      <c r="I523" s="67">
        <v>3053714.1501469188</v>
      </c>
      <c r="J523" s="67">
        <v>1911828.5974678639</v>
      </c>
      <c r="K523" s="67">
        <v>1169716.4320007851</v>
      </c>
      <c r="L523" s="67"/>
      <c r="M523" s="67">
        <v>314730.64776761638</v>
      </c>
      <c r="N523" s="67">
        <v>0</v>
      </c>
      <c r="O523" s="67">
        <v>0</v>
      </c>
      <c r="P523" s="67">
        <v>0</v>
      </c>
      <c r="Q523" s="67">
        <v>0</v>
      </c>
      <c r="R523" s="67">
        <v>0</v>
      </c>
      <c r="S523" s="67">
        <v>2241354.1289639203</v>
      </c>
      <c r="T523" s="77">
        <v>204049.12125809959</v>
      </c>
      <c r="U523" s="78">
        <v>384333.48993758194</v>
      </c>
      <c r="V523" s="62">
        <f t="shared" si="61"/>
        <v>6</v>
      </c>
    </row>
    <row r="524" spans="1:23" x14ac:dyDescent="0.25">
      <c r="A524" s="74">
        <f t="shared" si="62"/>
        <v>508</v>
      </c>
      <c r="B524" s="75">
        <f t="shared" si="63"/>
        <v>104</v>
      </c>
      <c r="C524" s="65"/>
      <c r="D524" s="65" t="s">
        <v>617</v>
      </c>
      <c r="E524" s="98"/>
      <c r="F524" s="76">
        <f t="shared" si="60"/>
        <v>24475604.160000004</v>
      </c>
      <c r="G524" s="67"/>
      <c r="H524" s="67">
        <v>2569498.1666174689</v>
      </c>
      <c r="I524" s="67">
        <v>2781035.5982677904</v>
      </c>
      <c r="J524" s="67">
        <v>1702285.7458574688</v>
      </c>
      <c r="K524" s="67">
        <v>1236504.5566667134</v>
      </c>
      <c r="L524" s="67"/>
      <c r="M524" s="67"/>
      <c r="N524" s="67"/>
      <c r="O524" s="67"/>
      <c r="P524" s="67"/>
      <c r="Q524" s="67">
        <v>6988483.2999323765</v>
      </c>
      <c r="R524" s="67">
        <v>7647211.0565302186</v>
      </c>
      <c r="S524" s="67">
        <v>1005086.0352408147</v>
      </c>
      <c r="T524" s="77">
        <v>44175.978967199997</v>
      </c>
      <c r="U524" s="78">
        <v>501323.72191994853</v>
      </c>
      <c r="V524" s="62">
        <f t="shared" si="61"/>
        <v>6</v>
      </c>
    </row>
    <row r="525" spans="1:23" x14ac:dyDescent="0.25">
      <c r="A525" s="74">
        <f t="shared" si="62"/>
        <v>509</v>
      </c>
      <c r="B525" s="75">
        <f t="shared" si="63"/>
        <v>105</v>
      </c>
      <c r="C525" s="65" t="s">
        <v>73</v>
      </c>
      <c r="D525" s="65" t="s">
        <v>188</v>
      </c>
      <c r="E525" s="98" t="s">
        <v>554</v>
      </c>
      <c r="F525" s="76">
        <f t="shared" si="60"/>
        <v>6381512.8399999999</v>
      </c>
      <c r="G525" s="67">
        <v>5682903.1033538394</v>
      </c>
      <c r="H525" s="67">
        <v>0</v>
      </c>
      <c r="I525" s="67">
        <v>0</v>
      </c>
      <c r="J525" s="67">
        <v>0</v>
      </c>
      <c r="K525" s="67">
        <v>0</v>
      </c>
      <c r="L525" s="67"/>
      <c r="M525" s="67"/>
      <c r="N525" s="67">
        <v>0</v>
      </c>
      <c r="O525" s="67">
        <v>0</v>
      </c>
      <c r="P525" s="67">
        <v>0</v>
      </c>
      <c r="Q525" s="67">
        <v>0</v>
      </c>
      <c r="R525" s="67">
        <v>0</v>
      </c>
      <c r="S525" s="67">
        <v>510521.02720000001</v>
      </c>
      <c r="T525" s="77">
        <v>63815.128400000001</v>
      </c>
      <c r="U525" s="78">
        <v>124273.58104615999</v>
      </c>
      <c r="V525" s="62">
        <f t="shared" si="61"/>
        <v>1</v>
      </c>
    </row>
    <row r="526" spans="1:23" x14ac:dyDescent="0.25">
      <c r="A526" s="74">
        <f t="shared" si="62"/>
        <v>510</v>
      </c>
      <c r="B526" s="75">
        <f t="shared" si="63"/>
        <v>106</v>
      </c>
      <c r="C526" s="65" t="s">
        <v>73</v>
      </c>
      <c r="D526" s="65" t="s">
        <v>327</v>
      </c>
      <c r="E526" s="98" t="s">
        <v>554</v>
      </c>
      <c r="F526" s="76">
        <f t="shared" si="60"/>
        <v>18827318.329567</v>
      </c>
      <c r="G526" s="67">
        <v>9020010.4696379993</v>
      </c>
      <c r="H526" s="67">
        <v>3231794.773788</v>
      </c>
      <c r="I526" s="67">
        <v>3412556.6672820002</v>
      </c>
      <c r="J526" s="67">
        <v>2178146.6737379995</v>
      </c>
      <c r="K526" s="67"/>
      <c r="L526" s="67"/>
      <c r="M526" s="67">
        <v>324068.03834999999</v>
      </c>
      <c r="N526" s="67">
        <v>0</v>
      </c>
      <c r="O526" s="67">
        <v>0</v>
      </c>
      <c r="P526" s="67">
        <v>0</v>
      </c>
      <c r="Q526" s="67">
        <v>0</v>
      </c>
      <c r="R526" s="67">
        <v>0</v>
      </c>
      <c r="S526" s="67">
        <v>239862.84749999997</v>
      </c>
      <c r="T526" s="67">
        <v>23311.547500000001</v>
      </c>
      <c r="U526" s="78">
        <v>397567.31177100004</v>
      </c>
      <c r="V526" s="62">
        <f t="shared" si="61"/>
        <v>5</v>
      </c>
    </row>
    <row r="527" spans="1:23" x14ac:dyDescent="0.25">
      <c r="A527" s="74">
        <f t="shared" ref="A527:A531" si="64">+A526+1</f>
        <v>511</v>
      </c>
      <c r="B527" s="75">
        <f t="shared" ref="B527:B531" si="65">+B526+1</f>
        <v>107</v>
      </c>
      <c r="C527" s="65"/>
      <c r="D527" s="65" t="s">
        <v>331</v>
      </c>
      <c r="E527" s="98"/>
      <c r="F527" s="76">
        <f t="shared" ref="F527:F591" si="66">SUBTOTAL(9,G527:U527)</f>
        <v>22735434.769999996</v>
      </c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>
        <v>19801517.854670577</v>
      </c>
      <c r="R527" s="67">
        <v>0</v>
      </c>
      <c r="S527" s="67">
        <v>2273543.477</v>
      </c>
      <c r="T527" s="67">
        <v>227354.34770000001</v>
      </c>
      <c r="U527" s="78">
        <v>433019.09062942001</v>
      </c>
      <c r="V527" s="62">
        <f t="shared" ref="V527:V591" si="67">COUNTIF(G527:R527,"&gt;0")</f>
        <v>1</v>
      </c>
    </row>
    <row r="528" spans="1:23" x14ac:dyDescent="0.25">
      <c r="A528" s="74">
        <f t="shared" si="64"/>
        <v>512</v>
      </c>
      <c r="B528" s="75">
        <f t="shared" si="65"/>
        <v>108</v>
      </c>
      <c r="C528" s="65" t="s">
        <v>73</v>
      </c>
      <c r="D528" s="65" t="s">
        <v>332</v>
      </c>
      <c r="E528" s="98" t="s">
        <v>554</v>
      </c>
      <c r="F528" s="76">
        <f t="shared" si="66"/>
        <v>11738013.91</v>
      </c>
      <c r="G528" s="67"/>
      <c r="H528" s="67"/>
      <c r="I528" s="67"/>
      <c r="J528" s="67"/>
      <c r="K528" s="67"/>
      <c r="L528" s="67"/>
      <c r="M528" s="67"/>
      <c r="N528" s="67">
        <v>0</v>
      </c>
      <c r="O528" s="67">
        <v>11404119.513486</v>
      </c>
      <c r="P528" s="67">
        <v>0</v>
      </c>
      <c r="Q528" s="67">
        <v>0</v>
      </c>
      <c r="R528" s="67">
        <v>0</v>
      </c>
      <c r="S528" s="67">
        <v>77364.070000000007</v>
      </c>
      <c r="T528" s="77">
        <v>7145.33</v>
      </c>
      <c r="U528" s="78">
        <v>249384.996514</v>
      </c>
      <c r="V528" s="62">
        <f t="shared" si="67"/>
        <v>1</v>
      </c>
    </row>
    <row r="529" spans="1:22" x14ac:dyDescent="0.25">
      <c r="A529" s="74">
        <f t="shared" si="64"/>
        <v>513</v>
      </c>
      <c r="B529" s="75">
        <f t="shared" si="65"/>
        <v>109</v>
      </c>
      <c r="C529" s="65" t="s">
        <v>73</v>
      </c>
      <c r="D529" s="65" t="s">
        <v>189</v>
      </c>
      <c r="E529" s="98" t="s">
        <v>554</v>
      </c>
      <c r="F529" s="76">
        <f t="shared" si="66"/>
        <v>5332749.2199299997</v>
      </c>
      <c r="G529" s="67">
        <v>0</v>
      </c>
      <c r="H529" s="67"/>
      <c r="I529" s="67">
        <v>4438837.1277801599</v>
      </c>
      <c r="J529" s="67"/>
      <c r="K529" s="67"/>
      <c r="L529" s="67"/>
      <c r="M529" s="67"/>
      <c r="N529" s="67">
        <v>0</v>
      </c>
      <c r="O529" s="67">
        <v>0</v>
      </c>
      <c r="P529" s="67">
        <v>0</v>
      </c>
      <c r="Q529" s="67"/>
      <c r="R529" s="67">
        <v>0</v>
      </c>
      <c r="S529" s="67">
        <v>737015.13399999996</v>
      </c>
      <c r="T529" s="77">
        <v>53187.450400000002</v>
      </c>
      <c r="U529" s="78">
        <v>103709.50774984001</v>
      </c>
      <c r="V529" s="62">
        <f t="shared" si="67"/>
        <v>1</v>
      </c>
    </row>
    <row r="530" spans="1:22" x14ac:dyDescent="0.25">
      <c r="A530" s="74">
        <f t="shared" si="64"/>
        <v>514</v>
      </c>
      <c r="B530" s="75">
        <f t="shared" si="65"/>
        <v>110</v>
      </c>
      <c r="C530" s="65"/>
      <c r="D530" s="65" t="s">
        <v>334</v>
      </c>
      <c r="E530" s="98"/>
      <c r="F530" s="76">
        <f t="shared" si="66"/>
        <v>28475936.620000001</v>
      </c>
      <c r="G530" s="67"/>
      <c r="H530" s="67"/>
      <c r="I530" s="67"/>
      <c r="J530" s="67"/>
      <c r="K530" s="67"/>
      <c r="L530" s="67"/>
      <c r="M530" s="67"/>
      <c r="N530" s="67">
        <v>0</v>
      </c>
      <c r="O530" s="67"/>
      <c r="P530" s="67">
        <v>0</v>
      </c>
      <c r="Q530" s="67">
        <v>24801230.902935479</v>
      </c>
      <c r="R530" s="67"/>
      <c r="S530" s="67">
        <v>2847593.6620000005</v>
      </c>
      <c r="T530" s="77">
        <v>284759.36619999999</v>
      </c>
      <c r="U530" s="78">
        <v>542352.68886452005</v>
      </c>
      <c r="V530" s="62">
        <f t="shared" si="67"/>
        <v>1</v>
      </c>
    </row>
    <row r="531" spans="1:22" x14ac:dyDescent="0.25">
      <c r="A531" s="74">
        <f t="shared" si="64"/>
        <v>515</v>
      </c>
      <c r="B531" s="75">
        <f t="shared" si="65"/>
        <v>111</v>
      </c>
      <c r="C531" s="65" t="s">
        <v>73</v>
      </c>
      <c r="D531" s="65" t="s">
        <v>335</v>
      </c>
      <c r="E531" s="98" t="s">
        <v>554</v>
      </c>
      <c r="F531" s="76">
        <f t="shared" si="66"/>
        <v>41873825.944106005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>
        <v>0</v>
      </c>
      <c r="Q531" s="67">
        <v>35601534.275782861</v>
      </c>
      <c r="R531" s="67"/>
      <c r="S531" s="67">
        <v>4612213.2790000001</v>
      </c>
      <c r="T531" s="77">
        <v>501750.79590000003</v>
      </c>
      <c r="U531" s="78">
        <v>1158327.59342314</v>
      </c>
      <c r="V531" s="62">
        <f t="shared" si="67"/>
        <v>1</v>
      </c>
    </row>
    <row r="532" spans="1:22" x14ac:dyDescent="0.25">
      <c r="A532" s="74">
        <f t="shared" si="62"/>
        <v>516</v>
      </c>
      <c r="B532" s="75">
        <f t="shared" si="63"/>
        <v>112</v>
      </c>
      <c r="C532" s="65" t="s">
        <v>73</v>
      </c>
      <c r="D532" s="65" t="s">
        <v>81</v>
      </c>
      <c r="E532" s="98" t="s">
        <v>554</v>
      </c>
      <c r="F532" s="76">
        <f t="shared" si="66"/>
        <v>17393480.530839324</v>
      </c>
      <c r="G532" s="67">
        <v>3688256.7153808386</v>
      </c>
      <c r="H532" s="67"/>
      <c r="I532" s="67">
        <v>1373125.6438191601</v>
      </c>
      <c r="J532" s="67"/>
      <c r="K532" s="67">
        <v>0</v>
      </c>
      <c r="L532" s="67"/>
      <c r="M532" s="67"/>
      <c r="N532" s="67">
        <v>0</v>
      </c>
      <c r="O532" s="67">
        <v>6742685.0844485993</v>
      </c>
      <c r="P532" s="67">
        <v>0</v>
      </c>
      <c r="Q532" s="67">
        <v>3500833.3089198</v>
      </c>
      <c r="R532" s="67">
        <v>0</v>
      </c>
      <c r="S532" s="67">
        <v>1579957.7911671461</v>
      </c>
      <c r="T532" s="77">
        <v>173934.8053083932</v>
      </c>
      <c r="U532" s="78">
        <v>334687.18179538497</v>
      </c>
      <c r="V532" s="62">
        <f t="shared" si="67"/>
        <v>4</v>
      </c>
    </row>
    <row r="533" spans="1:22" x14ac:dyDescent="0.25">
      <c r="A533" s="74">
        <f t="shared" si="62"/>
        <v>517</v>
      </c>
      <c r="B533" s="75">
        <f t="shared" si="63"/>
        <v>113</v>
      </c>
      <c r="C533" s="65"/>
      <c r="D533" s="65" t="s">
        <v>621</v>
      </c>
      <c r="E533" s="98"/>
      <c r="F533" s="76">
        <f t="shared" si="66"/>
        <v>10774080</v>
      </c>
      <c r="G533" s="67"/>
      <c r="H533" s="67"/>
      <c r="I533" s="67"/>
      <c r="J533" s="67"/>
      <c r="K533" s="67"/>
      <c r="L533" s="67"/>
      <c r="M533" s="67"/>
      <c r="N533" s="67">
        <f>3*3591360</f>
        <v>10774080</v>
      </c>
      <c r="O533" s="67"/>
      <c r="P533" s="67"/>
      <c r="Q533" s="67"/>
      <c r="R533" s="67"/>
      <c r="S533" s="67"/>
      <c r="T533" s="77"/>
      <c r="U533" s="78"/>
      <c r="V533" s="62">
        <f t="shared" si="67"/>
        <v>1</v>
      </c>
    </row>
    <row r="534" spans="1:22" x14ac:dyDescent="0.25">
      <c r="A534" s="74">
        <f t="shared" si="62"/>
        <v>518</v>
      </c>
      <c r="B534" s="75">
        <f t="shared" si="63"/>
        <v>114</v>
      </c>
      <c r="C534" s="65" t="s">
        <v>73</v>
      </c>
      <c r="D534" s="65" t="s">
        <v>337</v>
      </c>
      <c r="E534" s="98" t="s">
        <v>554</v>
      </c>
      <c r="F534" s="76">
        <f t="shared" si="66"/>
        <v>5143396.24</v>
      </c>
      <c r="G534" s="67">
        <v>0</v>
      </c>
      <c r="H534" s="67">
        <v>0</v>
      </c>
      <c r="I534" s="67">
        <v>4479661.5288129607</v>
      </c>
      <c r="J534" s="67">
        <v>0</v>
      </c>
      <c r="K534" s="67">
        <v>0</v>
      </c>
      <c r="L534" s="67"/>
      <c r="M534" s="67"/>
      <c r="N534" s="67">
        <v>0</v>
      </c>
      <c r="O534" s="67"/>
      <c r="P534" s="67"/>
      <c r="Q534" s="67"/>
      <c r="R534" s="67">
        <v>0</v>
      </c>
      <c r="S534" s="67">
        <v>514339.62400000007</v>
      </c>
      <c r="T534" s="77">
        <v>51433.962400000004</v>
      </c>
      <c r="U534" s="78">
        <v>97961.124787040011</v>
      </c>
      <c r="V534" s="62">
        <f t="shared" si="67"/>
        <v>1</v>
      </c>
    </row>
    <row r="535" spans="1:22" x14ac:dyDescent="0.25">
      <c r="A535" s="74">
        <f t="shared" si="62"/>
        <v>519</v>
      </c>
      <c r="B535" s="75">
        <f t="shared" si="63"/>
        <v>115</v>
      </c>
      <c r="C535" s="65" t="s">
        <v>73</v>
      </c>
      <c r="D535" s="65" t="s">
        <v>190</v>
      </c>
      <c r="E535" s="98" t="s">
        <v>554</v>
      </c>
      <c r="F535" s="76">
        <f t="shared" si="66"/>
        <v>4002828.63</v>
      </c>
      <c r="G535" s="67">
        <v>0</v>
      </c>
      <c r="H535" s="67">
        <v>0</v>
      </c>
      <c r="I535" s="67">
        <v>3486279.6066130204</v>
      </c>
      <c r="J535" s="67">
        <v>0</v>
      </c>
      <c r="K535" s="67">
        <v>0</v>
      </c>
      <c r="L535" s="67"/>
      <c r="M535" s="67"/>
      <c r="N535" s="67">
        <v>0</v>
      </c>
      <c r="O535" s="67">
        <v>0</v>
      </c>
      <c r="P535" s="67">
        <v>0</v>
      </c>
      <c r="Q535" s="67"/>
      <c r="R535" s="67">
        <v>0</v>
      </c>
      <c r="S535" s="67">
        <v>400282.86300000001</v>
      </c>
      <c r="T535" s="77">
        <v>40028.2863</v>
      </c>
      <c r="U535" s="78">
        <v>76237.874086980009</v>
      </c>
      <c r="V535" s="62">
        <f t="shared" si="67"/>
        <v>1</v>
      </c>
    </row>
    <row r="536" spans="1:22" x14ac:dyDescent="0.25">
      <c r="A536" s="74">
        <f t="shared" si="62"/>
        <v>520</v>
      </c>
      <c r="B536" s="75">
        <f t="shared" si="63"/>
        <v>116</v>
      </c>
      <c r="C536" s="65" t="s">
        <v>73</v>
      </c>
      <c r="D536" s="65" t="s">
        <v>338</v>
      </c>
      <c r="E536" s="98" t="s">
        <v>554</v>
      </c>
      <c r="F536" s="76">
        <f t="shared" si="66"/>
        <v>2323481.64</v>
      </c>
      <c r="G536" s="67">
        <v>0</v>
      </c>
      <c r="H536" s="67">
        <v>0</v>
      </c>
      <c r="I536" s="67">
        <v>0</v>
      </c>
      <c r="J536" s="67">
        <v>0</v>
      </c>
      <c r="K536" s="67">
        <v>2156118.2507340005</v>
      </c>
      <c r="L536" s="67"/>
      <c r="M536" s="67"/>
      <c r="N536" s="67">
        <v>0</v>
      </c>
      <c r="O536" s="67">
        <v>0</v>
      </c>
      <c r="P536" s="67">
        <v>0</v>
      </c>
      <c r="Q536" s="67">
        <v>0</v>
      </c>
      <c r="R536" s="67">
        <v>0</v>
      </c>
      <c r="S536" s="67">
        <v>114379.29999999999</v>
      </c>
      <c r="T536" s="67">
        <v>5834.15</v>
      </c>
      <c r="U536" s="78">
        <v>47149.939266000009</v>
      </c>
      <c r="V536" s="62">
        <f t="shared" si="67"/>
        <v>1</v>
      </c>
    </row>
    <row r="537" spans="1:22" x14ac:dyDescent="0.25">
      <c r="A537" s="74">
        <f t="shared" si="62"/>
        <v>521</v>
      </c>
      <c r="B537" s="75">
        <f t="shared" si="63"/>
        <v>117</v>
      </c>
      <c r="C537" s="65" t="s">
        <v>73</v>
      </c>
      <c r="D537" s="65" t="s">
        <v>339</v>
      </c>
      <c r="E537" s="98" t="s">
        <v>554</v>
      </c>
      <c r="F537" s="76">
        <f t="shared" si="66"/>
        <v>1630698.28</v>
      </c>
      <c r="G537" s="67">
        <v>0</v>
      </c>
      <c r="H537" s="67">
        <v>0</v>
      </c>
      <c r="I537" s="67">
        <v>0</v>
      </c>
      <c r="J537" s="67">
        <v>0</v>
      </c>
      <c r="K537" s="67">
        <v>1460685.5846520001</v>
      </c>
      <c r="L537" s="67"/>
      <c r="M537" s="67"/>
      <c r="N537" s="67">
        <v>0</v>
      </c>
      <c r="O537" s="67">
        <v>0</v>
      </c>
      <c r="P537" s="67">
        <v>0</v>
      </c>
      <c r="Q537" s="67">
        <v>0</v>
      </c>
      <c r="R537" s="67">
        <v>0</v>
      </c>
      <c r="S537" s="67">
        <v>131131.96</v>
      </c>
      <c r="T537" s="67">
        <v>6938.5</v>
      </c>
      <c r="U537" s="78">
        <v>31942.235348000006</v>
      </c>
      <c r="V537" s="62">
        <f t="shared" si="67"/>
        <v>1</v>
      </c>
    </row>
    <row r="538" spans="1:22" x14ac:dyDescent="0.25">
      <c r="A538" s="74">
        <f t="shared" si="62"/>
        <v>522</v>
      </c>
      <c r="B538" s="75">
        <f t="shared" si="63"/>
        <v>118</v>
      </c>
      <c r="C538" s="65" t="s">
        <v>73</v>
      </c>
      <c r="D538" s="65" t="s">
        <v>340</v>
      </c>
      <c r="E538" s="98" t="s">
        <v>554</v>
      </c>
      <c r="F538" s="76">
        <f t="shared" si="66"/>
        <v>13363743.800941201</v>
      </c>
      <c r="G538" s="67"/>
      <c r="H538" s="67"/>
      <c r="I538" s="67">
        <v>7093798.1322179995</v>
      </c>
      <c r="J538" s="67">
        <v>5581283.0731980009</v>
      </c>
      <c r="K538" s="67"/>
      <c r="L538" s="67"/>
      <c r="M538" s="67"/>
      <c r="N538" s="67">
        <v>0</v>
      </c>
      <c r="O538" s="67">
        <v>0</v>
      </c>
      <c r="P538" s="67">
        <v>0</v>
      </c>
      <c r="Q538" s="67">
        <v>0</v>
      </c>
      <c r="R538" s="67">
        <v>0</v>
      </c>
      <c r="S538" s="67">
        <v>128556.376</v>
      </c>
      <c r="T538" s="77">
        <v>23378.916000000001</v>
      </c>
      <c r="U538" s="78">
        <v>536727.3035252</v>
      </c>
      <c r="V538" s="62">
        <f t="shared" si="67"/>
        <v>2</v>
      </c>
    </row>
    <row r="539" spans="1:22" x14ac:dyDescent="0.25">
      <c r="A539" s="74">
        <f t="shared" si="62"/>
        <v>523</v>
      </c>
      <c r="B539" s="75">
        <f t="shared" si="63"/>
        <v>119</v>
      </c>
      <c r="C539" s="65" t="s">
        <v>73</v>
      </c>
      <c r="D539" s="65" t="s">
        <v>341</v>
      </c>
      <c r="E539" s="98" t="s">
        <v>554</v>
      </c>
      <c r="F539" s="76">
        <f t="shared" si="66"/>
        <v>2653548.6528289546</v>
      </c>
      <c r="G539" s="67">
        <v>0</v>
      </c>
      <c r="H539" s="67">
        <v>1379299.4009521424</v>
      </c>
      <c r="I539" s="67">
        <v>0</v>
      </c>
      <c r="J539" s="67">
        <v>923467.08456419234</v>
      </c>
      <c r="K539" s="67"/>
      <c r="L539" s="67"/>
      <c r="M539" s="67"/>
      <c r="N539" s="67">
        <v>0</v>
      </c>
      <c r="O539" s="67">
        <v>0</v>
      </c>
      <c r="P539" s="67">
        <v>0</v>
      </c>
      <c r="Q539" s="67">
        <v>0</v>
      </c>
      <c r="R539" s="67">
        <v>0</v>
      </c>
      <c r="S539" s="67">
        <v>279113.33420000004</v>
      </c>
      <c r="T539" s="67">
        <v>24896.3825</v>
      </c>
      <c r="U539" s="78">
        <v>46772.450612620007</v>
      </c>
      <c r="V539" s="62">
        <f t="shared" si="67"/>
        <v>2</v>
      </c>
    </row>
    <row r="540" spans="1:22" x14ac:dyDescent="0.25">
      <c r="A540" s="74">
        <f t="shared" si="62"/>
        <v>524</v>
      </c>
      <c r="B540" s="75">
        <f t="shared" si="63"/>
        <v>120</v>
      </c>
      <c r="C540" s="65" t="s">
        <v>73</v>
      </c>
      <c r="D540" s="65" t="s">
        <v>470</v>
      </c>
      <c r="E540" s="98" t="s">
        <v>554</v>
      </c>
      <c r="F540" s="76">
        <f t="shared" si="66"/>
        <v>11632734.189999999</v>
      </c>
      <c r="G540" s="67">
        <v>0</v>
      </c>
      <c r="H540" s="67">
        <v>0</v>
      </c>
      <c r="I540" s="67">
        <v>0</v>
      </c>
      <c r="J540" s="67">
        <v>0</v>
      </c>
      <c r="K540" s="67">
        <v>0</v>
      </c>
      <c r="L540" s="67"/>
      <c r="M540" s="67"/>
      <c r="N540" s="67">
        <v>0</v>
      </c>
      <c r="O540" s="67">
        <v>10245414.310500599</v>
      </c>
      <c r="P540" s="67">
        <v>0</v>
      </c>
      <c r="Q540" s="67">
        <v>0</v>
      </c>
      <c r="R540" s="67">
        <v>0</v>
      </c>
      <c r="S540" s="67">
        <v>1046946.0770999999</v>
      </c>
      <c r="T540" s="77">
        <v>116327.3419</v>
      </c>
      <c r="U540" s="78">
        <v>224046.46049940001</v>
      </c>
      <c r="V540" s="62">
        <f t="shared" si="67"/>
        <v>1</v>
      </c>
    </row>
    <row r="541" spans="1:22" x14ac:dyDescent="0.25">
      <c r="A541" s="74">
        <f t="shared" si="62"/>
        <v>525</v>
      </c>
      <c r="B541" s="75">
        <f t="shared" si="63"/>
        <v>121</v>
      </c>
      <c r="C541" s="65" t="s">
        <v>73</v>
      </c>
      <c r="D541" s="65" t="s">
        <v>192</v>
      </c>
      <c r="E541" s="98" t="s">
        <v>554</v>
      </c>
      <c r="F541" s="76">
        <f t="shared" si="66"/>
        <v>6079178.6711859992</v>
      </c>
      <c r="G541" s="67">
        <v>0</v>
      </c>
      <c r="H541" s="67">
        <v>0</v>
      </c>
      <c r="I541" s="67">
        <v>5108867.6053762194</v>
      </c>
      <c r="J541" s="67">
        <v>0</v>
      </c>
      <c r="K541" s="67"/>
      <c r="L541" s="67"/>
      <c r="M541" s="67"/>
      <c r="N541" s="67">
        <v>0</v>
      </c>
      <c r="O541" s="67">
        <v>0</v>
      </c>
      <c r="P541" s="67">
        <v>0</v>
      </c>
      <c r="Q541" s="67">
        <v>0</v>
      </c>
      <c r="R541" s="67">
        <v>0</v>
      </c>
      <c r="S541" s="67">
        <v>786081.95299999998</v>
      </c>
      <c r="T541" s="77">
        <v>60658.294300000001</v>
      </c>
      <c r="U541" s="78">
        <v>123570.81850978</v>
      </c>
      <c r="V541" s="62">
        <f t="shared" si="67"/>
        <v>1</v>
      </c>
    </row>
    <row r="542" spans="1:22" x14ac:dyDescent="0.25">
      <c r="A542" s="74">
        <f t="shared" si="62"/>
        <v>526</v>
      </c>
      <c r="B542" s="75">
        <f t="shared" si="63"/>
        <v>122</v>
      </c>
      <c r="C542" s="65" t="s">
        <v>73</v>
      </c>
      <c r="D542" s="65" t="s">
        <v>194</v>
      </c>
      <c r="E542" s="98" t="s">
        <v>554</v>
      </c>
      <c r="F542" s="76">
        <f t="shared" si="66"/>
        <v>38109556.814410999</v>
      </c>
      <c r="G542" s="67">
        <v>12649079.980151162</v>
      </c>
      <c r="H542" s="67">
        <v>6869704.5973592401</v>
      </c>
      <c r="I542" s="67">
        <v>8171118.1097511007</v>
      </c>
      <c r="J542" s="67">
        <v>3937651.5042933603</v>
      </c>
      <c r="K542" s="67">
        <v>0</v>
      </c>
      <c r="L542" s="67"/>
      <c r="M542" s="67">
        <v>952026.39550956013</v>
      </c>
      <c r="N542" s="67">
        <v>0</v>
      </c>
      <c r="O542" s="67"/>
      <c r="P542" s="67">
        <v>0</v>
      </c>
      <c r="Q542" s="67">
        <v>0</v>
      </c>
      <c r="R542" s="67">
        <v>0</v>
      </c>
      <c r="S542" s="67">
        <v>4209405.1087999996</v>
      </c>
      <c r="T542" s="77">
        <v>452335.14650000009</v>
      </c>
      <c r="U542" s="78">
        <v>868235.97204658017</v>
      </c>
      <c r="V542" s="62">
        <f t="shared" si="67"/>
        <v>5</v>
      </c>
    </row>
    <row r="543" spans="1:22" x14ac:dyDescent="0.25">
      <c r="A543" s="74">
        <f t="shared" si="62"/>
        <v>527</v>
      </c>
      <c r="B543" s="75">
        <f t="shared" si="63"/>
        <v>123</v>
      </c>
      <c r="C543" s="65" t="s">
        <v>73</v>
      </c>
      <c r="D543" s="65" t="s">
        <v>84</v>
      </c>
      <c r="E543" s="98" t="s">
        <v>554</v>
      </c>
      <c r="F543" s="76">
        <f t="shared" si="66"/>
        <v>18039857.71118984</v>
      </c>
      <c r="G543" s="67">
        <v>0</v>
      </c>
      <c r="H543" s="67">
        <v>0</v>
      </c>
      <c r="I543" s="67">
        <v>0</v>
      </c>
      <c r="J543" s="67">
        <v>0</v>
      </c>
      <c r="K543" s="67">
        <v>1790350.8166139401</v>
      </c>
      <c r="L543" s="67"/>
      <c r="M543" s="67"/>
      <c r="N543" s="67">
        <v>0</v>
      </c>
      <c r="O543" s="67">
        <v>0</v>
      </c>
      <c r="P543" s="67">
        <v>0</v>
      </c>
      <c r="Q543" s="67">
        <v>0</v>
      </c>
      <c r="R543" s="67">
        <v>13564306.146929998</v>
      </c>
      <c r="S543" s="67">
        <v>2208962.0269999998</v>
      </c>
      <c r="T543" s="67">
        <v>167867.1545</v>
      </c>
      <c r="U543" s="78">
        <v>308371.56614590005</v>
      </c>
      <c r="V543" s="62">
        <f t="shared" si="67"/>
        <v>2</v>
      </c>
    </row>
    <row r="544" spans="1:22" x14ac:dyDescent="0.25">
      <c r="A544" s="74">
        <f t="shared" si="62"/>
        <v>528</v>
      </c>
      <c r="B544" s="75">
        <f t="shared" si="63"/>
        <v>124</v>
      </c>
      <c r="C544" s="65"/>
      <c r="D544" s="65" t="s">
        <v>652</v>
      </c>
      <c r="E544" s="98"/>
      <c r="F544" s="76">
        <f t="shared" si="66"/>
        <v>3591360</v>
      </c>
      <c r="G544" s="67"/>
      <c r="H544" s="67"/>
      <c r="I544" s="67"/>
      <c r="J544" s="67"/>
      <c r="K544" s="67"/>
      <c r="L544" s="67"/>
      <c r="M544" s="67"/>
      <c r="N544" s="67">
        <v>3388344.6460698778</v>
      </c>
      <c r="O544" s="67"/>
      <c r="P544" s="67"/>
      <c r="Q544" s="67"/>
      <c r="R544" s="67"/>
      <c r="S544" s="67">
        <v>104919.11907839999</v>
      </c>
      <c r="T544" s="77">
        <v>24000</v>
      </c>
      <c r="U544" s="78">
        <v>74096.234851722242</v>
      </c>
      <c r="V544" s="62">
        <f t="shared" si="67"/>
        <v>1</v>
      </c>
    </row>
    <row r="545" spans="1:22" x14ac:dyDescent="0.25">
      <c r="A545" s="74">
        <f t="shared" si="62"/>
        <v>529</v>
      </c>
      <c r="B545" s="75">
        <f t="shared" si="63"/>
        <v>125</v>
      </c>
      <c r="C545" s="65"/>
      <c r="D545" s="65" t="s">
        <v>653</v>
      </c>
      <c r="E545" s="98"/>
      <c r="F545" s="76">
        <f t="shared" si="66"/>
        <v>1763547.68</v>
      </c>
      <c r="G545" s="67"/>
      <c r="H545" s="67"/>
      <c r="I545" s="67"/>
      <c r="J545" s="67"/>
      <c r="K545" s="67">
        <v>1348414.7232127488</v>
      </c>
      <c r="L545" s="67"/>
      <c r="M545" s="67"/>
      <c r="N545" s="67"/>
      <c r="O545" s="67"/>
      <c r="P545" s="67"/>
      <c r="Q545" s="67"/>
      <c r="R545" s="67"/>
      <c r="S545" s="67">
        <v>361645.85779200005</v>
      </c>
      <c r="T545" s="77">
        <v>24000</v>
      </c>
      <c r="U545" s="78">
        <v>29487.098995251199</v>
      </c>
      <c r="V545" s="62">
        <f t="shared" si="67"/>
        <v>1</v>
      </c>
    </row>
    <row r="546" spans="1:22" x14ac:dyDescent="0.25">
      <c r="A546" s="74">
        <f t="shared" si="62"/>
        <v>530</v>
      </c>
      <c r="B546" s="75">
        <f t="shared" si="63"/>
        <v>126</v>
      </c>
      <c r="C546" s="65"/>
      <c r="D546" s="65" t="s">
        <v>654</v>
      </c>
      <c r="E546" s="98"/>
      <c r="F546" s="76">
        <f t="shared" si="66"/>
        <v>1717844.6500000001</v>
      </c>
      <c r="G546" s="67"/>
      <c r="H546" s="67"/>
      <c r="I546" s="67"/>
      <c r="J546" s="67"/>
      <c r="K546" s="67">
        <v>1304412.8692794528</v>
      </c>
      <c r="L546" s="67"/>
      <c r="M546" s="67"/>
      <c r="N546" s="67"/>
      <c r="O546" s="67"/>
      <c r="P546" s="67"/>
      <c r="Q546" s="67"/>
      <c r="R546" s="67"/>
      <c r="S546" s="67">
        <v>360906.91315200011</v>
      </c>
      <c r="T546" s="77">
        <v>24000</v>
      </c>
      <c r="U546" s="78">
        <v>28524.867568547194</v>
      </c>
      <c r="V546" s="62">
        <f t="shared" si="67"/>
        <v>1</v>
      </c>
    </row>
    <row r="547" spans="1:22" x14ac:dyDescent="0.25">
      <c r="A547" s="74">
        <f t="shared" si="62"/>
        <v>531</v>
      </c>
      <c r="B547" s="75">
        <f t="shared" si="63"/>
        <v>127</v>
      </c>
      <c r="C547" s="65"/>
      <c r="D547" s="65" t="s">
        <v>655</v>
      </c>
      <c r="E547" s="98"/>
      <c r="F547" s="76">
        <f t="shared" si="66"/>
        <v>1738108.45</v>
      </c>
      <c r="G547" s="67"/>
      <c r="H547" s="67"/>
      <c r="I547" s="67"/>
      <c r="J547" s="67"/>
      <c r="K547" s="67">
        <v>1323565.7498368032</v>
      </c>
      <c r="L547" s="67"/>
      <c r="M547" s="67"/>
      <c r="N547" s="67"/>
      <c r="O547" s="67"/>
      <c r="P547" s="67"/>
      <c r="Q547" s="67"/>
      <c r="R547" s="67"/>
      <c r="S547" s="67">
        <v>361598.99788800004</v>
      </c>
      <c r="T547" s="77">
        <v>24000</v>
      </c>
      <c r="U547" s="78">
        <v>28943.702275196803</v>
      </c>
      <c r="V547" s="62">
        <f t="shared" si="67"/>
        <v>1</v>
      </c>
    </row>
    <row r="548" spans="1:22" x14ac:dyDescent="0.25">
      <c r="A548" s="74">
        <f t="shared" si="62"/>
        <v>532</v>
      </c>
      <c r="B548" s="75">
        <f t="shared" si="63"/>
        <v>128</v>
      </c>
      <c r="C548" s="65" t="s">
        <v>73</v>
      </c>
      <c r="D548" s="65" t="s">
        <v>196</v>
      </c>
      <c r="E548" s="98" t="s">
        <v>554</v>
      </c>
      <c r="F548" s="76">
        <f t="shared" si="66"/>
        <v>13100336.240000002</v>
      </c>
      <c r="G548" s="67"/>
      <c r="H548" s="67">
        <v>0</v>
      </c>
      <c r="I548" s="67">
        <v>3214445.52658614</v>
      </c>
      <c r="J548" s="67">
        <v>0</v>
      </c>
      <c r="K548" s="67">
        <v>0</v>
      </c>
      <c r="L548" s="67"/>
      <c r="M548" s="67"/>
      <c r="N548" s="67">
        <v>0</v>
      </c>
      <c r="O548" s="67">
        <v>0</v>
      </c>
      <c r="P548" s="67">
        <v>0</v>
      </c>
      <c r="Q548" s="67">
        <v>8195344.7229868202</v>
      </c>
      <c r="R548" s="67">
        <v>0</v>
      </c>
      <c r="S548" s="67">
        <v>1310033.6240000001</v>
      </c>
      <c r="T548" s="77">
        <v>131003.3624</v>
      </c>
      <c r="U548" s="78">
        <v>249509.00402704001</v>
      </c>
      <c r="V548" s="62">
        <f t="shared" si="67"/>
        <v>2</v>
      </c>
    </row>
    <row r="549" spans="1:22" x14ac:dyDescent="0.25">
      <c r="A549" s="74">
        <f t="shared" si="62"/>
        <v>533</v>
      </c>
      <c r="B549" s="75">
        <f t="shared" si="63"/>
        <v>129</v>
      </c>
      <c r="C549" s="65" t="s">
        <v>73</v>
      </c>
      <c r="D549" s="65" t="s">
        <v>350</v>
      </c>
      <c r="E549" s="98" t="s">
        <v>554</v>
      </c>
      <c r="F549" s="76">
        <f t="shared" si="66"/>
        <v>2721879.4471506448</v>
      </c>
      <c r="G549" s="67">
        <v>0</v>
      </c>
      <c r="H549" s="67">
        <v>2393856.5125572649</v>
      </c>
      <c r="I549" s="67">
        <v>0</v>
      </c>
      <c r="J549" s="67">
        <v>0</v>
      </c>
      <c r="K549" s="67"/>
      <c r="L549" s="67"/>
      <c r="M549" s="67"/>
      <c r="N549" s="67">
        <v>0</v>
      </c>
      <c r="O549" s="67">
        <v>0</v>
      </c>
      <c r="P549" s="67">
        <v>0</v>
      </c>
      <c r="Q549" s="67">
        <v>0</v>
      </c>
      <c r="R549" s="67">
        <v>0</v>
      </c>
      <c r="S549" s="67">
        <v>254190.70299999998</v>
      </c>
      <c r="T549" s="67">
        <v>25419.070299999999</v>
      </c>
      <c r="U549" s="78">
        <v>48413.161293379999</v>
      </c>
      <c r="V549" s="62">
        <f t="shared" si="67"/>
        <v>1</v>
      </c>
    </row>
    <row r="550" spans="1:22" x14ac:dyDescent="0.25">
      <c r="A550" s="74">
        <f t="shared" si="62"/>
        <v>534</v>
      </c>
      <c r="B550" s="75">
        <f t="shared" si="63"/>
        <v>130</v>
      </c>
      <c r="C550" s="65" t="s">
        <v>73</v>
      </c>
      <c r="D550" s="65" t="s">
        <v>351</v>
      </c>
      <c r="E550" s="98" t="s">
        <v>554</v>
      </c>
      <c r="F550" s="76">
        <f t="shared" si="66"/>
        <v>26446557.673895352</v>
      </c>
      <c r="G550" s="67">
        <v>4525107.225966936</v>
      </c>
      <c r="H550" s="67">
        <v>2796445.9111580672</v>
      </c>
      <c r="I550" s="67">
        <v>1312542.3519563093</v>
      </c>
      <c r="J550" s="67">
        <v>1144056.1189434747</v>
      </c>
      <c r="K550" s="67"/>
      <c r="L550" s="67"/>
      <c r="M550" s="67">
        <v>433409.41392000002</v>
      </c>
      <c r="N550" s="67">
        <v>0</v>
      </c>
      <c r="O550" s="67">
        <v>13331310.272431584</v>
      </c>
      <c r="P550" s="67">
        <v>0</v>
      </c>
      <c r="Q550" s="67">
        <v>0</v>
      </c>
      <c r="R550" s="67">
        <v>0</v>
      </c>
      <c r="S550" s="67">
        <v>2193617.8228000002</v>
      </c>
      <c r="T550" s="67">
        <v>242740.96649999998</v>
      </c>
      <c r="U550" s="78">
        <v>467327.59021898004</v>
      </c>
      <c r="V550" s="62">
        <f t="shared" si="67"/>
        <v>6</v>
      </c>
    </row>
    <row r="551" spans="1:22" x14ac:dyDescent="0.25">
      <c r="A551" s="74">
        <f t="shared" si="62"/>
        <v>535</v>
      </c>
      <c r="B551" s="75">
        <f t="shared" si="63"/>
        <v>131</v>
      </c>
      <c r="C551" s="65" t="s">
        <v>73</v>
      </c>
      <c r="D551" s="65" t="s">
        <v>352</v>
      </c>
      <c r="E551" s="98" t="s">
        <v>554</v>
      </c>
      <c r="F551" s="76">
        <f t="shared" si="66"/>
        <v>10886557.18</v>
      </c>
      <c r="G551" s="67">
        <v>0</v>
      </c>
      <c r="H551" s="67">
        <v>0</v>
      </c>
      <c r="I551" s="67">
        <v>0</v>
      </c>
      <c r="J551" s="67">
        <v>0</v>
      </c>
      <c r="K551" s="67">
        <v>0</v>
      </c>
      <c r="L551" s="67"/>
      <c r="M551" s="67"/>
      <c r="N551" s="67">
        <v>0</v>
      </c>
      <c r="O551" s="67">
        <v>0</v>
      </c>
      <c r="P551" s="67">
        <v>0</v>
      </c>
      <c r="Q551" s="67">
        <v>0</v>
      </c>
      <c r="R551" s="67">
        <v>9481690.5221497193</v>
      </c>
      <c r="S551" s="67">
        <v>1088655.7180000001</v>
      </c>
      <c r="T551" s="77">
        <v>108865.57180000001</v>
      </c>
      <c r="U551" s="78">
        <v>207345.36805028003</v>
      </c>
      <c r="V551" s="62">
        <f t="shared" si="67"/>
        <v>1</v>
      </c>
    </row>
    <row r="552" spans="1:22" x14ac:dyDescent="0.25">
      <c r="A552" s="74">
        <f t="shared" ref="A552:A616" si="68">+A551+1</f>
        <v>536</v>
      </c>
      <c r="B552" s="75">
        <f t="shared" ref="B552:B616" si="69">+B551+1</f>
        <v>132</v>
      </c>
      <c r="C552" s="65" t="s">
        <v>73</v>
      </c>
      <c r="D552" s="65" t="s">
        <v>353</v>
      </c>
      <c r="E552" s="98" t="s">
        <v>554</v>
      </c>
      <c r="F552" s="76">
        <f t="shared" si="66"/>
        <v>28999968.579999998</v>
      </c>
      <c r="G552" s="67"/>
      <c r="H552" s="67"/>
      <c r="I552" s="67"/>
      <c r="J552" s="67"/>
      <c r="K552" s="67"/>
      <c r="L552" s="67"/>
      <c r="M552" s="67"/>
      <c r="N552" s="67"/>
      <c r="O552" s="67"/>
      <c r="P552" s="67">
        <v>0</v>
      </c>
      <c r="Q552" s="67">
        <v>25257638.634625319</v>
      </c>
      <c r="R552" s="67"/>
      <c r="S552" s="67">
        <v>2899996.858</v>
      </c>
      <c r="T552" s="77">
        <v>289999.68579999998</v>
      </c>
      <c r="U552" s="78">
        <v>552333.40157468</v>
      </c>
      <c r="V552" s="62">
        <f t="shared" si="67"/>
        <v>1</v>
      </c>
    </row>
    <row r="553" spans="1:22" x14ac:dyDescent="0.25">
      <c r="A553" s="74">
        <f t="shared" si="68"/>
        <v>537</v>
      </c>
      <c r="B553" s="75">
        <f t="shared" si="69"/>
        <v>133</v>
      </c>
      <c r="C553" s="65"/>
      <c r="D553" s="65" t="s">
        <v>670</v>
      </c>
      <c r="E553" s="98"/>
      <c r="F553" s="76">
        <f t="shared" si="66"/>
        <v>10774080</v>
      </c>
      <c r="G553" s="67"/>
      <c r="H553" s="67"/>
      <c r="I553" s="67"/>
      <c r="J553" s="67"/>
      <c r="K553" s="67"/>
      <c r="L553" s="67"/>
      <c r="M553" s="67"/>
      <c r="N553" s="67">
        <v>10384981.714635869</v>
      </c>
      <c r="O553" s="67"/>
      <c r="P553" s="67"/>
      <c r="Q553" s="67"/>
      <c r="R553" s="67"/>
      <c r="S553" s="67">
        <v>137999.768408064</v>
      </c>
      <c r="T553" s="77">
        <v>24000</v>
      </c>
      <c r="U553" s="78">
        <v>227098.51695606747</v>
      </c>
      <c r="V553" s="62">
        <f t="shared" si="67"/>
        <v>1</v>
      </c>
    </row>
    <row r="554" spans="1:22" x14ac:dyDescent="0.25">
      <c r="A554" s="74">
        <f t="shared" si="68"/>
        <v>538</v>
      </c>
      <c r="B554" s="75">
        <f t="shared" si="69"/>
        <v>134</v>
      </c>
      <c r="C554" s="65"/>
      <c r="D554" s="65" t="s">
        <v>671</v>
      </c>
      <c r="E554" s="98"/>
      <c r="F554" s="76">
        <f t="shared" si="66"/>
        <v>14412979.637864092</v>
      </c>
      <c r="G554" s="67"/>
      <c r="H554" s="67"/>
      <c r="I554" s="67"/>
      <c r="J554" s="67"/>
      <c r="K554" s="67"/>
      <c r="L554" s="67"/>
      <c r="M554" s="67"/>
      <c r="N554" s="67">
        <v>13862649.6</v>
      </c>
      <c r="O554" s="67"/>
      <c r="P554" s="67"/>
      <c r="Q554" s="67"/>
      <c r="R554" s="67"/>
      <c r="S554" s="67">
        <v>224221.56331912189</v>
      </c>
      <c r="T554" s="77">
        <v>24000</v>
      </c>
      <c r="U554" s="78">
        <v>302108.47454497078</v>
      </c>
      <c r="V554" s="62">
        <f t="shared" si="67"/>
        <v>1</v>
      </c>
    </row>
    <row r="555" spans="1:22" x14ac:dyDescent="0.25">
      <c r="A555" s="74">
        <f t="shared" si="68"/>
        <v>539</v>
      </c>
      <c r="B555" s="75">
        <f t="shared" si="69"/>
        <v>135</v>
      </c>
      <c r="C555" s="65"/>
      <c r="D555" s="65" t="s">
        <v>354</v>
      </c>
      <c r="E555" s="98"/>
      <c r="F555" s="76">
        <f t="shared" si="66"/>
        <v>50111322.820000008</v>
      </c>
      <c r="G555" s="67">
        <v>7207971.2584861796</v>
      </c>
      <c r="H555" s="67">
        <v>4168566.8282411997</v>
      </c>
      <c r="I555" s="67">
        <v>4406483.7908326201</v>
      </c>
      <c r="J555" s="67">
        <v>3359981.3480309998</v>
      </c>
      <c r="K555" s="67">
        <v>1342243.77142212</v>
      </c>
      <c r="L555" s="67"/>
      <c r="M555" s="67">
        <v>358162.19323499996</v>
      </c>
      <c r="N555" s="67">
        <v>0</v>
      </c>
      <c r="O555" s="67">
        <v>12831286.273936201</v>
      </c>
      <c r="P555" s="67">
        <v>0</v>
      </c>
      <c r="Q555" s="67"/>
      <c r="R555" s="67">
        <v>9797576.0184224993</v>
      </c>
      <c r="S555" s="67">
        <v>5187287.5781000005</v>
      </c>
      <c r="T555" s="77">
        <v>501113.22820000001</v>
      </c>
      <c r="U555" s="78">
        <v>950650.53109317983</v>
      </c>
      <c r="V555" s="62">
        <f t="shared" si="67"/>
        <v>8</v>
      </c>
    </row>
    <row r="556" spans="1:22" x14ac:dyDescent="0.25">
      <c r="A556" s="74">
        <f t="shared" si="68"/>
        <v>540</v>
      </c>
      <c r="B556" s="75">
        <f t="shared" si="69"/>
        <v>136</v>
      </c>
      <c r="C556" s="65" t="s">
        <v>73</v>
      </c>
      <c r="D556" s="65" t="s">
        <v>358</v>
      </c>
      <c r="E556" s="98" t="s">
        <v>554</v>
      </c>
      <c r="F556" s="76">
        <f t="shared" si="66"/>
        <v>4386293.6030662553</v>
      </c>
      <c r="G556" s="67">
        <v>3936147.9321097154</v>
      </c>
      <c r="H556" s="67">
        <v>0</v>
      </c>
      <c r="I556" s="67">
        <v>0</v>
      </c>
      <c r="J556" s="67">
        <v>0</v>
      </c>
      <c r="K556" s="67"/>
      <c r="L556" s="67"/>
      <c r="M556" s="67"/>
      <c r="N556" s="67">
        <v>0</v>
      </c>
      <c r="O556" s="67">
        <v>0</v>
      </c>
      <c r="P556" s="67">
        <v>0</v>
      </c>
      <c r="Q556" s="67">
        <v>0</v>
      </c>
      <c r="R556" s="67">
        <v>0</v>
      </c>
      <c r="S556" s="67">
        <v>328951.6568</v>
      </c>
      <c r="T556" s="67">
        <v>41118.9571</v>
      </c>
      <c r="U556" s="78">
        <v>80075.057056539998</v>
      </c>
      <c r="V556" s="62">
        <f t="shared" si="67"/>
        <v>1</v>
      </c>
    </row>
    <row r="557" spans="1:22" x14ac:dyDescent="0.25">
      <c r="A557" s="74">
        <f t="shared" si="68"/>
        <v>541</v>
      </c>
      <c r="B557" s="75">
        <f t="shared" si="69"/>
        <v>137</v>
      </c>
      <c r="C557" s="65" t="s">
        <v>73</v>
      </c>
      <c r="D557" s="65" t="s">
        <v>359</v>
      </c>
      <c r="E557" s="98" t="s">
        <v>554</v>
      </c>
      <c r="F557" s="76">
        <f t="shared" si="66"/>
        <v>4325520.6152716996</v>
      </c>
      <c r="G557" s="67">
        <v>3881391.7568713003</v>
      </c>
      <c r="H557" s="67">
        <v>0</v>
      </c>
      <c r="I557" s="67">
        <v>0</v>
      </c>
      <c r="J557" s="67">
        <v>0</v>
      </c>
      <c r="K557" s="67"/>
      <c r="L557" s="67"/>
      <c r="M557" s="67"/>
      <c r="N557" s="67">
        <v>0</v>
      </c>
      <c r="O557" s="67">
        <v>0</v>
      </c>
      <c r="P557" s="67">
        <v>0</v>
      </c>
      <c r="Q557" s="67">
        <v>0</v>
      </c>
      <c r="R557" s="67">
        <v>0</v>
      </c>
      <c r="S557" s="67">
        <v>324554.76800000004</v>
      </c>
      <c r="T557" s="67">
        <v>40569.346000000005</v>
      </c>
      <c r="U557" s="78">
        <v>79004.744400400014</v>
      </c>
      <c r="V557" s="62">
        <f t="shared" si="67"/>
        <v>1</v>
      </c>
    </row>
    <row r="558" spans="1:22" x14ac:dyDescent="0.25">
      <c r="A558" s="74">
        <f t="shared" si="68"/>
        <v>542</v>
      </c>
      <c r="B558" s="75">
        <f t="shared" si="69"/>
        <v>138</v>
      </c>
      <c r="C558" s="65" t="s">
        <v>73</v>
      </c>
      <c r="D558" s="65" t="s">
        <v>476</v>
      </c>
      <c r="E558" s="98" t="s">
        <v>554</v>
      </c>
      <c r="F558" s="76">
        <f t="shared" si="66"/>
        <v>25358226.279245999</v>
      </c>
      <c r="G558" s="67">
        <v>5804794.2058142396</v>
      </c>
      <c r="H558" s="67">
        <v>2068486.8169081199</v>
      </c>
      <c r="I558" s="67">
        <v>2161108.4722953597</v>
      </c>
      <c r="J558" s="67">
        <v>1352990.5470060001</v>
      </c>
      <c r="K558" s="67"/>
      <c r="L558" s="67"/>
      <c r="M558" s="67">
        <v>222745.84764851996</v>
      </c>
      <c r="N558" s="67">
        <v>0</v>
      </c>
      <c r="O558" s="67">
        <v>10612047.031450199</v>
      </c>
      <c r="P558" s="67">
        <v>0</v>
      </c>
      <c r="Q558" s="67">
        <v>0</v>
      </c>
      <c r="R558" s="67">
        <v>0</v>
      </c>
      <c r="S558" s="67">
        <v>2375533.0578000001</v>
      </c>
      <c r="T558" s="77">
        <v>276635.89679999999</v>
      </c>
      <c r="U558" s="78">
        <v>483884.40352356003</v>
      </c>
      <c r="V558" s="62">
        <f t="shared" si="67"/>
        <v>6</v>
      </c>
    </row>
    <row r="559" spans="1:22" x14ac:dyDescent="0.25">
      <c r="A559" s="74">
        <f t="shared" si="68"/>
        <v>543</v>
      </c>
      <c r="B559" s="75">
        <f t="shared" si="69"/>
        <v>139</v>
      </c>
      <c r="C559" s="65" t="s">
        <v>73</v>
      </c>
      <c r="D559" s="65" t="s">
        <v>361</v>
      </c>
      <c r="E559" s="98" t="s">
        <v>554</v>
      </c>
      <c r="F559" s="76">
        <f t="shared" si="66"/>
        <v>6411133.2599999998</v>
      </c>
      <c r="G559" s="67">
        <v>5709280.8574947594</v>
      </c>
      <c r="H559" s="67">
        <v>0</v>
      </c>
      <c r="I559" s="67">
        <v>0</v>
      </c>
      <c r="J559" s="67">
        <v>0</v>
      </c>
      <c r="K559" s="67"/>
      <c r="L559" s="67"/>
      <c r="M559" s="67"/>
      <c r="N559" s="67">
        <v>0</v>
      </c>
      <c r="O559" s="67">
        <v>0</v>
      </c>
      <c r="P559" s="67">
        <v>0</v>
      </c>
      <c r="Q559" s="67">
        <v>0</v>
      </c>
      <c r="R559" s="67">
        <v>0</v>
      </c>
      <c r="S559" s="67">
        <v>512890.66080000001</v>
      </c>
      <c r="T559" s="77">
        <v>64111.332600000002</v>
      </c>
      <c r="U559" s="78">
        <v>124850.40910523999</v>
      </c>
      <c r="V559" s="62">
        <f t="shared" si="67"/>
        <v>1</v>
      </c>
    </row>
    <row r="560" spans="1:22" x14ac:dyDescent="0.25">
      <c r="A560" s="74">
        <f t="shared" si="68"/>
        <v>544</v>
      </c>
      <c r="B560" s="75">
        <f t="shared" si="69"/>
        <v>140</v>
      </c>
      <c r="C560" s="65" t="s">
        <v>73</v>
      </c>
      <c r="D560" s="65" t="s">
        <v>362</v>
      </c>
      <c r="E560" s="98" t="s">
        <v>554</v>
      </c>
      <c r="F560" s="76">
        <f t="shared" si="66"/>
        <v>19780526.76326644</v>
      </c>
      <c r="G560" s="67">
        <v>3280088.99</v>
      </c>
      <c r="H560" s="67">
        <v>1167152.8400000001</v>
      </c>
      <c r="I560" s="67">
        <v>1247962.1000000001</v>
      </c>
      <c r="J560" s="67">
        <v>783013.39</v>
      </c>
      <c r="K560" s="67"/>
      <c r="L560" s="67"/>
      <c r="M560" s="67">
        <v>117081.436122</v>
      </c>
      <c r="N560" s="67">
        <v>0</v>
      </c>
      <c r="O560" s="67">
        <v>6081223.3600000003</v>
      </c>
      <c r="P560" s="67">
        <v>0</v>
      </c>
      <c r="Q560" s="67">
        <v>3161067.71</v>
      </c>
      <c r="R560" s="67">
        <v>3389504.91</v>
      </c>
      <c r="S560" s="67">
        <v>390060.34770000004</v>
      </c>
      <c r="T560" s="67">
        <v>37971.527699999999</v>
      </c>
      <c r="U560" s="78">
        <v>125400.15174444001</v>
      </c>
      <c r="V560" s="62">
        <f t="shared" si="67"/>
        <v>8</v>
      </c>
    </row>
    <row r="561" spans="1:22" x14ac:dyDescent="0.25">
      <c r="A561" s="74">
        <f t="shared" si="68"/>
        <v>545</v>
      </c>
      <c r="B561" s="75">
        <f t="shared" si="69"/>
        <v>141</v>
      </c>
      <c r="C561" s="65" t="s">
        <v>73</v>
      </c>
      <c r="D561" s="65" t="s">
        <v>200</v>
      </c>
      <c r="E561" s="98" t="s">
        <v>554</v>
      </c>
      <c r="F561" s="76">
        <f t="shared" si="66"/>
        <v>9208062.7141759992</v>
      </c>
      <c r="G561" s="67">
        <v>0</v>
      </c>
      <c r="H561" s="67">
        <v>0</v>
      </c>
      <c r="I561" s="67">
        <v>0</v>
      </c>
      <c r="J561" s="67">
        <v>0</v>
      </c>
      <c r="K561" s="67"/>
      <c r="L561" s="67"/>
      <c r="M561" s="67"/>
      <c r="N561" s="67">
        <v>0</v>
      </c>
      <c r="O561" s="67">
        <v>0</v>
      </c>
      <c r="P561" s="67">
        <v>0</v>
      </c>
      <c r="Q561" s="67">
        <v>0</v>
      </c>
      <c r="R561" s="67">
        <v>7829891.4404087989</v>
      </c>
      <c r="S561" s="67">
        <v>1108317.8799999999</v>
      </c>
      <c r="T561" s="77">
        <v>92400.171999999991</v>
      </c>
      <c r="U561" s="78">
        <v>177453.22176719998</v>
      </c>
      <c r="V561" s="62">
        <f t="shared" si="67"/>
        <v>1</v>
      </c>
    </row>
    <row r="562" spans="1:22" x14ac:dyDescent="0.25">
      <c r="A562" s="74">
        <f t="shared" si="68"/>
        <v>546</v>
      </c>
      <c r="B562" s="75">
        <f t="shared" si="69"/>
        <v>142</v>
      </c>
      <c r="C562" s="65" t="s">
        <v>73</v>
      </c>
      <c r="D562" s="65" t="s">
        <v>366</v>
      </c>
      <c r="E562" s="98" t="s">
        <v>554</v>
      </c>
      <c r="F562" s="76">
        <f t="shared" si="66"/>
        <v>5881515.5899999999</v>
      </c>
      <c r="G562" s="67">
        <v>0</v>
      </c>
      <c r="H562" s="67">
        <v>0</v>
      </c>
      <c r="I562" s="67">
        <v>0</v>
      </c>
      <c r="J562" s="67">
        <v>0</v>
      </c>
      <c r="K562" s="67">
        <v>0</v>
      </c>
      <c r="L562" s="67"/>
      <c r="M562" s="67"/>
      <c r="N562" s="67">
        <v>0</v>
      </c>
      <c r="O562" s="67">
        <v>0</v>
      </c>
      <c r="P562" s="67">
        <v>0</v>
      </c>
      <c r="Q562" s="67">
        <v>5547799.158590666</v>
      </c>
      <c r="R562" s="67">
        <v>0</v>
      </c>
      <c r="S562" s="67">
        <v>176500.30000340639</v>
      </c>
      <c r="T562" s="67">
        <v>35897</v>
      </c>
      <c r="U562" s="78">
        <v>121319.13140592711</v>
      </c>
      <c r="V562" s="62">
        <f t="shared" si="67"/>
        <v>1</v>
      </c>
    </row>
    <row r="563" spans="1:22" x14ac:dyDescent="0.25">
      <c r="A563" s="74">
        <f t="shared" si="68"/>
        <v>547</v>
      </c>
      <c r="B563" s="75">
        <f t="shared" si="69"/>
        <v>143</v>
      </c>
      <c r="C563" s="65" t="s">
        <v>73</v>
      </c>
      <c r="D563" s="65" t="s">
        <v>367</v>
      </c>
      <c r="E563" s="98" t="s">
        <v>554</v>
      </c>
      <c r="F563" s="76">
        <f t="shared" si="66"/>
        <v>41624435.189999998</v>
      </c>
      <c r="G563" s="67"/>
      <c r="H563" s="67"/>
      <c r="I563" s="67"/>
      <c r="J563" s="67"/>
      <c r="K563" s="67"/>
      <c r="L563" s="67"/>
      <c r="M563" s="67"/>
      <c r="N563" s="67"/>
      <c r="O563" s="67"/>
      <c r="P563" s="67">
        <v>0</v>
      </c>
      <c r="Q563" s="67">
        <v>36252968.326471262</v>
      </c>
      <c r="R563" s="67"/>
      <c r="S563" s="67">
        <v>4162443.5189999999</v>
      </c>
      <c r="T563" s="77">
        <v>416244.35190000001</v>
      </c>
      <c r="U563" s="78">
        <v>792778.99262874003</v>
      </c>
      <c r="V563" s="62">
        <f t="shared" si="67"/>
        <v>1</v>
      </c>
    </row>
    <row r="564" spans="1:22" x14ac:dyDescent="0.25">
      <c r="A564" s="74">
        <f t="shared" si="68"/>
        <v>548</v>
      </c>
      <c r="B564" s="75">
        <f t="shared" si="69"/>
        <v>144</v>
      </c>
      <c r="C564" s="65" t="s">
        <v>73</v>
      </c>
      <c r="D564" s="65" t="s">
        <v>206</v>
      </c>
      <c r="E564" s="98" t="s">
        <v>554</v>
      </c>
      <c r="F564" s="76">
        <f t="shared" si="66"/>
        <v>1767974.23</v>
      </c>
      <c r="G564" s="67">
        <v>0</v>
      </c>
      <c r="H564" s="67">
        <v>0</v>
      </c>
      <c r="I564" s="67">
        <v>1539824.2275154199</v>
      </c>
      <c r="J564" s="67">
        <v>0</v>
      </c>
      <c r="K564" s="67">
        <v>0</v>
      </c>
      <c r="L564" s="67"/>
      <c r="M564" s="67"/>
      <c r="N564" s="67">
        <v>0</v>
      </c>
      <c r="O564" s="67">
        <v>0</v>
      </c>
      <c r="P564" s="67">
        <v>0</v>
      </c>
      <c r="Q564" s="67"/>
      <c r="R564" s="67">
        <v>0</v>
      </c>
      <c r="S564" s="67">
        <v>176797.42300000001</v>
      </c>
      <c r="T564" s="77">
        <v>17679.742300000002</v>
      </c>
      <c r="U564" s="78">
        <v>33672.837184579999</v>
      </c>
      <c r="V564" s="62">
        <f t="shared" si="67"/>
        <v>1</v>
      </c>
    </row>
    <row r="565" spans="1:22" x14ac:dyDescent="0.25">
      <c r="A565" s="74">
        <f t="shared" si="68"/>
        <v>549</v>
      </c>
      <c r="B565" s="75">
        <f t="shared" si="69"/>
        <v>145</v>
      </c>
      <c r="C565" s="65" t="s">
        <v>73</v>
      </c>
      <c r="D565" s="65" t="s">
        <v>370</v>
      </c>
      <c r="E565" s="98" t="s">
        <v>554</v>
      </c>
      <c r="F565" s="76">
        <f t="shared" si="66"/>
        <v>1136857.68</v>
      </c>
      <c r="G565" s="67">
        <v>0</v>
      </c>
      <c r="H565" s="67">
        <v>0</v>
      </c>
      <c r="I565" s="67">
        <v>0</v>
      </c>
      <c r="J565" s="67">
        <v>0</v>
      </c>
      <c r="K565" s="67">
        <v>974016.82475999987</v>
      </c>
      <c r="L565" s="67"/>
      <c r="M565" s="67"/>
      <c r="N565" s="67">
        <v>0</v>
      </c>
      <c r="O565" s="67">
        <v>0</v>
      </c>
      <c r="P565" s="67">
        <v>0</v>
      </c>
      <c r="Q565" s="67">
        <v>0</v>
      </c>
      <c r="R565" s="67">
        <v>0</v>
      </c>
      <c r="S565" s="67">
        <v>113216.27</v>
      </c>
      <c r="T565" s="67">
        <v>28324.81</v>
      </c>
      <c r="U565" s="78">
        <v>21299.775239999999</v>
      </c>
      <c r="V565" s="62">
        <f t="shared" si="67"/>
        <v>1</v>
      </c>
    </row>
    <row r="566" spans="1:22" x14ac:dyDescent="0.25">
      <c r="A566" s="74">
        <f t="shared" si="68"/>
        <v>550</v>
      </c>
      <c r="B566" s="75">
        <f t="shared" si="69"/>
        <v>146</v>
      </c>
      <c r="C566" s="65" t="s">
        <v>73</v>
      </c>
      <c r="D566" s="65" t="s">
        <v>371</v>
      </c>
      <c r="E566" s="98" t="s">
        <v>554</v>
      </c>
      <c r="F566" s="76">
        <f t="shared" si="66"/>
        <v>2536945.4940698305</v>
      </c>
      <c r="G566" s="67">
        <v>0</v>
      </c>
      <c r="H566" s="67">
        <v>2230881.5159207908</v>
      </c>
      <c r="I566" s="67">
        <v>0</v>
      </c>
      <c r="J566" s="67">
        <v>0</v>
      </c>
      <c r="K566" s="67"/>
      <c r="L566" s="67"/>
      <c r="M566" s="67"/>
      <c r="N566" s="67">
        <v>0</v>
      </c>
      <c r="O566" s="67">
        <v>0</v>
      </c>
      <c r="P566" s="67">
        <v>0</v>
      </c>
      <c r="Q566" s="67">
        <v>0</v>
      </c>
      <c r="R566" s="67">
        <v>0</v>
      </c>
      <c r="S566" s="67">
        <v>237174.32400000002</v>
      </c>
      <c r="T566" s="67">
        <v>23717.432400000002</v>
      </c>
      <c r="U566" s="78">
        <v>45172.221749040007</v>
      </c>
      <c r="V566" s="62">
        <f t="shared" si="67"/>
        <v>1</v>
      </c>
    </row>
    <row r="567" spans="1:22" x14ac:dyDescent="0.25">
      <c r="A567" s="74">
        <f t="shared" si="68"/>
        <v>551</v>
      </c>
      <c r="B567" s="75">
        <f t="shared" si="69"/>
        <v>147</v>
      </c>
      <c r="C567" s="65" t="s">
        <v>73</v>
      </c>
      <c r="D567" s="65" t="s">
        <v>208</v>
      </c>
      <c r="E567" s="98" t="s">
        <v>554</v>
      </c>
      <c r="F567" s="76">
        <f t="shared" si="66"/>
        <v>3127944.99</v>
      </c>
      <c r="G567" s="67">
        <v>0</v>
      </c>
      <c r="H567" s="67">
        <v>0</v>
      </c>
      <c r="I567" s="67">
        <v>2724296.2008204604</v>
      </c>
      <c r="J567" s="67">
        <v>0</v>
      </c>
      <c r="K567" s="67"/>
      <c r="L567" s="67"/>
      <c r="M567" s="67"/>
      <c r="N567" s="67"/>
      <c r="O567" s="67"/>
      <c r="P567" s="67"/>
      <c r="Q567" s="67"/>
      <c r="R567" s="67">
        <v>0</v>
      </c>
      <c r="S567" s="67">
        <v>312794.49900000001</v>
      </c>
      <c r="T567" s="77">
        <v>31279.449900000003</v>
      </c>
      <c r="U567" s="78">
        <v>59574.840279540011</v>
      </c>
      <c r="V567" s="62">
        <f t="shared" si="67"/>
        <v>1</v>
      </c>
    </row>
    <row r="568" spans="1:22" x14ac:dyDescent="0.25">
      <c r="A568" s="74">
        <f t="shared" si="68"/>
        <v>552</v>
      </c>
      <c r="B568" s="75">
        <f t="shared" si="69"/>
        <v>148</v>
      </c>
      <c r="C568" s="65"/>
      <c r="D568" s="65" t="s">
        <v>672</v>
      </c>
      <c r="E568" s="98"/>
      <c r="F568" s="76">
        <f t="shared" si="66"/>
        <v>1971475.62</v>
      </c>
      <c r="G568" s="67"/>
      <c r="H568" s="67"/>
      <c r="I568" s="67"/>
      <c r="J568" s="67"/>
      <c r="K568" s="67">
        <v>1671863.4150329665</v>
      </c>
      <c r="L568" s="67"/>
      <c r="M568" s="67"/>
      <c r="N568" s="67"/>
      <c r="O568" s="67"/>
      <c r="P568" s="67"/>
      <c r="Q568" s="67"/>
      <c r="R568" s="67"/>
      <c r="S568" s="67">
        <v>239051.938176</v>
      </c>
      <c r="T568" s="77">
        <v>24000</v>
      </c>
      <c r="U568" s="78">
        <v>36560.266791033602</v>
      </c>
      <c r="V568" s="62">
        <f t="shared" si="67"/>
        <v>1</v>
      </c>
    </row>
    <row r="569" spans="1:22" x14ac:dyDescent="0.25">
      <c r="A569" s="74">
        <f t="shared" si="68"/>
        <v>553</v>
      </c>
      <c r="B569" s="75">
        <f t="shared" si="69"/>
        <v>149</v>
      </c>
      <c r="C569" s="65"/>
      <c r="D569" s="65" t="s">
        <v>673</v>
      </c>
      <c r="E569" s="98"/>
      <c r="F569" s="76">
        <f t="shared" si="66"/>
        <v>7182720</v>
      </c>
      <c r="G569" s="67"/>
      <c r="H569" s="67"/>
      <c r="I569" s="67"/>
      <c r="J569" s="67"/>
      <c r="K569" s="67"/>
      <c r="L569" s="67"/>
      <c r="M569" s="67"/>
      <c r="N569" s="67">
        <v>6868490.3575085625</v>
      </c>
      <c r="O569" s="67"/>
      <c r="P569" s="67"/>
      <c r="Q569" s="67"/>
      <c r="R569" s="67"/>
      <c r="S569" s="67">
        <v>140029.66941696001</v>
      </c>
      <c r="T569" s="77">
        <v>24000</v>
      </c>
      <c r="U569" s="78">
        <v>150199.97307447705</v>
      </c>
      <c r="V569" s="62">
        <f t="shared" si="67"/>
        <v>1</v>
      </c>
    </row>
    <row r="570" spans="1:22" x14ac:dyDescent="0.25">
      <c r="A570" s="74">
        <f t="shared" si="68"/>
        <v>554</v>
      </c>
      <c r="B570" s="75">
        <f t="shared" si="69"/>
        <v>150</v>
      </c>
      <c r="C570" s="65" t="s">
        <v>73</v>
      </c>
      <c r="D570" s="65" t="s">
        <v>210</v>
      </c>
      <c r="E570" s="98" t="s">
        <v>554</v>
      </c>
      <c r="F570" s="76">
        <f t="shared" si="66"/>
        <v>10500710.697894001</v>
      </c>
      <c r="G570" s="67">
        <v>0</v>
      </c>
      <c r="H570" s="67"/>
      <c r="I570" s="67">
        <v>2399769.9437850602</v>
      </c>
      <c r="J570" s="67">
        <v>0</v>
      </c>
      <c r="K570" s="67"/>
      <c r="L570" s="67"/>
      <c r="M570" s="67"/>
      <c r="N570" s="67"/>
      <c r="O570" s="67"/>
      <c r="P570" s="67"/>
      <c r="Q570" s="67"/>
      <c r="R570" s="67">
        <v>6599302.6705422606</v>
      </c>
      <c r="S570" s="67">
        <v>1194078.6180000002</v>
      </c>
      <c r="T570" s="77">
        <v>106657.6458</v>
      </c>
      <c r="U570" s="78">
        <v>200901.81976668001</v>
      </c>
      <c r="V570" s="62">
        <f t="shared" si="67"/>
        <v>2</v>
      </c>
    </row>
    <row r="571" spans="1:22" x14ac:dyDescent="0.25">
      <c r="A571" s="74">
        <f t="shared" si="68"/>
        <v>555</v>
      </c>
      <c r="B571" s="75">
        <f t="shared" si="69"/>
        <v>151</v>
      </c>
      <c r="C571" s="65"/>
      <c r="D571" s="65" t="s">
        <v>674</v>
      </c>
      <c r="E571" s="98"/>
      <c r="F571" s="76">
        <f t="shared" si="66"/>
        <v>24802068.950186882</v>
      </c>
      <c r="G571" s="67">
        <v>5544687.313339171</v>
      </c>
      <c r="H571" s="67">
        <v>1930791.9211917371</v>
      </c>
      <c r="I571" s="67">
        <v>2111313.0814775922</v>
      </c>
      <c r="J571" s="67">
        <v>1270475.5430157371</v>
      </c>
      <c r="K571" s="67">
        <v>907758.96658269316</v>
      </c>
      <c r="L571" s="67"/>
      <c r="M571" s="67">
        <v>204311.91246288078</v>
      </c>
      <c r="N571" s="67"/>
      <c r="O571" s="67"/>
      <c r="P571" s="67"/>
      <c r="Q571" s="67">
        <v>5286205.5917699561</v>
      </c>
      <c r="R571" s="67">
        <v>5808491.8929864354</v>
      </c>
      <c r="S571" s="67">
        <v>1188992.0979114345</v>
      </c>
      <c r="T571" s="77">
        <v>44676.8698248</v>
      </c>
      <c r="U571" s="78">
        <v>504363.75962444372</v>
      </c>
      <c r="V571" s="62">
        <f t="shared" si="67"/>
        <v>8</v>
      </c>
    </row>
    <row r="572" spans="1:22" x14ac:dyDescent="0.25">
      <c r="A572" s="74">
        <f t="shared" si="68"/>
        <v>556</v>
      </c>
      <c r="B572" s="75">
        <f t="shared" si="69"/>
        <v>152</v>
      </c>
      <c r="C572" s="65"/>
      <c r="D572" s="65" t="s">
        <v>675</v>
      </c>
      <c r="E572" s="98"/>
      <c r="F572" s="76">
        <f t="shared" si="66"/>
        <v>74923651.909586757</v>
      </c>
      <c r="G572" s="67">
        <v>11822138.915253168</v>
      </c>
      <c r="H572" s="67">
        <v>4192746.7065505343</v>
      </c>
      <c r="I572" s="67">
        <v>4497893.3018872356</v>
      </c>
      <c r="J572" s="67">
        <v>2796018.8655805346</v>
      </c>
      <c r="K572" s="67">
        <v>2055716.9420669565</v>
      </c>
      <c r="L572" s="67"/>
      <c r="M572" s="67">
        <v>429590.66187959554</v>
      </c>
      <c r="N572" s="67"/>
      <c r="O572" s="67">
        <v>21981498.489577852</v>
      </c>
      <c r="P572" s="67"/>
      <c r="Q572" s="67">
        <v>11331624.506706703</v>
      </c>
      <c r="R572" s="67">
        <v>12368954.783286048</v>
      </c>
      <c r="S572" s="67">
        <v>1836823.8115989452</v>
      </c>
      <c r="T572" s="77">
        <v>47605.562949359999</v>
      </c>
      <c r="U572" s="78">
        <v>1563039.3622498228</v>
      </c>
      <c r="V572" s="62">
        <f t="shared" si="67"/>
        <v>9</v>
      </c>
    </row>
    <row r="573" spans="1:22" x14ac:dyDescent="0.25">
      <c r="A573" s="74">
        <f t="shared" si="68"/>
        <v>557</v>
      </c>
      <c r="B573" s="75">
        <f t="shared" si="69"/>
        <v>153</v>
      </c>
      <c r="C573" s="65"/>
      <c r="D573" s="65" t="s">
        <v>676</v>
      </c>
      <c r="E573" s="98"/>
      <c r="F573" s="76">
        <f t="shared" si="66"/>
        <v>2039953.34</v>
      </c>
      <c r="G573" s="67"/>
      <c r="H573" s="67"/>
      <c r="I573" s="67"/>
      <c r="J573" s="67"/>
      <c r="K573" s="67">
        <v>1732566.2449115328</v>
      </c>
      <c r="L573" s="67"/>
      <c r="M573" s="67"/>
      <c r="N573" s="67"/>
      <c r="O573" s="67"/>
      <c r="P573" s="67"/>
      <c r="Q573" s="67"/>
      <c r="R573" s="67"/>
      <c r="S573" s="67">
        <v>245499.38035199995</v>
      </c>
      <c r="T573" s="77">
        <v>24000</v>
      </c>
      <c r="U573" s="78">
        <v>37887.714736467206</v>
      </c>
      <c r="V573" s="62">
        <f t="shared" si="67"/>
        <v>1</v>
      </c>
    </row>
    <row r="574" spans="1:22" x14ac:dyDescent="0.25">
      <c r="A574" s="74">
        <f t="shared" si="68"/>
        <v>558</v>
      </c>
      <c r="B574" s="75">
        <f t="shared" si="69"/>
        <v>154</v>
      </c>
      <c r="C574" s="65"/>
      <c r="D574" s="65" t="s">
        <v>677</v>
      </c>
      <c r="E574" s="98"/>
      <c r="F574" s="76">
        <f t="shared" si="66"/>
        <v>33755644.016001284</v>
      </c>
      <c r="G574" s="67">
        <v>6215154.0490028635</v>
      </c>
      <c r="H574" s="67">
        <v>2143637.4761874913</v>
      </c>
      <c r="I574" s="67">
        <v>2373820.8287424021</v>
      </c>
      <c r="J574" s="67">
        <v>1401136.3128114911</v>
      </c>
      <c r="K574" s="67">
        <v>986806.02311840642</v>
      </c>
      <c r="L574" s="67"/>
      <c r="M574" s="67">
        <v>230299.60996685261</v>
      </c>
      <c r="N574" s="67"/>
      <c r="O574" s="67">
        <v>11655792.165892318</v>
      </c>
      <c r="P574" s="67"/>
      <c r="Q574" s="67"/>
      <c r="R574" s="67">
        <v>6517670.0745251151</v>
      </c>
      <c r="S574" s="67">
        <v>1498477.79318372</v>
      </c>
      <c r="T574" s="77">
        <v>43476.727368</v>
      </c>
      <c r="U574" s="78">
        <v>689372.95520262048</v>
      </c>
      <c r="V574" s="62">
        <f t="shared" si="67"/>
        <v>8</v>
      </c>
    </row>
    <row r="575" spans="1:22" x14ac:dyDescent="0.25">
      <c r="A575" s="74">
        <f t="shared" si="68"/>
        <v>559</v>
      </c>
      <c r="B575" s="75">
        <f t="shared" si="69"/>
        <v>155</v>
      </c>
      <c r="C575" s="65"/>
      <c r="D575" s="65" t="s">
        <v>678</v>
      </c>
      <c r="E575" s="98"/>
      <c r="F575" s="76">
        <f t="shared" si="66"/>
        <v>58958023.002210207</v>
      </c>
      <c r="G575" s="67">
        <v>6142121.8651877278</v>
      </c>
      <c r="H575" s="67">
        <v>3578025.9848233829</v>
      </c>
      <c r="I575" s="67"/>
      <c r="J575" s="67">
        <v>2974577.8532713829</v>
      </c>
      <c r="K575" s="67">
        <v>1375191.617017613</v>
      </c>
      <c r="L575" s="67"/>
      <c r="M575" s="67">
        <v>292554.20428490959</v>
      </c>
      <c r="N575" s="67"/>
      <c r="O575" s="67">
        <v>11168994.283332974</v>
      </c>
      <c r="P575" s="67"/>
      <c r="Q575" s="67">
        <v>22105655.477428261</v>
      </c>
      <c r="R575" s="67">
        <v>8603954.118300084</v>
      </c>
      <c r="S575" s="67">
        <v>1441429.1382704319</v>
      </c>
      <c r="T575" s="77">
        <v>45640.048646160001</v>
      </c>
      <c r="U575" s="78">
        <v>1229878.4116472832</v>
      </c>
      <c r="V575" s="62">
        <f t="shared" si="67"/>
        <v>8</v>
      </c>
    </row>
    <row r="576" spans="1:22" x14ac:dyDescent="0.25">
      <c r="A576" s="74">
        <f t="shared" si="68"/>
        <v>560</v>
      </c>
      <c r="B576" s="75">
        <f t="shared" si="69"/>
        <v>156</v>
      </c>
      <c r="C576" s="65" t="s">
        <v>73</v>
      </c>
      <c r="D576" s="65" t="s">
        <v>85</v>
      </c>
      <c r="E576" s="98" t="s">
        <v>554</v>
      </c>
      <c r="F576" s="76">
        <f t="shared" si="66"/>
        <v>2600773.1373060001</v>
      </c>
      <c r="G576" s="67"/>
      <c r="H576" s="67">
        <v>0</v>
      </c>
      <c r="I576" s="67">
        <v>2244217.7771235602</v>
      </c>
      <c r="J576" s="67">
        <v>0</v>
      </c>
      <c r="K576" s="67"/>
      <c r="L576" s="67"/>
      <c r="M576" s="67"/>
      <c r="N576" s="67"/>
      <c r="O576" s="67"/>
      <c r="P576" s="67"/>
      <c r="Q576" s="67"/>
      <c r="R576" s="67">
        <v>0</v>
      </c>
      <c r="S576" s="67">
        <v>267799.22400000005</v>
      </c>
      <c r="T576" s="77">
        <v>28804.851400000003</v>
      </c>
      <c r="U576" s="78">
        <v>59951.284782440009</v>
      </c>
      <c r="V576" s="62">
        <f t="shared" si="67"/>
        <v>1</v>
      </c>
    </row>
    <row r="577" spans="1:22" x14ac:dyDescent="0.25">
      <c r="A577" s="74">
        <f t="shared" si="68"/>
        <v>561</v>
      </c>
      <c r="B577" s="75">
        <f t="shared" si="69"/>
        <v>157</v>
      </c>
      <c r="C577" s="65" t="s">
        <v>73</v>
      </c>
      <c r="D577" s="65" t="s">
        <v>622</v>
      </c>
      <c r="E577" s="98" t="s">
        <v>554</v>
      </c>
      <c r="F577" s="76">
        <f t="shared" si="66"/>
        <v>47427483.083760329</v>
      </c>
      <c r="G577" s="67">
        <v>8926508.35661209</v>
      </c>
      <c r="H577" s="67">
        <v>5216197.4073944716</v>
      </c>
      <c r="I577" s="67"/>
      <c r="J577" s="67"/>
      <c r="K577" s="67">
        <v>2042712.5407202167</v>
      </c>
      <c r="L577" s="67"/>
      <c r="M577" s="67">
        <v>422164.72622584924</v>
      </c>
      <c r="N577" s="67"/>
      <c r="O577" s="67">
        <v>16183951.396371789</v>
      </c>
      <c r="P577" s="67"/>
      <c r="Q577" s="67"/>
      <c r="R577" s="67">
        <v>12478267.299158296</v>
      </c>
      <c r="S577" s="67">
        <v>1118866.6373865502</v>
      </c>
      <c r="T577" s="77">
        <v>48855.842978400004</v>
      </c>
      <c r="U577" s="78">
        <v>989958.8769126609</v>
      </c>
      <c r="V577" s="62">
        <f t="shared" si="67"/>
        <v>6</v>
      </c>
    </row>
    <row r="578" spans="1:22" x14ac:dyDescent="0.25">
      <c r="A578" s="74">
        <f t="shared" si="68"/>
        <v>562</v>
      </c>
      <c r="B578" s="75">
        <f t="shared" si="69"/>
        <v>158</v>
      </c>
      <c r="C578" s="65"/>
      <c r="D578" s="65" t="s">
        <v>648</v>
      </c>
      <c r="E578" s="98"/>
      <c r="F578" s="76">
        <f t="shared" si="66"/>
        <v>99082211.987378091</v>
      </c>
      <c r="G578" s="67">
        <v>9280939.3300000001</v>
      </c>
      <c r="H578" s="67">
        <v>5488037.1399999997</v>
      </c>
      <c r="I578" s="67">
        <v>5801261.5999999996</v>
      </c>
      <c r="J578" s="67">
        <v>4577819.82</v>
      </c>
      <c r="K578" s="67"/>
      <c r="L578" s="67"/>
      <c r="M578" s="67">
        <v>428226.9</v>
      </c>
      <c r="N578" s="67"/>
      <c r="O578" s="67">
        <v>16705057.109999999</v>
      </c>
      <c r="P578" s="67"/>
      <c r="Q578" s="67">
        <v>32797378.460000001</v>
      </c>
      <c r="R578" s="67">
        <v>12898788.300000001</v>
      </c>
      <c r="S578" s="67">
        <v>8543875.6819000002</v>
      </c>
      <c r="T578" s="77">
        <v>879775.08660000004</v>
      </c>
      <c r="U578" s="78">
        <v>1681052.5588781</v>
      </c>
      <c r="V578" s="62"/>
    </row>
    <row r="579" spans="1:22" x14ac:dyDescent="0.25">
      <c r="A579" s="74">
        <f t="shared" si="68"/>
        <v>563</v>
      </c>
      <c r="B579" s="75">
        <f t="shared" si="69"/>
        <v>159</v>
      </c>
      <c r="C579" s="65" t="s">
        <v>73</v>
      </c>
      <c r="D579" s="65" t="s">
        <v>212</v>
      </c>
      <c r="E579" s="98" t="s">
        <v>554</v>
      </c>
      <c r="F579" s="76">
        <f t="shared" si="66"/>
        <v>6068209.5</v>
      </c>
      <c r="G579" s="67">
        <v>5838134.5613640007</v>
      </c>
      <c r="H579" s="67">
        <v>0</v>
      </c>
      <c r="I579" s="67">
        <v>0</v>
      </c>
      <c r="J579" s="67">
        <v>0</v>
      </c>
      <c r="K579" s="67">
        <v>0</v>
      </c>
      <c r="L579" s="67"/>
      <c r="M579" s="67"/>
      <c r="N579" s="67">
        <v>0</v>
      </c>
      <c r="O579" s="67">
        <v>0</v>
      </c>
      <c r="P579" s="67">
        <v>0</v>
      </c>
      <c r="Q579" s="67">
        <v>0</v>
      </c>
      <c r="R579" s="67">
        <v>0</v>
      </c>
      <c r="S579" s="67">
        <v>99958.34</v>
      </c>
      <c r="T579" s="67">
        <v>2448.42</v>
      </c>
      <c r="U579" s="78">
        <v>127668.17863600001</v>
      </c>
      <c r="V579" s="62">
        <f t="shared" si="67"/>
        <v>1</v>
      </c>
    </row>
    <row r="580" spans="1:22" x14ac:dyDescent="0.25">
      <c r="A580" s="74">
        <f t="shared" si="68"/>
        <v>564</v>
      </c>
      <c r="B580" s="75">
        <f t="shared" si="69"/>
        <v>160</v>
      </c>
      <c r="C580" s="65" t="s">
        <v>73</v>
      </c>
      <c r="D580" s="65" t="s">
        <v>375</v>
      </c>
      <c r="E580" s="98" t="s">
        <v>554</v>
      </c>
      <c r="F580" s="76">
        <f t="shared" si="66"/>
        <v>4095595.5620930507</v>
      </c>
      <c r="G580" s="67">
        <v>0</v>
      </c>
      <c r="H580" s="67">
        <v>2080965.3426794703</v>
      </c>
      <c r="I580" s="67">
        <v>0</v>
      </c>
      <c r="J580" s="67">
        <v>1397905.6390375202</v>
      </c>
      <c r="K580" s="67"/>
      <c r="L580" s="67"/>
      <c r="M580" s="67"/>
      <c r="N580" s="67">
        <v>0</v>
      </c>
      <c r="O580" s="67">
        <v>0</v>
      </c>
      <c r="P580" s="67">
        <v>0</v>
      </c>
      <c r="Q580" s="67">
        <v>0</v>
      </c>
      <c r="R580" s="67">
        <v>0</v>
      </c>
      <c r="S580" s="67">
        <v>488465.04570000002</v>
      </c>
      <c r="T580" s="67">
        <v>60948.081399999995</v>
      </c>
      <c r="U580" s="78">
        <v>67311.453276059998</v>
      </c>
      <c r="V580" s="62">
        <f t="shared" si="67"/>
        <v>2</v>
      </c>
    </row>
    <row r="581" spans="1:22" x14ac:dyDescent="0.25">
      <c r="A581" s="74">
        <f t="shared" si="68"/>
        <v>565</v>
      </c>
      <c r="B581" s="75">
        <f t="shared" si="69"/>
        <v>161</v>
      </c>
      <c r="C581" s="65" t="s">
        <v>73</v>
      </c>
      <c r="D581" s="65" t="s">
        <v>214</v>
      </c>
      <c r="E581" s="98" t="s">
        <v>554</v>
      </c>
      <c r="F581" s="76">
        <f t="shared" si="66"/>
        <v>17364938.809999999</v>
      </c>
      <c r="G581" s="67"/>
      <c r="H581" s="67"/>
      <c r="I581" s="67"/>
      <c r="J581" s="67"/>
      <c r="K581" s="67"/>
      <c r="L581" s="67"/>
      <c r="M581" s="67"/>
      <c r="N581" s="67">
        <v>0</v>
      </c>
      <c r="O581" s="67">
        <v>0</v>
      </c>
      <c r="P581" s="67">
        <v>0</v>
      </c>
      <c r="Q581" s="67">
        <v>15124062.916324738</v>
      </c>
      <c r="R581" s="67">
        <v>0</v>
      </c>
      <c r="S581" s="67">
        <v>1736493.8810000001</v>
      </c>
      <c r="T581" s="77">
        <v>173649.38809999998</v>
      </c>
      <c r="U581" s="78">
        <v>330732.62457525998</v>
      </c>
      <c r="V581" s="62">
        <f t="shared" si="67"/>
        <v>1</v>
      </c>
    </row>
    <row r="582" spans="1:22" x14ac:dyDescent="0.25">
      <c r="A582" s="74">
        <f t="shared" si="68"/>
        <v>566</v>
      </c>
      <c r="B582" s="75">
        <f t="shared" si="69"/>
        <v>162</v>
      </c>
      <c r="C582" s="65" t="s">
        <v>73</v>
      </c>
      <c r="D582" s="65" t="s">
        <v>215</v>
      </c>
      <c r="E582" s="98" t="s">
        <v>554</v>
      </c>
      <c r="F582" s="76">
        <f t="shared" si="66"/>
        <v>17750287.941246003</v>
      </c>
      <c r="G582" s="67"/>
      <c r="H582" s="67"/>
      <c r="I582" s="67"/>
      <c r="J582" s="67"/>
      <c r="K582" s="67"/>
      <c r="L582" s="67"/>
      <c r="M582" s="67"/>
      <c r="N582" s="67">
        <v>0</v>
      </c>
      <c r="O582" s="67">
        <v>0</v>
      </c>
      <c r="P582" s="67">
        <v>0</v>
      </c>
      <c r="Q582" s="67">
        <v>15131212.272876842</v>
      </c>
      <c r="R582" s="67">
        <v>0</v>
      </c>
      <c r="S582" s="67">
        <v>2077629.7460000003</v>
      </c>
      <c r="T582" s="77">
        <v>174842.5846</v>
      </c>
      <c r="U582" s="78">
        <v>366603.33776916005</v>
      </c>
      <c r="V582" s="62">
        <f t="shared" si="67"/>
        <v>1</v>
      </c>
    </row>
    <row r="583" spans="1:22" x14ac:dyDescent="0.25">
      <c r="A583" s="74">
        <f t="shared" si="68"/>
        <v>567</v>
      </c>
      <c r="B583" s="75">
        <f t="shared" si="69"/>
        <v>163</v>
      </c>
      <c r="C583" s="65" t="s">
        <v>73</v>
      </c>
      <c r="D583" s="65" t="s">
        <v>376</v>
      </c>
      <c r="E583" s="98" t="s">
        <v>554</v>
      </c>
      <c r="F583" s="76">
        <f t="shared" si="66"/>
        <v>29478707.079999994</v>
      </c>
      <c r="G583" s="67">
        <v>4454647.7270950191</v>
      </c>
      <c r="H583" s="67">
        <v>1587374.11791714</v>
      </c>
      <c r="I583" s="67">
        <v>1658452.76095254</v>
      </c>
      <c r="J583" s="67">
        <v>1038296.2829962799</v>
      </c>
      <c r="K583" s="67"/>
      <c r="L583" s="67"/>
      <c r="M583" s="67">
        <v>170937.02604636003</v>
      </c>
      <c r="N583" s="67">
        <v>0</v>
      </c>
      <c r="O583" s="67">
        <v>8143773.8420052007</v>
      </c>
      <c r="P583" s="67">
        <v>0</v>
      </c>
      <c r="Q583" s="67">
        <v>4228285.0782631198</v>
      </c>
      <c r="R583" s="67">
        <v>4560700.3930828199</v>
      </c>
      <c r="S583" s="67">
        <v>2776330.3624</v>
      </c>
      <c r="T583" s="77">
        <v>294787.07079999999</v>
      </c>
      <c r="U583" s="78">
        <v>565122.41844152007</v>
      </c>
      <c r="V583" s="62">
        <f t="shared" si="67"/>
        <v>8</v>
      </c>
    </row>
    <row r="584" spans="1:22" x14ac:dyDescent="0.25">
      <c r="A584" s="74">
        <f t="shared" si="68"/>
        <v>568</v>
      </c>
      <c r="B584" s="75">
        <f t="shared" si="69"/>
        <v>164</v>
      </c>
      <c r="C584" s="65" t="s">
        <v>73</v>
      </c>
      <c r="D584" s="65" t="s">
        <v>86</v>
      </c>
      <c r="E584" s="98" t="s">
        <v>554</v>
      </c>
      <c r="F584" s="76">
        <f t="shared" si="66"/>
        <v>48216948.077204004</v>
      </c>
      <c r="G584" s="67">
        <v>14487752.111381641</v>
      </c>
      <c r="H584" s="67">
        <v>5162581.6814224795</v>
      </c>
      <c r="I584" s="67">
        <v>5393749.1598622799</v>
      </c>
      <c r="J584" s="67">
        <v>3376828.00437696</v>
      </c>
      <c r="K584" s="67"/>
      <c r="L584" s="67"/>
      <c r="M584" s="67"/>
      <c r="N584" s="67">
        <v>0</v>
      </c>
      <c r="O584" s="67">
        <v>0</v>
      </c>
      <c r="P584" s="67">
        <v>0</v>
      </c>
      <c r="Q584" s="67">
        <v>13751557.888197359</v>
      </c>
      <c r="R584" s="67"/>
      <c r="S584" s="67">
        <v>4616920.8379999995</v>
      </c>
      <c r="T584" s="77">
        <v>505906.65680000006</v>
      </c>
      <c r="U584" s="78">
        <v>921651.73716328025</v>
      </c>
      <c r="V584" s="62">
        <f t="shared" si="67"/>
        <v>5</v>
      </c>
    </row>
    <row r="585" spans="1:22" x14ac:dyDescent="0.25">
      <c r="A585" s="74">
        <f t="shared" si="68"/>
        <v>569</v>
      </c>
      <c r="B585" s="75">
        <f t="shared" si="69"/>
        <v>165</v>
      </c>
      <c r="C585" s="65" t="s">
        <v>73</v>
      </c>
      <c r="D585" s="65" t="s">
        <v>377</v>
      </c>
      <c r="E585" s="98" t="s">
        <v>554</v>
      </c>
      <c r="F585" s="76">
        <f t="shared" si="66"/>
        <v>13967958.4</v>
      </c>
      <c r="G585" s="67">
        <v>6278778.3834300004</v>
      </c>
      <c r="H585" s="67"/>
      <c r="I585" s="67">
        <v>3922818.876228</v>
      </c>
      <c r="J585" s="67">
        <v>3084097.6605179999</v>
      </c>
      <c r="K585" s="67"/>
      <c r="L585" s="67"/>
      <c r="M585" s="67">
        <v>285559.1703006</v>
      </c>
      <c r="N585" s="67">
        <v>0</v>
      </c>
      <c r="O585" s="67">
        <v>0</v>
      </c>
      <c r="P585" s="67">
        <v>0</v>
      </c>
      <c r="Q585" s="67">
        <v>0</v>
      </c>
      <c r="R585" s="67">
        <v>0</v>
      </c>
      <c r="S585" s="67">
        <v>78950.87950000001</v>
      </c>
      <c r="T585" s="77">
        <v>20977.589500000002</v>
      </c>
      <c r="U585" s="78">
        <v>296775.84052339999</v>
      </c>
      <c r="V585" s="62">
        <f t="shared" si="67"/>
        <v>4</v>
      </c>
    </row>
    <row r="586" spans="1:22" x14ac:dyDescent="0.25">
      <c r="A586" s="74">
        <f t="shared" si="68"/>
        <v>570</v>
      </c>
      <c r="B586" s="75">
        <f t="shared" si="69"/>
        <v>166</v>
      </c>
      <c r="C586" s="65" t="s">
        <v>73</v>
      </c>
      <c r="D586" s="65" t="s">
        <v>378</v>
      </c>
      <c r="E586" s="98" t="s">
        <v>554</v>
      </c>
      <c r="F586" s="76">
        <f t="shared" si="66"/>
        <v>31799664</v>
      </c>
      <c r="G586" s="67"/>
      <c r="H586" s="67"/>
      <c r="I586" s="67"/>
      <c r="J586" s="67"/>
      <c r="K586" s="67"/>
      <c r="L586" s="67"/>
      <c r="M586" s="67"/>
      <c r="N586" s="67">
        <v>0</v>
      </c>
      <c r="O586" s="67"/>
      <c r="P586" s="67">
        <v>0</v>
      </c>
      <c r="Q586" s="67">
        <v>30926036.243172001</v>
      </c>
      <c r="R586" s="67"/>
      <c r="S586" s="67">
        <v>184767.57</v>
      </c>
      <c r="T586" s="77">
        <v>12570.41</v>
      </c>
      <c r="U586" s="78">
        <v>676289.77682800009</v>
      </c>
      <c r="V586" s="62">
        <f t="shared" si="67"/>
        <v>1</v>
      </c>
    </row>
    <row r="587" spans="1:22" x14ac:dyDescent="0.25">
      <c r="A587" s="74">
        <f t="shared" si="68"/>
        <v>571</v>
      </c>
      <c r="B587" s="75">
        <f t="shared" si="69"/>
        <v>167</v>
      </c>
      <c r="C587" s="65" t="s">
        <v>73</v>
      </c>
      <c r="D587" s="65" t="s">
        <v>379</v>
      </c>
      <c r="E587" s="98" t="s">
        <v>554</v>
      </c>
      <c r="F587" s="76">
        <f t="shared" si="66"/>
        <v>74547050.976293281</v>
      </c>
      <c r="G587" s="67">
        <v>10370296.47949386</v>
      </c>
      <c r="H587" s="67">
        <v>5997425.9547111001</v>
      </c>
      <c r="I587" s="67">
        <v>6339723.2965151407</v>
      </c>
      <c r="J587" s="67">
        <v>4834092.9101480395</v>
      </c>
      <c r="K587" s="67"/>
      <c r="L587" s="67"/>
      <c r="M587" s="67">
        <v>515297.3006874001</v>
      </c>
      <c r="N587" s="67">
        <v>0</v>
      </c>
      <c r="O587" s="67">
        <v>18460706.644925997</v>
      </c>
      <c r="P587" s="67">
        <v>0</v>
      </c>
      <c r="Q587" s="67"/>
      <c r="R587" s="67">
        <v>14096028.4779699</v>
      </c>
      <c r="S587" s="67">
        <v>10720315.228000002</v>
      </c>
      <c r="T587" s="77">
        <v>1103886.1763999998</v>
      </c>
      <c r="U587" s="78">
        <v>2109278.5074418397</v>
      </c>
      <c r="V587" s="62">
        <f t="shared" si="67"/>
        <v>7</v>
      </c>
    </row>
    <row r="588" spans="1:22" x14ac:dyDescent="0.25">
      <c r="A588" s="74">
        <f t="shared" si="68"/>
        <v>572</v>
      </c>
      <c r="B588" s="75">
        <f t="shared" si="69"/>
        <v>168</v>
      </c>
      <c r="C588" s="65" t="s">
        <v>73</v>
      </c>
      <c r="D588" s="65" t="s">
        <v>217</v>
      </c>
      <c r="E588" s="98" t="s">
        <v>554</v>
      </c>
      <c r="F588" s="76">
        <f t="shared" si="66"/>
        <v>17721368.270388</v>
      </c>
      <c r="G588" s="67"/>
      <c r="H588" s="67"/>
      <c r="I588" s="67"/>
      <c r="J588" s="67"/>
      <c r="K588" s="67"/>
      <c r="L588" s="67"/>
      <c r="M588" s="67"/>
      <c r="N588" s="67">
        <v>0</v>
      </c>
      <c r="O588" s="67">
        <v>0</v>
      </c>
      <c r="P588" s="67">
        <v>0</v>
      </c>
      <c r="Q588" s="67">
        <v>15105792.339437097</v>
      </c>
      <c r="R588" s="67">
        <v>0</v>
      </c>
      <c r="S588" s="67">
        <v>2073872.4750000001</v>
      </c>
      <c r="T588" s="77">
        <v>175661.8315</v>
      </c>
      <c r="U588" s="78">
        <v>366041.62445090001</v>
      </c>
      <c r="V588" s="62">
        <f t="shared" si="67"/>
        <v>1</v>
      </c>
    </row>
    <row r="589" spans="1:22" x14ac:dyDescent="0.25">
      <c r="A589" s="74">
        <f t="shared" si="68"/>
        <v>573</v>
      </c>
      <c r="B589" s="75">
        <f t="shared" si="69"/>
        <v>169</v>
      </c>
      <c r="C589" s="65" t="s">
        <v>73</v>
      </c>
      <c r="D589" s="65" t="s">
        <v>218</v>
      </c>
      <c r="E589" s="98" t="s">
        <v>554</v>
      </c>
      <c r="F589" s="76">
        <f t="shared" si="66"/>
        <v>9690943.7700000014</v>
      </c>
      <c r="G589" s="67">
        <v>4256960.5015337411</v>
      </c>
      <c r="H589" s="67">
        <v>1516930.0345470598</v>
      </c>
      <c r="I589" s="67">
        <v>1584854.3608997399</v>
      </c>
      <c r="J589" s="67">
        <v>992219.03665164008</v>
      </c>
      <c r="K589" s="67">
        <v>0</v>
      </c>
      <c r="L589" s="67"/>
      <c r="M589" s="67">
        <v>163351.22964971996</v>
      </c>
      <c r="N589" s="67">
        <v>0</v>
      </c>
      <c r="O589" s="67"/>
      <c r="P589" s="67"/>
      <c r="Q589" s="67"/>
      <c r="R589" s="67">
        <v>0</v>
      </c>
      <c r="S589" s="67">
        <v>893528.34080000001</v>
      </c>
      <c r="T589" s="77">
        <v>96909.437699999995</v>
      </c>
      <c r="U589" s="78">
        <v>186190.82821810001</v>
      </c>
      <c r="V589" s="62">
        <f t="shared" si="67"/>
        <v>5</v>
      </c>
    </row>
    <row r="590" spans="1:22" x14ac:dyDescent="0.25">
      <c r="A590" s="74">
        <f t="shared" si="68"/>
        <v>574</v>
      </c>
      <c r="B590" s="75">
        <f t="shared" si="69"/>
        <v>170</v>
      </c>
      <c r="C590" s="65" t="s">
        <v>46</v>
      </c>
      <c r="D590" s="65" t="s">
        <v>382</v>
      </c>
      <c r="E590" s="98" t="s">
        <v>554</v>
      </c>
      <c r="F590" s="76">
        <f t="shared" si="66"/>
        <v>2836061.97</v>
      </c>
      <c r="G590" s="67"/>
      <c r="H590" s="67"/>
      <c r="I590" s="67">
        <v>2470079.5170193799</v>
      </c>
      <c r="J590" s="67">
        <v>0</v>
      </c>
      <c r="K590" s="67"/>
      <c r="L590" s="67"/>
      <c r="M590" s="67"/>
      <c r="N590" s="67"/>
      <c r="O590" s="67"/>
      <c r="P590" s="67"/>
      <c r="Q590" s="67"/>
      <c r="R590" s="67"/>
      <c r="S590" s="67">
        <v>283606.19700000004</v>
      </c>
      <c r="T590" s="77">
        <v>28360.619700000003</v>
      </c>
      <c r="U590" s="78">
        <v>54015.636280620005</v>
      </c>
      <c r="V590" s="62">
        <f t="shared" si="67"/>
        <v>1</v>
      </c>
    </row>
    <row r="591" spans="1:22" x14ac:dyDescent="0.25">
      <c r="A591" s="74">
        <f t="shared" si="68"/>
        <v>575</v>
      </c>
      <c r="B591" s="75">
        <f t="shared" si="69"/>
        <v>171</v>
      </c>
      <c r="C591" s="65" t="s">
        <v>46</v>
      </c>
      <c r="D591" s="65" t="s">
        <v>87</v>
      </c>
      <c r="E591" s="98" t="s">
        <v>554</v>
      </c>
      <c r="F591" s="76">
        <f t="shared" si="66"/>
        <v>472284.22</v>
      </c>
      <c r="G591" s="67">
        <v>0</v>
      </c>
      <c r="H591" s="67"/>
      <c r="I591" s="67">
        <v>411337.83054587996</v>
      </c>
      <c r="J591" s="67"/>
      <c r="K591" s="67">
        <v>0</v>
      </c>
      <c r="L591" s="67"/>
      <c r="M591" s="67"/>
      <c r="N591" s="67">
        <v>0</v>
      </c>
      <c r="O591" s="67"/>
      <c r="P591" s="67">
        <v>0</v>
      </c>
      <c r="Q591" s="67">
        <v>0</v>
      </c>
      <c r="R591" s="67">
        <v>0</v>
      </c>
      <c r="S591" s="67">
        <v>47228.421999999999</v>
      </c>
      <c r="T591" s="77">
        <v>4722.8422</v>
      </c>
      <c r="U591" s="78">
        <v>8995.1252541199992</v>
      </c>
      <c r="V591" s="62">
        <f t="shared" si="67"/>
        <v>1</v>
      </c>
    </row>
    <row r="592" spans="1:22" x14ac:dyDescent="0.25">
      <c r="A592" s="74">
        <f t="shared" si="68"/>
        <v>576</v>
      </c>
      <c r="B592" s="75">
        <f t="shared" si="69"/>
        <v>172</v>
      </c>
      <c r="C592" s="65" t="s">
        <v>88</v>
      </c>
      <c r="D592" s="65" t="s">
        <v>220</v>
      </c>
      <c r="E592" s="98" t="s">
        <v>554</v>
      </c>
      <c r="F592" s="76">
        <f t="shared" ref="F592:F655" si="70">SUBTOTAL(9,G592:U592)</f>
        <v>587131.12</v>
      </c>
      <c r="G592" s="67"/>
      <c r="H592" s="67"/>
      <c r="I592" s="67">
        <v>511364.19748848001</v>
      </c>
      <c r="J592" s="67"/>
      <c r="K592" s="67"/>
      <c r="L592" s="67"/>
      <c r="M592" s="67"/>
      <c r="N592" s="67">
        <v>0</v>
      </c>
      <c r="O592" s="67">
        <v>0</v>
      </c>
      <c r="P592" s="67">
        <v>0</v>
      </c>
      <c r="Q592" s="67">
        <v>0</v>
      </c>
      <c r="R592" s="67">
        <v>0</v>
      </c>
      <c r="S592" s="67">
        <v>58713.112000000001</v>
      </c>
      <c r="T592" s="77">
        <v>5871.3112000000001</v>
      </c>
      <c r="U592" s="78">
        <v>11182.499311520001</v>
      </c>
      <c r="V592" s="62">
        <f t="shared" ref="V592:V655" si="71">COUNTIF(G592:R592,"&gt;0")</f>
        <v>1</v>
      </c>
    </row>
    <row r="593" spans="1:22" x14ac:dyDescent="0.25">
      <c r="A593" s="74">
        <f t="shared" si="68"/>
        <v>577</v>
      </c>
      <c r="B593" s="75">
        <f t="shared" si="69"/>
        <v>173</v>
      </c>
      <c r="C593" s="65" t="s">
        <v>221</v>
      </c>
      <c r="D593" s="65" t="s">
        <v>222</v>
      </c>
      <c r="E593" s="98" t="s">
        <v>554</v>
      </c>
      <c r="F593" s="76">
        <f t="shared" si="70"/>
        <v>3874188.8000000003</v>
      </c>
      <c r="G593" s="67">
        <v>2090429.3526916802</v>
      </c>
      <c r="H593" s="67">
        <v>0</v>
      </c>
      <c r="I593" s="67">
        <v>599365.27642445988</v>
      </c>
      <c r="J593" s="67">
        <v>510794.96876771998</v>
      </c>
      <c r="K593" s="67">
        <v>0</v>
      </c>
      <c r="L593" s="67"/>
      <c r="M593" s="67">
        <v>222179.99235767999</v>
      </c>
      <c r="N593" s="67">
        <v>0</v>
      </c>
      <c r="O593" s="67">
        <v>0</v>
      </c>
      <c r="P593" s="67">
        <v>0</v>
      </c>
      <c r="Q593" s="67">
        <v>0</v>
      </c>
      <c r="R593" s="67">
        <v>0</v>
      </c>
      <c r="S593" s="67">
        <v>337828.28310000006</v>
      </c>
      <c r="T593" s="77">
        <v>38741.887999999999</v>
      </c>
      <c r="U593" s="78">
        <v>74849.038658460006</v>
      </c>
      <c r="V593" s="62">
        <f t="shared" si="71"/>
        <v>4</v>
      </c>
    </row>
    <row r="594" spans="1:22" x14ac:dyDescent="0.25">
      <c r="A594" s="74">
        <f t="shared" si="68"/>
        <v>578</v>
      </c>
      <c r="B594" s="75">
        <f t="shared" si="69"/>
        <v>174</v>
      </c>
      <c r="C594" s="65" t="s">
        <v>221</v>
      </c>
      <c r="D594" s="65" t="s">
        <v>223</v>
      </c>
      <c r="E594" s="98" t="s">
        <v>554</v>
      </c>
      <c r="F594" s="76">
        <f t="shared" si="70"/>
        <v>812181.03</v>
      </c>
      <c r="G594" s="67"/>
      <c r="H594" s="67"/>
      <c r="I594" s="67">
        <v>707372.31680261996</v>
      </c>
      <c r="J594" s="67"/>
      <c r="K594" s="67">
        <v>0</v>
      </c>
      <c r="L594" s="67"/>
      <c r="M594" s="67"/>
      <c r="N594" s="67">
        <v>0</v>
      </c>
      <c r="O594" s="67">
        <v>0</v>
      </c>
      <c r="P594" s="67">
        <v>0</v>
      </c>
      <c r="Q594" s="67">
        <v>0</v>
      </c>
      <c r="R594" s="67">
        <v>0</v>
      </c>
      <c r="S594" s="67">
        <v>81218.103000000003</v>
      </c>
      <c r="T594" s="77">
        <v>8121.8103000000001</v>
      </c>
      <c r="U594" s="78">
        <v>15468.79989738</v>
      </c>
      <c r="V594" s="62">
        <f t="shared" si="71"/>
        <v>1</v>
      </c>
    </row>
    <row r="595" spans="1:22" x14ac:dyDescent="0.25">
      <c r="A595" s="74">
        <f t="shared" si="68"/>
        <v>579</v>
      </c>
      <c r="B595" s="75">
        <f t="shared" si="69"/>
        <v>175</v>
      </c>
      <c r="C595" s="65" t="s">
        <v>89</v>
      </c>
      <c r="D595" s="65" t="s">
        <v>224</v>
      </c>
      <c r="E595" s="98" t="s">
        <v>554</v>
      </c>
      <c r="F595" s="76">
        <f t="shared" si="70"/>
        <v>4418355.1300000008</v>
      </c>
      <c r="G595" s="67">
        <v>1731370.4004597</v>
      </c>
      <c r="H595" s="67">
        <v>1053514.3282679403</v>
      </c>
      <c r="I595" s="67">
        <v>496416.34494900005</v>
      </c>
      <c r="J595" s="67">
        <v>423059.16646896006</v>
      </c>
      <c r="K595" s="67">
        <v>0</v>
      </c>
      <c r="L595" s="67"/>
      <c r="M595" s="67">
        <v>184017.63091067999</v>
      </c>
      <c r="N595" s="67">
        <v>0</v>
      </c>
      <c r="O595" s="67">
        <v>0</v>
      </c>
      <c r="P595" s="67">
        <v>0</v>
      </c>
      <c r="Q595" s="67">
        <v>0</v>
      </c>
      <c r="R595" s="67">
        <v>0</v>
      </c>
      <c r="S595" s="67">
        <v>400762.75890000002</v>
      </c>
      <c r="T595" s="77">
        <v>44183.551299999999</v>
      </c>
      <c r="U595" s="78">
        <v>85030.948743720015</v>
      </c>
      <c r="V595" s="62">
        <f t="shared" si="71"/>
        <v>5</v>
      </c>
    </row>
    <row r="596" spans="1:22" x14ac:dyDescent="0.25">
      <c r="A596" s="74">
        <f t="shared" si="68"/>
        <v>580</v>
      </c>
      <c r="B596" s="75">
        <f t="shared" si="69"/>
        <v>176</v>
      </c>
      <c r="C596" s="65" t="s">
        <v>90</v>
      </c>
      <c r="D596" s="65" t="s">
        <v>91</v>
      </c>
      <c r="E596" s="98" t="s">
        <v>554</v>
      </c>
      <c r="F596" s="76">
        <f t="shared" si="70"/>
        <v>614213.77</v>
      </c>
      <c r="G596" s="67">
        <v>0</v>
      </c>
      <c r="H596" s="67">
        <v>0</v>
      </c>
      <c r="I596" s="67">
        <v>534951.93983658007</v>
      </c>
      <c r="J596" s="67">
        <v>0</v>
      </c>
      <c r="K596" s="67">
        <v>0</v>
      </c>
      <c r="L596" s="67"/>
      <c r="M596" s="67"/>
      <c r="N596" s="67">
        <v>0</v>
      </c>
      <c r="O596" s="67">
        <v>0</v>
      </c>
      <c r="P596" s="67">
        <v>0</v>
      </c>
      <c r="Q596" s="67">
        <v>0</v>
      </c>
      <c r="R596" s="67">
        <v>0</v>
      </c>
      <c r="S596" s="67">
        <v>61421.377000000008</v>
      </c>
      <c r="T596" s="77">
        <v>6142.1377000000002</v>
      </c>
      <c r="U596" s="78">
        <v>11698.315463420002</v>
      </c>
      <c r="V596" s="62">
        <f t="shared" si="71"/>
        <v>1</v>
      </c>
    </row>
    <row r="597" spans="1:22" x14ac:dyDescent="0.25">
      <c r="A597" s="74">
        <f t="shared" si="68"/>
        <v>581</v>
      </c>
      <c r="B597" s="75">
        <f t="shared" si="69"/>
        <v>177</v>
      </c>
      <c r="C597" s="65" t="s">
        <v>90</v>
      </c>
      <c r="D597" s="65" t="s">
        <v>92</v>
      </c>
      <c r="E597" s="98" t="s">
        <v>554</v>
      </c>
      <c r="F597" s="76">
        <f t="shared" si="70"/>
        <v>574052.08000000007</v>
      </c>
      <c r="G597" s="67">
        <v>0</v>
      </c>
      <c r="H597" s="67">
        <v>0</v>
      </c>
      <c r="I597" s="67">
        <v>499972.95528431999</v>
      </c>
      <c r="J597" s="67">
        <v>0</v>
      </c>
      <c r="K597" s="67">
        <v>0</v>
      </c>
      <c r="L597" s="67"/>
      <c r="M597" s="67"/>
      <c r="N597" s="67">
        <v>0</v>
      </c>
      <c r="O597" s="67">
        <v>0</v>
      </c>
      <c r="P597" s="67">
        <v>0</v>
      </c>
      <c r="Q597" s="67">
        <v>0</v>
      </c>
      <c r="R597" s="67">
        <v>0</v>
      </c>
      <c r="S597" s="67">
        <v>57405.207999999999</v>
      </c>
      <c r="T597" s="77">
        <v>5740.5207999999993</v>
      </c>
      <c r="U597" s="78">
        <v>10933.395915679999</v>
      </c>
      <c r="V597" s="62">
        <f t="shared" si="71"/>
        <v>1</v>
      </c>
    </row>
    <row r="598" spans="1:22" x14ac:dyDescent="0.25">
      <c r="A598" s="74">
        <f t="shared" si="68"/>
        <v>582</v>
      </c>
      <c r="B598" s="75">
        <f t="shared" si="69"/>
        <v>178</v>
      </c>
      <c r="C598" s="65" t="s">
        <v>90</v>
      </c>
      <c r="D598" s="65" t="s">
        <v>225</v>
      </c>
      <c r="E598" s="98" t="s">
        <v>554</v>
      </c>
      <c r="F598" s="76">
        <f t="shared" si="70"/>
        <v>603292.1</v>
      </c>
      <c r="G598" s="67">
        <v>0</v>
      </c>
      <c r="H598" s="67">
        <v>0</v>
      </c>
      <c r="I598" s="67">
        <v>525439.66766340006</v>
      </c>
      <c r="J598" s="67">
        <v>0</v>
      </c>
      <c r="K598" s="67">
        <v>0</v>
      </c>
      <c r="L598" s="67"/>
      <c r="M598" s="67"/>
      <c r="N598" s="67">
        <v>0</v>
      </c>
      <c r="O598" s="67">
        <v>0</v>
      </c>
      <c r="P598" s="67">
        <v>0</v>
      </c>
      <c r="Q598" s="67">
        <v>0</v>
      </c>
      <c r="R598" s="67">
        <v>0</v>
      </c>
      <c r="S598" s="67">
        <v>60329.21</v>
      </c>
      <c r="T598" s="77">
        <v>6032.9210000000003</v>
      </c>
      <c r="U598" s="78">
        <v>11490.301336600001</v>
      </c>
      <c r="V598" s="62">
        <f t="shared" si="71"/>
        <v>1</v>
      </c>
    </row>
    <row r="599" spans="1:22" x14ac:dyDescent="0.25">
      <c r="A599" s="74">
        <f t="shared" si="68"/>
        <v>583</v>
      </c>
      <c r="B599" s="75">
        <f t="shared" si="69"/>
        <v>179</v>
      </c>
      <c r="C599" s="65" t="s">
        <v>90</v>
      </c>
      <c r="D599" s="65" t="s">
        <v>226</v>
      </c>
      <c r="E599" s="98" t="s">
        <v>554</v>
      </c>
      <c r="F599" s="76">
        <f t="shared" si="70"/>
        <v>1805990.581467072</v>
      </c>
      <c r="G599" s="67">
        <v>0</v>
      </c>
      <c r="H599" s="67">
        <v>0</v>
      </c>
      <c r="I599" s="67"/>
      <c r="J599" s="67">
        <v>0</v>
      </c>
      <c r="K599" s="67">
        <v>0</v>
      </c>
      <c r="L599" s="67"/>
      <c r="M599" s="67"/>
      <c r="N599" s="67">
        <v>0</v>
      </c>
      <c r="O599" s="67">
        <v>0</v>
      </c>
      <c r="P599" s="67">
        <v>0</v>
      </c>
      <c r="Q599" s="67">
        <v>0</v>
      </c>
      <c r="R599" s="67">
        <v>1572934.7208910722</v>
      </c>
      <c r="S599" s="67">
        <v>180599.05814670722</v>
      </c>
      <c r="T599" s="77">
        <v>18059.905814670721</v>
      </c>
      <c r="U599" s="78">
        <v>34396.896614621852</v>
      </c>
      <c r="V599" s="62">
        <f t="shared" si="71"/>
        <v>1</v>
      </c>
    </row>
    <row r="600" spans="1:22" x14ac:dyDescent="0.25">
      <c r="A600" s="74">
        <f t="shared" si="68"/>
        <v>584</v>
      </c>
      <c r="B600" s="75">
        <f t="shared" si="69"/>
        <v>180</v>
      </c>
      <c r="C600" s="65" t="s">
        <v>90</v>
      </c>
      <c r="D600" s="65" t="s">
        <v>227</v>
      </c>
      <c r="E600" s="98" t="s">
        <v>554</v>
      </c>
      <c r="F600" s="76">
        <f t="shared" si="70"/>
        <v>1136772.4099999997</v>
      </c>
      <c r="G600" s="67">
        <v>0</v>
      </c>
      <c r="H600" s="67">
        <v>0</v>
      </c>
      <c r="I600" s="67">
        <v>990076.47757913987</v>
      </c>
      <c r="J600" s="67">
        <v>0</v>
      </c>
      <c r="K600" s="67">
        <v>0</v>
      </c>
      <c r="L600" s="67"/>
      <c r="M600" s="67"/>
      <c r="N600" s="67">
        <v>0</v>
      </c>
      <c r="O600" s="67">
        <v>0</v>
      </c>
      <c r="P600" s="67">
        <v>0</v>
      </c>
      <c r="Q600" s="67">
        <v>0</v>
      </c>
      <c r="R600" s="67">
        <v>0</v>
      </c>
      <c r="S600" s="67">
        <v>113677.24099999999</v>
      </c>
      <c r="T600" s="77">
        <v>11367.724099999999</v>
      </c>
      <c r="U600" s="78">
        <v>21650.96732086</v>
      </c>
      <c r="V600" s="62">
        <f t="shared" si="71"/>
        <v>1</v>
      </c>
    </row>
    <row r="601" spans="1:22" x14ac:dyDescent="0.25">
      <c r="A601" s="74">
        <f t="shared" si="68"/>
        <v>585</v>
      </c>
      <c r="B601" s="75">
        <f t="shared" si="69"/>
        <v>181</v>
      </c>
      <c r="C601" s="65" t="s">
        <v>90</v>
      </c>
      <c r="D601" s="65" t="s">
        <v>234</v>
      </c>
      <c r="E601" s="98" t="s">
        <v>554</v>
      </c>
      <c r="F601" s="76">
        <f t="shared" si="70"/>
        <v>3527367.4699999997</v>
      </c>
      <c r="G601" s="67">
        <v>1382229.2362897198</v>
      </c>
      <c r="H601" s="67">
        <v>841066.88252748002</v>
      </c>
      <c r="I601" s="67">
        <v>396311.02602629998</v>
      </c>
      <c r="J601" s="67">
        <v>337746.75668411993</v>
      </c>
      <c r="K601" s="67">
        <v>0</v>
      </c>
      <c r="L601" s="67"/>
      <c r="M601" s="67">
        <v>146909.38508988</v>
      </c>
      <c r="N601" s="67">
        <v>0</v>
      </c>
      <c r="O601" s="67">
        <v>0</v>
      </c>
      <c r="P601" s="67">
        <v>0</v>
      </c>
      <c r="Q601" s="67">
        <v>0</v>
      </c>
      <c r="R601" s="67">
        <v>0</v>
      </c>
      <c r="S601" s="67">
        <v>319946.55780000001</v>
      </c>
      <c r="T601" s="77">
        <v>35273.674699999996</v>
      </c>
      <c r="U601" s="78">
        <v>67883.950882499994</v>
      </c>
      <c r="V601" s="62">
        <f t="shared" si="71"/>
        <v>5</v>
      </c>
    </row>
    <row r="602" spans="1:22" x14ac:dyDescent="0.25">
      <c r="A602" s="74">
        <f t="shared" si="68"/>
        <v>586</v>
      </c>
      <c r="B602" s="75">
        <f t="shared" si="69"/>
        <v>182</v>
      </c>
      <c r="C602" s="65" t="s">
        <v>90</v>
      </c>
      <c r="D602" s="65" t="s">
        <v>93</v>
      </c>
      <c r="E602" s="98" t="s">
        <v>554</v>
      </c>
      <c r="F602" s="76">
        <f t="shared" si="70"/>
        <v>613491.43999999994</v>
      </c>
      <c r="G602" s="67">
        <v>0</v>
      </c>
      <c r="H602" s="67">
        <v>0</v>
      </c>
      <c r="I602" s="67">
        <v>534322.82363375998</v>
      </c>
      <c r="J602" s="67">
        <v>0</v>
      </c>
      <c r="K602" s="67">
        <v>0</v>
      </c>
      <c r="L602" s="67"/>
      <c r="M602" s="67"/>
      <c r="N602" s="67">
        <v>0</v>
      </c>
      <c r="O602" s="67">
        <v>0</v>
      </c>
      <c r="P602" s="67">
        <v>0</v>
      </c>
      <c r="Q602" s="67">
        <v>0</v>
      </c>
      <c r="R602" s="67">
        <v>0</v>
      </c>
      <c r="S602" s="67">
        <v>61349.144</v>
      </c>
      <c r="T602" s="77">
        <v>6134.9143999999997</v>
      </c>
      <c r="U602" s="78">
        <v>11684.55796624</v>
      </c>
      <c r="V602" s="62">
        <f t="shared" si="71"/>
        <v>1</v>
      </c>
    </row>
    <row r="603" spans="1:22" x14ac:dyDescent="0.25">
      <c r="A603" s="74">
        <f t="shared" si="68"/>
        <v>587</v>
      </c>
      <c r="B603" s="75">
        <f t="shared" si="69"/>
        <v>183</v>
      </c>
      <c r="C603" s="65" t="s">
        <v>90</v>
      </c>
      <c r="D603" s="65" t="s">
        <v>94</v>
      </c>
      <c r="E603" s="98" t="s">
        <v>554</v>
      </c>
      <c r="F603" s="76">
        <f t="shared" si="70"/>
        <v>597166.72</v>
      </c>
      <c r="G603" s="67">
        <v>0</v>
      </c>
      <c r="H603" s="67">
        <v>0</v>
      </c>
      <c r="I603" s="67">
        <v>520104.74345087993</v>
      </c>
      <c r="J603" s="67">
        <v>0</v>
      </c>
      <c r="K603" s="67">
        <v>0</v>
      </c>
      <c r="L603" s="67"/>
      <c r="M603" s="67"/>
      <c r="N603" s="67">
        <v>0</v>
      </c>
      <c r="O603" s="67">
        <v>0</v>
      </c>
      <c r="P603" s="67">
        <v>0</v>
      </c>
      <c r="Q603" s="67">
        <v>0</v>
      </c>
      <c r="R603" s="67">
        <v>0</v>
      </c>
      <c r="S603" s="67">
        <v>59716.671999999999</v>
      </c>
      <c r="T603" s="77">
        <v>5971.6671999999999</v>
      </c>
      <c r="U603" s="78">
        <v>11373.637349119999</v>
      </c>
      <c r="V603" s="62">
        <f t="shared" si="71"/>
        <v>1</v>
      </c>
    </row>
    <row r="604" spans="1:22" x14ac:dyDescent="0.25">
      <c r="A604" s="74">
        <f t="shared" si="68"/>
        <v>588</v>
      </c>
      <c r="B604" s="75">
        <f t="shared" si="69"/>
        <v>184</v>
      </c>
      <c r="C604" s="65" t="s">
        <v>90</v>
      </c>
      <c r="D604" s="65" t="s">
        <v>95</v>
      </c>
      <c r="E604" s="98" t="s">
        <v>554</v>
      </c>
      <c r="F604" s="76">
        <f t="shared" si="70"/>
        <v>591869.62</v>
      </c>
      <c r="G604" s="67">
        <v>0</v>
      </c>
      <c r="H604" s="67">
        <v>0</v>
      </c>
      <c r="I604" s="67">
        <v>515491.21301748004</v>
      </c>
      <c r="J604" s="67">
        <v>0</v>
      </c>
      <c r="K604" s="67">
        <v>0</v>
      </c>
      <c r="L604" s="67"/>
      <c r="M604" s="67"/>
      <c r="N604" s="67">
        <v>0</v>
      </c>
      <c r="O604" s="67">
        <v>0</v>
      </c>
      <c r="P604" s="67">
        <v>0</v>
      </c>
      <c r="Q604" s="67">
        <v>0</v>
      </c>
      <c r="R604" s="67">
        <v>0</v>
      </c>
      <c r="S604" s="67">
        <v>59186.962</v>
      </c>
      <c r="T604" s="77">
        <v>5918.6962000000003</v>
      </c>
      <c r="U604" s="78">
        <v>11272.748782520001</v>
      </c>
      <c r="V604" s="62">
        <f t="shared" si="71"/>
        <v>1</v>
      </c>
    </row>
    <row r="605" spans="1:22" x14ac:dyDescent="0.25">
      <c r="A605" s="74">
        <f t="shared" si="68"/>
        <v>589</v>
      </c>
      <c r="B605" s="75">
        <f t="shared" si="69"/>
        <v>185</v>
      </c>
      <c r="C605" s="65" t="s">
        <v>89</v>
      </c>
      <c r="D605" s="65" t="s">
        <v>384</v>
      </c>
      <c r="E605" s="98" t="s">
        <v>554</v>
      </c>
      <c r="F605" s="76">
        <f t="shared" si="70"/>
        <v>2160923.4899999998</v>
      </c>
      <c r="G605" s="67">
        <v>1751498.5321852199</v>
      </c>
      <c r="H605" s="67"/>
      <c r="I605" s="67"/>
      <c r="J605" s="67"/>
      <c r="K605" s="67">
        <v>0</v>
      </c>
      <c r="L605" s="67"/>
      <c r="M605" s="67">
        <v>186156.94426056001</v>
      </c>
      <c r="N605" s="67">
        <v>0</v>
      </c>
      <c r="O605" s="67">
        <v>0</v>
      </c>
      <c r="P605" s="67">
        <v>0</v>
      </c>
      <c r="Q605" s="67">
        <v>0</v>
      </c>
      <c r="R605" s="67">
        <v>0</v>
      </c>
      <c r="S605" s="67">
        <v>159286.17779999998</v>
      </c>
      <c r="T605" s="77">
        <v>21609.234899999999</v>
      </c>
      <c r="U605" s="78">
        <v>42372.60085422</v>
      </c>
      <c r="V605" s="62">
        <f t="shared" si="71"/>
        <v>2</v>
      </c>
    </row>
    <row r="606" spans="1:22" x14ac:dyDescent="0.25">
      <c r="A606" s="74">
        <f t="shared" si="68"/>
        <v>590</v>
      </c>
      <c r="B606" s="75">
        <f t="shared" si="69"/>
        <v>186</v>
      </c>
      <c r="C606" s="65" t="s">
        <v>89</v>
      </c>
      <c r="D606" s="65" t="s">
        <v>385</v>
      </c>
      <c r="E606" s="98" t="s">
        <v>554</v>
      </c>
      <c r="F606" s="76">
        <f t="shared" si="70"/>
        <v>2736423.6600000006</v>
      </c>
      <c r="G606" s="67">
        <v>1161013.0461300001</v>
      </c>
      <c r="H606" s="67">
        <v>715280.41599000001</v>
      </c>
      <c r="I606" s="67">
        <v>333617.54987400002</v>
      </c>
      <c r="J606" s="67">
        <v>289368.19367399998</v>
      </c>
      <c r="K606" s="67">
        <v>0</v>
      </c>
      <c r="L606" s="67"/>
      <c r="M606" s="67">
        <v>113967.79944983998</v>
      </c>
      <c r="N606" s="67">
        <v>0</v>
      </c>
      <c r="O606" s="67">
        <v>0</v>
      </c>
      <c r="P606" s="67">
        <v>0</v>
      </c>
      <c r="Q606" s="67">
        <v>0</v>
      </c>
      <c r="R606" s="67">
        <v>0</v>
      </c>
      <c r="S606" s="67">
        <v>40841.8678</v>
      </c>
      <c r="T606" s="77">
        <v>25188.3678</v>
      </c>
      <c r="U606" s="78">
        <v>57146.419282159994</v>
      </c>
      <c r="V606" s="62">
        <f t="shared" si="71"/>
        <v>5</v>
      </c>
    </row>
    <row r="607" spans="1:22" x14ac:dyDescent="0.25">
      <c r="A607" s="74">
        <f t="shared" si="68"/>
        <v>591</v>
      </c>
      <c r="B607" s="75">
        <f t="shared" si="69"/>
        <v>187</v>
      </c>
      <c r="C607" s="65" t="s">
        <v>89</v>
      </c>
      <c r="D607" s="65" t="s">
        <v>386</v>
      </c>
      <c r="E607" s="98" t="s">
        <v>554</v>
      </c>
      <c r="F607" s="76">
        <f t="shared" si="70"/>
        <v>3376959.49</v>
      </c>
      <c r="G607" s="67">
        <v>2328768.9691980002</v>
      </c>
      <c r="H607" s="67">
        <v>822740.57006399997</v>
      </c>
      <c r="I607" s="67"/>
      <c r="J607" s="67">
        <v>0</v>
      </c>
      <c r="K607" s="67">
        <v>0</v>
      </c>
      <c r="L607" s="67"/>
      <c r="M607" s="67">
        <v>85315.658345399992</v>
      </c>
      <c r="N607" s="67">
        <v>0</v>
      </c>
      <c r="O607" s="67">
        <v>0</v>
      </c>
      <c r="P607" s="67">
        <v>0</v>
      </c>
      <c r="Q607" s="67">
        <v>0</v>
      </c>
      <c r="R607" s="67">
        <v>0</v>
      </c>
      <c r="S607" s="67">
        <v>52461.875500000002</v>
      </c>
      <c r="T607" s="77">
        <v>16889.605499999998</v>
      </c>
      <c r="U607" s="78">
        <v>70782.811392599993</v>
      </c>
      <c r="V607" s="62">
        <f t="shared" si="71"/>
        <v>3</v>
      </c>
    </row>
    <row r="608" spans="1:22" x14ac:dyDescent="0.25">
      <c r="A608" s="74">
        <f t="shared" si="68"/>
        <v>592</v>
      </c>
      <c r="B608" s="75">
        <f t="shared" si="69"/>
        <v>188</v>
      </c>
      <c r="C608" s="65" t="s">
        <v>48</v>
      </c>
      <c r="D608" s="65" t="s">
        <v>50</v>
      </c>
      <c r="E608" s="98" t="s">
        <v>554</v>
      </c>
      <c r="F608" s="76">
        <f t="shared" si="70"/>
        <v>1555184.36</v>
      </c>
      <c r="G608" s="67"/>
      <c r="H608" s="67"/>
      <c r="I608" s="67">
        <v>1354494.0390794401</v>
      </c>
      <c r="J608" s="67">
        <v>0</v>
      </c>
      <c r="K608" s="67">
        <v>0</v>
      </c>
      <c r="L608" s="67"/>
      <c r="M608" s="67"/>
      <c r="N608" s="67">
        <v>0</v>
      </c>
      <c r="O608" s="67">
        <v>0</v>
      </c>
      <c r="P608" s="67">
        <v>0</v>
      </c>
      <c r="Q608" s="67">
        <v>0</v>
      </c>
      <c r="R608" s="67">
        <v>0</v>
      </c>
      <c r="S608" s="67">
        <v>155518.43600000002</v>
      </c>
      <c r="T608" s="77">
        <v>15551.843600000002</v>
      </c>
      <c r="U608" s="78">
        <v>29620.041320560002</v>
      </c>
      <c r="V608" s="62">
        <f t="shared" si="71"/>
        <v>1</v>
      </c>
    </row>
    <row r="609" spans="1:22" x14ac:dyDescent="0.25">
      <c r="A609" s="74">
        <f t="shared" si="68"/>
        <v>593</v>
      </c>
      <c r="B609" s="75">
        <f t="shared" si="69"/>
        <v>189</v>
      </c>
      <c r="C609" s="65" t="s">
        <v>48</v>
      </c>
      <c r="D609" s="65" t="s">
        <v>402</v>
      </c>
      <c r="E609" s="98" t="s">
        <v>554</v>
      </c>
      <c r="F609" s="76">
        <f t="shared" si="70"/>
        <v>6001891.9499999993</v>
      </c>
      <c r="G609" s="67">
        <v>0</v>
      </c>
      <c r="H609" s="67">
        <v>0</v>
      </c>
      <c r="I609" s="67">
        <v>1189999.01255088</v>
      </c>
      <c r="J609" s="67">
        <v>0</v>
      </c>
      <c r="K609" s="67">
        <v>0</v>
      </c>
      <c r="L609" s="67"/>
      <c r="M609" s="67"/>
      <c r="N609" s="67">
        <v>0</v>
      </c>
      <c r="O609" s="67">
        <v>0</v>
      </c>
      <c r="P609" s="67">
        <v>764864.79162029992</v>
      </c>
      <c r="Q609" s="67">
        <v>0</v>
      </c>
      <c r="R609" s="67">
        <v>3272507.9972491194</v>
      </c>
      <c r="S609" s="67">
        <v>600189.19499999995</v>
      </c>
      <c r="T609" s="77">
        <v>60018.919499999996</v>
      </c>
      <c r="U609" s="78">
        <v>114312.03407969998</v>
      </c>
      <c r="V609" s="62">
        <f t="shared" si="71"/>
        <v>3</v>
      </c>
    </row>
    <row r="610" spans="1:22" x14ac:dyDescent="0.25">
      <c r="A610" s="74">
        <f t="shared" si="68"/>
        <v>594</v>
      </c>
      <c r="B610" s="75">
        <f t="shared" si="69"/>
        <v>190</v>
      </c>
      <c r="C610" s="65" t="s">
        <v>48</v>
      </c>
      <c r="D610" s="65" t="s">
        <v>403</v>
      </c>
      <c r="E610" s="98" t="s">
        <v>554</v>
      </c>
      <c r="F610" s="76">
        <f t="shared" si="70"/>
        <v>6803706.830000001</v>
      </c>
      <c r="G610" s="67">
        <v>0</v>
      </c>
      <c r="H610" s="67">
        <v>0</v>
      </c>
      <c r="I610" s="67">
        <v>1348975.3697015401</v>
      </c>
      <c r="J610" s="67">
        <v>0</v>
      </c>
      <c r="K610" s="67">
        <v>0</v>
      </c>
      <c r="L610" s="67"/>
      <c r="M610" s="67"/>
      <c r="N610" s="67">
        <v>0</v>
      </c>
      <c r="O610" s="67">
        <v>0</v>
      </c>
      <c r="P610" s="67">
        <v>867045.8987589</v>
      </c>
      <c r="Q610" s="67">
        <v>0</v>
      </c>
      <c r="R610" s="67">
        <v>3709694.4099553796</v>
      </c>
      <c r="S610" s="67">
        <v>680370.68299999996</v>
      </c>
      <c r="T610" s="77">
        <v>68037.068299999999</v>
      </c>
      <c r="U610" s="78">
        <v>129583.40028418</v>
      </c>
      <c r="V610" s="62">
        <f t="shared" si="71"/>
        <v>3</v>
      </c>
    </row>
    <row r="611" spans="1:22" x14ac:dyDescent="0.25">
      <c r="A611" s="74">
        <f t="shared" si="68"/>
        <v>595</v>
      </c>
      <c r="B611" s="75">
        <f t="shared" si="69"/>
        <v>191</v>
      </c>
      <c r="C611" s="65" t="s">
        <v>48</v>
      </c>
      <c r="D611" s="65" t="s">
        <v>404</v>
      </c>
      <c r="E611" s="98" t="s">
        <v>554</v>
      </c>
      <c r="F611" s="76">
        <f t="shared" si="70"/>
        <v>10055366.866527874</v>
      </c>
      <c r="G611" s="67">
        <v>1142632.8508740603</v>
      </c>
      <c r="H611" s="67">
        <v>1017995.5664428447</v>
      </c>
      <c r="I611" s="67">
        <v>1063558.0770065908</v>
      </c>
      <c r="J611" s="67">
        <v>665876.94500377658</v>
      </c>
      <c r="K611" s="67">
        <v>0</v>
      </c>
      <c r="L611" s="67"/>
      <c r="M611" s="67"/>
      <c r="N611" s="67">
        <v>0</v>
      </c>
      <c r="O611" s="67">
        <v>1175707.708623</v>
      </c>
      <c r="P611" s="67">
        <v>782154.09752215364</v>
      </c>
      <c r="Q611" s="67">
        <v>0</v>
      </c>
      <c r="R611" s="67">
        <v>2924784.7117681261</v>
      </c>
      <c r="S611" s="67">
        <v>990261.84159798222</v>
      </c>
      <c r="T611" s="77">
        <v>100553.66866527876</v>
      </c>
      <c r="U611" s="78">
        <v>191841.39902406279</v>
      </c>
      <c r="V611" s="62">
        <f t="shared" si="71"/>
        <v>7</v>
      </c>
    </row>
    <row r="612" spans="1:22" x14ac:dyDescent="0.25">
      <c r="A612" s="74">
        <f t="shared" si="68"/>
        <v>596</v>
      </c>
      <c r="B612" s="75">
        <f t="shared" si="69"/>
        <v>192</v>
      </c>
      <c r="C612" s="65"/>
      <c r="D612" s="65" t="s">
        <v>679</v>
      </c>
      <c r="E612" s="98"/>
      <c r="F612" s="76">
        <f t="shared" si="70"/>
        <v>7182720</v>
      </c>
      <c r="G612" s="67"/>
      <c r="H612" s="67"/>
      <c r="I612" s="67"/>
      <c r="J612" s="67"/>
      <c r="K612" s="67"/>
      <c r="L612" s="67"/>
      <c r="M612" s="67"/>
      <c r="N612" s="67">
        <v>6868490.3575085625</v>
      </c>
      <c r="O612" s="67"/>
      <c r="P612" s="67"/>
      <c r="Q612" s="67"/>
      <c r="R612" s="67"/>
      <c r="S612" s="67">
        <v>140029.66941696001</v>
      </c>
      <c r="T612" s="77">
        <v>24000</v>
      </c>
      <c r="U612" s="78">
        <v>150199.97307447705</v>
      </c>
      <c r="V612" s="62">
        <f t="shared" si="71"/>
        <v>1</v>
      </c>
    </row>
    <row r="613" spans="1:22" x14ac:dyDescent="0.25">
      <c r="A613" s="74">
        <f t="shared" si="68"/>
        <v>597</v>
      </c>
      <c r="B613" s="75">
        <f t="shared" si="69"/>
        <v>193</v>
      </c>
      <c r="C613" s="65" t="s">
        <v>48</v>
      </c>
      <c r="D613" s="65" t="s">
        <v>405</v>
      </c>
      <c r="E613" s="98" t="s">
        <v>554</v>
      </c>
      <c r="F613" s="76">
        <f t="shared" si="70"/>
        <v>7854073.7000000002</v>
      </c>
      <c r="G613" s="67"/>
      <c r="H613" s="67"/>
      <c r="I613" s="67">
        <v>1168117.9829516402</v>
      </c>
      <c r="J613" s="67"/>
      <c r="K613" s="67"/>
      <c r="L613" s="67"/>
      <c r="M613" s="67"/>
      <c r="N613" s="67">
        <v>0</v>
      </c>
      <c r="O613" s="67">
        <v>5736153.9664296005</v>
      </c>
      <c r="P613" s="67">
        <v>0</v>
      </c>
      <c r="Q613" s="67"/>
      <c r="R613" s="67"/>
      <c r="S613" s="67">
        <v>720278.56960000005</v>
      </c>
      <c r="T613" s="77">
        <v>78540.737000000008</v>
      </c>
      <c r="U613" s="78">
        <v>150982.44401876003</v>
      </c>
      <c r="V613" s="62">
        <f t="shared" si="71"/>
        <v>2</v>
      </c>
    </row>
    <row r="614" spans="1:22" x14ac:dyDescent="0.25">
      <c r="A614" s="74">
        <f t="shared" si="68"/>
        <v>598</v>
      </c>
      <c r="B614" s="75">
        <f t="shared" si="69"/>
        <v>194</v>
      </c>
      <c r="C614" s="65" t="s">
        <v>48</v>
      </c>
      <c r="D614" s="65" t="s">
        <v>406</v>
      </c>
      <c r="E614" s="98" t="s">
        <v>554</v>
      </c>
      <c r="F614" s="76">
        <f t="shared" si="70"/>
        <v>11355957.569999998</v>
      </c>
      <c r="G614" s="67">
        <v>3073518.7891098596</v>
      </c>
      <c r="H614" s="67"/>
      <c r="I614" s="67">
        <v>1158436.1099060399</v>
      </c>
      <c r="J614" s="67"/>
      <c r="K614" s="67">
        <v>0</v>
      </c>
      <c r="L614" s="67"/>
      <c r="M614" s="67">
        <v>110892.17747327998</v>
      </c>
      <c r="N614" s="67">
        <v>0</v>
      </c>
      <c r="O614" s="67">
        <v>5688610.2120455997</v>
      </c>
      <c r="P614" s="67">
        <v>0</v>
      </c>
      <c r="Q614" s="67"/>
      <c r="R614" s="67"/>
      <c r="S614" s="67">
        <v>991573.05199999991</v>
      </c>
      <c r="T614" s="77">
        <v>113559.5757</v>
      </c>
      <c r="U614" s="78">
        <v>219367.65376522005</v>
      </c>
      <c r="V614" s="62">
        <f t="shared" si="71"/>
        <v>4</v>
      </c>
    </row>
    <row r="615" spans="1:22" x14ac:dyDescent="0.25">
      <c r="A615" s="74">
        <f t="shared" si="68"/>
        <v>599</v>
      </c>
      <c r="B615" s="75">
        <f t="shared" si="69"/>
        <v>195</v>
      </c>
      <c r="C615" s="65" t="s">
        <v>48</v>
      </c>
      <c r="D615" s="65" t="s">
        <v>407</v>
      </c>
      <c r="E615" s="98" t="s">
        <v>554</v>
      </c>
      <c r="F615" s="76">
        <f t="shared" si="70"/>
        <v>36579168.819999993</v>
      </c>
      <c r="G615" s="67">
        <v>3583619.264736</v>
      </c>
      <c r="H615" s="67">
        <v>2218742.4464100003</v>
      </c>
      <c r="I615" s="67">
        <v>1040167.9144080001</v>
      </c>
      <c r="J615" s="67">
        <v>906414.55938600004</v>
      </c>
      <c r="K615" s="67">
        <v>0</v>
      </c>
      <c r="L615" s="67"/>
      <c r="M615" s="67">
        <v>312478.89445500006</v>
      </c>
      <c r="N615" s="67">
        <v>0</v>
      </c>
      <c r="O615" s="67">
        <v>10499304.299651999</v>
      </c>
      <c r="P615" s="67">
        <v>0</v>
      </c>
      <c r="Q615" s="67">
        <v>8671328.1752159987</v>
      </c>
      <c r="R615" s="67">
        <v>8142382.5448560007</v>
      </c>
      <c r="S615" s="67">
        <v>396642.13750000001</v>
      </c>
      <c r="T615" s="77">
        <v>34521.267500000002</v>
      </c>
      <c r="U615" s="78">
        <v>773567.3158809999</v>
      </c>
      <c r="V615" s="62">
        <f t="shared" si="71"/>
        <v>8</v>
      </c>
    </row>
    <row r="616" spans="1:22" x14ac:dyDescent="0.25">
      <c r="A616" s="74">
        <f t="shared" si="68"/>
        <v>600</v>
      </c>
      <c r="B616" s="75">
        <f t="shared" si="69"/>
        <v>196</v>
      </c>
      <c r="C616" s="65" t="s">
        <v>48</v>
      </c>
      <c r="D616" s="65" t="s">
        <v>408</v>
      </c>
      <c r="E616" s="98" t="s">
        <v>554</v>
      </c>
      <c r="F616" s="76">
        <f t="shared" si="70"/>
        <v>36923056.461205997</v>
      </c>
      <c r="G616" s="67">
        <v>3617984.0269859997</v>
      </c>
      <c r="H616" s="67">
        <v>2231790.3844320001</v>
      </c>
      <c r="I616" s="67">
        <v>1050168.4431</v>
      </c>
      <c r="J616" s="67">
        <v>912769.65628799994</v>
      </c>
      <c r="K616" s="67">
        <v>0</v>
      </c>
      <c r="L616" s="67"/>
      <c r="M616" s="67">
        <v>315453.97193603998</v>
      </c>
      <c r="N616" s="67">
        <v>0</v>
      </c>
      <c r="O616" s="67">
        <v>10614144.820062</v>
      </c>
      <c r="P616" s="67">
        <v>0</v>
      </c>
      <c r="Q616" s="67">
        <v>8769141.9461520016</v>
      </c>
      <c r="R616" s="67">
        <v>8229942.0850500017</v>
      </c>
      <c r="S616" s="67">
        <v>369832.37930000003</v>
      </c>
      <c r="T616" s="77">
        <v>30141.049300000002</v>
      </c>
      <c r="U616" s="78">
        <v>781687.69859996007</v>
      </c>
      <c r="V616" s="62">
        <f t="shared" si="71"/>
        <v>8</v>
      </c>
    </row>
    <row r="617" spans="1:22" x14ac:dyDescent="0.25">
      <c r="A617" s="74">
        <f t="shared" ref="A617:A680" si="72">+A616+1</f>
        <v>601</v>
      </c>
      <c r="B617" s="75">
        <f t="shared" ref="B617:B680" si="73">+B616+1</f>
        <v>197</v>
      </c>
      <c r="C617" s="65" t="s">
        <v>48</v>
      </c>
      <c r="D617" s="65" t="s">
        <v>409</v>
      </c>
      <c r="E617" s="98" t="s">
        <v>554</v>
      </c>
      <c r="F617" s="76">
        <f t="shared" si="70"/>
        <v>19490171.350000005</v>
      </c>
      <c r="G617" s="67"/>
      <c r="H617" s="67"/>
      <c r="I617" s="67">
        <v>970374.21133800002</v>
      </c>
      <c r="J617" s="67">
        <v>0</v>
      </c>
      <c r="K617" s="67">
        <v>0</v>
      </c>
      <c r="L617" s="67"/>
      <c r="M617" s="67">
        <v>0</v>
      </c>
      <c r="N617" s="67">
        <v>0</v>
      </c>
      <c r="O617" s="67">
        <v>9849605.5063979998</v>
      </c>
      <c r="P617" s="67">
        <v>0</v>
      </c>
      <c r="Q617" s="67">
        <v>8095399.4499840001</v>
      </c>
      <c r="R617" s="67">
        <v>0</v>
      </c>
      <c r="S617" s="67">
        <v>148259.73000000001</v>
      </c>
      <c r="T617" s="77">
        <v>12891.420000000002</v>
      </c>
      <c r="U617" s="78">
        <v>413641.03227999998</v>
      </c>
      <c r="V617" s="62">
        <f t="shared" si="71"/>
        <v>3</v>
      </c>
    </row>
    <row r="618" spans="1:22" x14ac:dyDescent="0.25">
      <c r="A618" s="74">
        <f t="shared" si="72"/>
        <v>602</v>
      </c>
      <c r="B618" s="75">
        <f t="shared" si="73"/>
        <v>198</v>
      </c>
      <c r="C618" s="65" t="s">
        <v>48</v>
      </c>
      <c r="D618" s="65" t="s">
        <v>410</v>
      </c>
      <c r="E618" s="98" t="s">
        <v>554</v>
      </c>
      <c r="F618" s="76">
        <f t="shared" si="70"/>
        <v>37138619.279999994</v>
      </c>
      <c r="G618" s="67">
        <v>3347005.1922762003</v>
      </c>
      <c r="H618" s="67">
        <v>2036602.79352348</v>
      </c>
      <c r="I618" s="67">
        <v>959676.47271510004</v>
      </c>
      <c r="J618" s="67">
        <v>817834.93398936011</v>
      </c>
      <c r="K618" s="67">
        <v>0</v>
      </c>
      <c r="L618" s="67"/>
      <c r="M618" s="67">
        <v>317258.01868739998</v>
      </c>
      <c r="N618" s="67">
        <v>0</v>
      </c>
      <c r="O618" s="67">
        <v>9682310.3290956002</v>
      </c>
      <c r="P618" s="67">
        <v>0</v>
      </c>
      <c r="Q618" s="67">
        <v>7916887.847777158</v>
      </c>
      <c r="R618" s="67">
        <v>7450202.0227714796</v>
      </c>
      <c r="S618" s="67">
        <v>3528138.8598999996</v>
      </c>
      <c r="T618" s="77">
        <v>371386.19280000002</v>
      </c>
      <c r="U618" s="78">
        <v>711316.6164642201</v>
      </c>
      <c r="V618" s="62">
        <f t="shared" si="71"/>
        <v>8</v>
      </c>
    </row>
    <row r="619" spans="1:22" x14ac:dyDescent="0.25">
      <c r="A619" s="74">
        <f t="shared" si="72"/>
        <v>603</v>
      </c>
      <c r="B619" s="75">
        <f t="shared" si="73"/>
        <v>199</v>
      </c>
      <c r="C619" s="65" t="s">
        <v>48</v>
      </c>
      <c r="D619" s="65" t="s">
        <v>411</v>
      </c>
      <c r="E619" s="98" t="s">
        <v>554</v>
      </c>
      <c r="F619" s="76">
        <f t="shared" si="70"/>
        <v>5506877.2695830008</v>
      </c>
      <c r="G619" s="67">
        <v>3459603.0948952204</v>
      </c>
      <c r="H619" s="67"/>
      <c r="I619" s="67">
        <v>1437441.799164</v>
      </c>
      <c r="J619" s="67"/>
      <c r="K619" s="67">
        <v>0</v>
      </c>
      <c r="L619" s="67"/>
      <c r="M619" s="67">
        <v>124822.049583</v>
      </c>
      <c r="N619" s="67">
        <v>0</v>
      </c>
      <c r="O619" s="67"/>
      <c r="P619" s="67"/>
      <c r="Q619" s="67"/>
      <c r="R619" s="67"/>
      <c r="S619" s="67">
        <v>334705.13760000002</v>
      </c>
      <c r="T619" s="77">
        <v>43216.734700000001</v>
      </c>
      <c r="U619" s="78">
        <v>107088.45364078002</v>
      </c>
      <c r="V619" s="62">
        <f t="shared" si="71"/>
        <v>3</v>
      </c>
    </row>
    <row r="620" spans="1:22" x14ac:dyDescent="0.25">
      <c r="A620" s="74">
        <f t="shared" si="72"/>
        <v>604</v>
      </c>
      <c r="B620" s="75">
        <f t="shared" si="73"/>
        <v>200</v>
      </c>
      <c r="C620" s="65" t="s">
        <v>48</v>
      </c>
      <c r="D620" s="65" t="s">
        <v>412</v>
      </c>
      <c r="E620" s="98" t="s">
        <v>554</v>
      </c>
      <c r="F620" s="76">
        <f t="shared" si="70"/>
        <v>10257732</v>
      </c>
      <c r="G620" s="67">
        <v>2602991.9676180002</v>
      </c>
      <c r="H620" s="67">
        <v>0</v>
      </c>
      <c r="I620" s="67">
        <v>753234.37967399997</v>
      </c>
      <c r="J620" s="67"/>
      <c r="K620" s="67">
        <v>0</v>
      </c>
      <c r="L620" s="67"/>
      <c r="M620" s="67">
        <v>227878.8628032</v>
      </c>
      <c r="N620" s="67">
        <v>0</v>
      </c>
      <c r="O620" s="67"/>
      <c r="P620" s="67">
        <v>0</v>
      </c>
      <c r="Q620" s="67">
        <v>5686511.6200032001</v>
      </c>
      <c r="R620" s="67"/>
      <c r="S620" s="67">
        <v>707776.22400000005</v>
      </c>
      <c r="T620" s="77">
        <v>76609.331999999995</v>
      </c>
      <c r="U620" s="78">
        <v>202729.61390160001</v>
      </c>
      <c r="V620" s="62">
        <f t="shared" si="71"/>
        <v>4</v>
      </c>
    </row>
    <row r="621" spans="1:22" x14ac:dyDescent="0.25">
      <c r="A621" s="74">
        <f t="shared" si="72"/>
        <v>605</v>
      </c>
      <c r="B621" s="75">
        <f t="shared" si="73"/>
        <v>201</v>
      </c>
      <c r="C621" s="65" t="s">
        <v>48</v>
      </c>
      <c r="D621" s="65" t="s">
        <v>413</v>
      </c>
      <c r="E621" s="98" t="s">
        <v>554</v>
      </c>
      <c r="F621" s="76">
        <f t="shared" si="70"/>
        <v>18639130.140000001</v>
      </c>
      <c r="G621" s="67">
        <v>3621078.2721119998</v>
      </c>
      <c r="H621" s="67">
        <v>1205189.5738415401</v>
      </c>
      <c r="I621" s="67">
        <v>1387071.4761120002</v>
      </c>
      <c r="J621" s="67">
        <v>876899.75830800005</v>
      </c>
      <c r="K621" s="67">
        <v>0</v>
      </c>
      <c r="L621" s="67"/>
      <c r="M621" s="67">
        <v>120530.94592896002</v>
      </c>
      <c r="N621" s="67">
        <v>0</v>
      </c>
      <c r="O621" s="67">
        <v>6781012.0992600005</v>
      </c>
      <c r="P621" s="67">
        <v>0</v>
      </c>
      <c r="Q621" s="67">
        <v>0</v>
      </c>
      <c r="R621" s="67">
        <v>3817342.0312019996</v>
      </c>
      <c r="S621" s="67">
        <v>403646.4742</v>
      </c>
      <c r="T621" s="77">
        <v>36910.033300000003</v>
      </c>
      <c r="U621" s="78">
        <v>389449.47573549999</v>
      </c>
      <c r="V621" s="62">
        <f t="shared" si="71"/>
        <v>7</v>
      </c>
    </row>
    <row r="622" spans="1:22" x14ac:dyDescent="0.25">
      <c r="A622" s="74">
        <f t="shared" si="72"/>
        <v>606</v>
      </c>
      <c r="B622" s="75">
        <f t="shared" si="73"/>
        <v>202</v>
      </c>
      <c r="C622" s="65" t="s">
        <v>48</v>
      </c>
      <c r="D622" s="65" t="s">
        <v>486</v>
      </c>
      <c r="E622" s="98" t="s">
        <v>554</v>
      </c>
      <c r="F622" s="76">
        <f t="shared" si="70"/>
        <v>18853604.366601963</v>
      </c>
      <c r="G622" s="67">
        <v>3661472.2518719994</v>
      </c>
      <c r="H622" s="67">
        <v>1317876.0443460001</v>
      </c>
      <c r="I622" s="67">
        <v>1401977.6916540002</v>
      </c>
      <c r="J622" s="67">
        <v>886159.65735600004</v>
      </c>
      <c r="K622" s="67">
        <v>0</v>
      </c>
      <c r="L622" s="67"/>
      <c r="M622" s="67">
        <v>124380.97009799999</v>
      </c>
      <c r="N622" s="67">
        <v>0</v>
      </c>
      <c r="O622" s="67">
        <v>6856026.5788080012</v>
      </c>
      <c r="P622" s="67"/>
      <c r="Q622" s="67"/>
      <c r="R622" s="67">
        <v>3838143.5148840002</v>
      </c>
      <c r="S622" s="67">
        <v>316029.2193</v>
      </c>
      <c r="T622" s="67">
        <v>56116.319300000003</v>
      </c>
      <c r="U622" s="78">
        <v>395422.11898395995</v>
      </c>
      <c r="V622" s="62">
        <f t="shared" si="71"/>
        <v>7</v>
      </c>
    </row>
    <row r="623" spans="1:22" x14ac:dyDescent="0.25">
      <c r="A623" s="74">
        <f t="shared" si="72"/>
        <v>607</v>
      </c>
      <c r="B623" s="75">
        <f t="shared" si="73"/>
        <v>203</v>
      </c>
      <c r="C623" s="65" t="s">
        <v>48</v>
      </c>
      <c r="D623" s="65" t="s">
        <v>487</v>
      </c>
      <c r="E623" s="98" t="s">
        <v>554</v>
      </c>
      <c r="F623" s="76">
        <f t="shared" si="70"/>
        <v>52613134.460895233</v>
      </c>
      <c r="G623" s="67">
        <v>10289258.887333037</v>
      </c>
      <c r="H623" s="67">
        <v>3743163.2397435009</v>
      </c>
      <c r="I623" s="67">
        <v>3946494.7367781834</v>
      </c>
      <c r="J623" s="67">
        <v>2525483.2241929346</v>
      </c>
      <c r="K623" s="67">
        <v>0</v>
      </c>
      <c r="L623" s="67"/>
      <c r="M623" s="67">
        <v>347129.27930819179</v>
      </c>
      <c r="N623" s="67">
        <v>0</v>
      </c>
      <c r="O623" s="67">
        <v>19311208.02055205</v>
      </c>
      <c r="P623" s="67">
        <v>0</v>
      </c>
      <c r="Q623" s="67"/>
      <c r="R623" s="67">
        <v>10831087.386440508</v>
      </c>
      <c r="S623" s="67">
        <v>433954.51293591037</v>
      </c>
      <c r="T623" s="67">
        <v>70395.942935910396</v>
      </c>
      <c r="U623" s="78">
        <v>1114959.2306750074</v>
      </c>
      <c r="V623" s="62">
        <f t="shared" si="71"/>
        <v>7</v>
      </c>
    </row>
    <row r="624" spans="1:22" x14ac:dyDescent="0.25">
      <c r="A624" s="74">
        <f t="shared" si="72"/>
        <v>608</v>
      </c>
      <c r="B624" s="75">
        <f t="shared" si="73"/>
        <v>204</v>
      </c>
      <c r="C624" s="65" t="s">
        <v>48</v>
      </c>
      <c r="D624" s="65" t="s">
        <v>488</v>
      </c>
      <c r="E624" s="98" t="s">
        <v>554</v>
      </c>
      <c r="F624" s="76">
        <f t="shared" si="70"/>
        <v>53897347.171854325</v>
      </c>
      <c r="G624" s="67">
        <v>10537075.366258001</v>
      </c>
      <c r="H624" s="67">
        <v>3835013.4758320004</v>
      </c>
      <c r="I624" s="67">
        <v>4042843.3866100004</v>
      </c>
      <c r="J624" s="67">
        <v>2587058.6111860005</v>
      </c>
      <c r="K624" s="67">
        <v>0</v>
      </c>
      <c r="L624" s="67"/>
      <c r="M624" s="67">
        <v>355628.19171599997</v>
      </c>
      <c r="N624" s="67">
        <v>0</v>
      </c>
      <c r="O624" s="67">
        <v>19695633.831831999</v>
      </c>
      <c r="P624" s="67"/>
      <c r="Q624" s="67"/>
      <c r="R624" s="67">
        <v>11089164.4332</v>
      </c>
      <c r="S624" s="67">
        <v>542814.58059999999</v>
      </c>
      <c r="T624" s="67">
        <v>71915.250599999999</v>
      </c>
      <c r="U624" s="78">
        <v>1140200.0440203198</v>
      </c>
      <c r="V624" s="62">
        <f t="shared" si="71"/>
        <v>7</v>
      </c>
    </row>
    <row r="625" spans="1:23" x14ac:dyDescent="0.25">
      <c r="A625" s="74">
        <f t="shared" si="72"/>
        <v>609</v>
      </c>
      <c r="B625" s="75">
        <f t="shared" si="73"/>
        <v>205</v>
      </c>
      <c r="C625" s="65" t="s">
        <v>48</v>
      </c>
      <c r="D625" s="65" t="s">
        <v>489</v>
      </c>
      <c r="E625" s="98" t="s">
        <v>554</v>
      </c>
      <c r="F625" s="76">
        <f t="shared" si="70"/>
        <v>21342021.7637886</v>
      </c>
      <c r="G625" s="67">
        <v>3823646.7931139995</v>
      </c>
      <c r="H625" s="67">
        <v>1377432.691104</v>
      </c>
      <c r="I625" s="67">
        <v>1464223.795434</v>
      </c>
      <c r="J625" s="67">
        <v>926339.45652600005</v>
      </c>
      <c r="K625" s="67">
        <v>0</v>
      </c>
      <c r="L625" s="67"/>
      <c r="M625" s="67">
        <v>129828.30785400001</v>
      </c>
      <c r="N625" s="67">
        <v>0</v>
      </c>
      <c r="O625" s="67">
        <v>7205871.6359640006</v>
      </c>
      <c r="P625" s="67"/>
      <c r="Q625" s="67"/>
      <c r="R625" s="67">
        <v>4008332.672693999</v>
      </c>
      <c r="S625" s="67">
        <v>1831954.6511000001</v>
      </c>
      <c r="T625" s="67">
        <v>196753.53989999997</v>
      </c>
      <c r="U625" s="78">
        <v>377638.22009860002</v>
      </c>
      <c r="V625" s="62">
        <f t="shared" si="71"/>
        <v>7</v>
      </c>
    </row>
    <row r="626" spans="1:23" x14ac:dyDescent="0.25">
      <c r="A626" s="74">
        <f t="shared" si="72"/>
        <v>610</v>
      </c>
      <c r="B626" s="75">
        <f t="shared" si="73"/>
        <v>206</v>
      </c>
      <c r="C626" s="65" t="s">
        <v>48</v>
      </c>
      <c r="D626" s="65" t="s">
        <v>490</v>
      </c>
      <c r="E626" s="98" t="s">
        <v>554</v>
      </c>
      <c r="F626" s="76">
        <f t="shared" si="70"/>
        <v>46829858.276541837</v>
      </c>
      <c r="G626" s="67">
        <v>9150018.9223740008</v>
      </c>
      <c r="H626" s="67">
        <v>3322771.2370799994</v>
      </c>
      <c r="I626" s="67">
        <v>3507760.1149860001</v>
      </c>
      <c r="J626" s="67">
        <v>2240831.5174499997</v>
      </c>
      <c r="K626" s="67">
        <v>0</v>
      </c>
      <c r="L626" s="67"/>
      <c r="M626" s="67">
        <v>308956.957092</v>
      </c>
      <c r="N626" s="67">
        <v>0</v>
      </c>
      <c r="O626" s="67">
        <v>17090431.012025997</v>
      </c>
      <c r="P626" s="67"/>
      <c r="Q626" s="67"/>
      <c r="R626" s="67">
        <v>9620247.9809520002</v>
      </c>
      <c r="S626" s="67">
        <v>531001.25219999999</v>
      </c>
      <c r="T626" s="67">
        <v>68678.9522</v>
      </c>
      <c r="U626" s="78">
        <v>989160.33018183988</v>
      </c>
      <c r="V626" s="62">
        <f t="shared" si="71"/>
        <v>7</v>
      </c>
    </row>
    <row r="627" spans="1:23" x14ac:dyDescent="0.25">
      <c r="A627" s="74">
        <f t="shared" si="72"/>
        <v>611</v>
      </c>
      <c r="B627" s="75">
        <f t="shared" si="73"/>
        <v>207</v>
      </c>
      <c r="C627" s="65" t="s">
        <v>48</v>
      </c>
      <c r="D627" s="65" t="s">
        <v>491</v>
      </c>
      <c r="E627" s="98" t="s">
        <v>554</v>
      </c>
      <c r="F627" s="76">
        <f t="shared" si="70"/>
        <v>18839593.843380939</v>
      </c>
      <c r="G627" s="67">
        <v>3639720.4511280004</v>
      </c>
      <c r="H627" s="67">
        <v>1310198.586234</v>
      </c>
      <c r="I627" s="67">
        <v>1393886.8533300001</v>
      </c>
      <c r="J627" s="67">
        <v>881139.78326399997</v>
      </c>
      <c r="K627" s="67">
        <v>0</v>
      </c>
      <c r="L627" s="67"/>
      <c r="M627" s="67">
        <v>123633.848142</v>
      </c>
      <c r="N627" s="67">
        <v>0</v>
      </c>
      <c r="O627" s="67">
        <v>6816774.9733499996</v>
      </c>
      <c r="P627" s="67"/>
      <c r="Q627" s="67"/>
      <c r="R627" s="67">
        <v>3815904.5950200004</v>
      </c>
      <c r="S627" s="67">
        <v>403541.39970000007</v>
      </c>
      <c r="T627" s="67">
        <v>63832.128200000006</v>
      </c>
      <c r="U627" s="78">
        <v>390961.22501294001</v>
      </c>
      <c r="V627" s="62">
        <f t="shared" si="71"/>
        <v>7</v>
      </c>
    </row>
    <row r="628" spans="1:23" x14ac:dyDescent="0.25">
      <c r="A628" s="74">
        <f t="shared" si="72"/>
        <v>612</v>
      </c>
      <c r="B628" s="75">
        <f t="shared" si="73"/>
        <v>208</v>
      </c>
      <c r="C628" s="65" t="s">
        <v>51</v>
      </c>
      <c r="D628" s="65" t="s">
        <v>245</v>
      </c>
      <c r="E628" s="98" t="s">
        <v>554</v>
      </c>
      <c r="F628" s="76">
        <f t="shared" si="70"/>
        <v>25657722.728755597</v>
      </c>
      <c r="G628" s="67">
        <v>10992944.493307142</v>
      </c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>
        <v>11581851.384142619</v>
      </c>
      <c r="S628" s="67">
        <v>2321119.4172</v>
      </c>
      <c r="T628" s="77">
        <v>260206.30719999998</v>
      </c>
      <c r="U628" s="78">
        <v>501601.12690584006</v>
      </c>
      <c r="V628" s="62">
        <f t="shared" si="71"/>
        <v>2</v>
      </c>
    </row>
    <row r="629" spans="1:23" x14ac:dyDescent="0.25">
      <c r="A629" s="74">
        <f t="shared" si="72"/>
        <v>613</v>
      </c>
      <c r="B629" s="75">
        <f t="shared" si="73"/>
        <v>209</v>
      </c>
      <c r="C629" s="65" t="s">
        <v>51</v>
      </c>
      <c r="D629" s="65" t="s">
        <v>414</v>
      </c>
      <c r="E629" s="98" t="s">
        <v>554</v>
      </c>
      <c r="F629" s="76">
        <f t="shared" si="70"/>
        <v>5922675.4500000002</v>
      </c>
      <c r="G629" s="67"/>
      <c r="H629" s="67"/>
      <c r="I629" s="67"/>
      <c r="J629" s="67"/>
      <c r="K629" s="67">
        <v>0</v>
      </c>
      <c r="L629" s="67"/>
      <c r="M629" s="67"/>
      <c r="N629" s="67">
        <v>0</v>
      </c>
      <c r="O629" s="67"/>
      <c r="P629" s="67">
        <v>0</v>
      </c>
      <c r="Q629" s="67"/>
      <c r="R629" s="67">
        <v>5158377.8738793004</v>
      </c>
      <c r="S629" s="67">
        <v>592267.54500000004</v>
      </c>
      <c r="T629" s="77">
        <v>59226.754500000003</v>
      </c>
      <c r="U629" s="78">
        <v>112803.27662070002</v>
      </c>
      <c r="V629" s="62">
        <f t="shared" si="71"/>
        <v>1</v>
      </c>
    </row>
    <row r="630" spans="1:23" x14ac:dyDescent="0.25">
      <c r="A630" s="74">
        <f t="shared" si="72"/>
        <v>614</v>
      </c>
      <c r="B630" s="75">
        <f t="shared" si="73"/>
        <v>210</v>
      </c>
      <c r="C630" s="65"/>
      <c r="D630" s="65" t="s">
        <v>705</v>
      </c>
      <c r="E630" s="98"/>
      <c r="F630" s="76">
        <f t="shared" si="70"/>
        <v>7182720</v>
      </c>
      <c r="G630" s="67"/>
      <c r="H630" s="67"/>
      <c r="I630" s="67"/>
      <c r="J630" s="67"/>
      <c r="K630" s="67"/>
      <c r="L630" s="67"/>
      <c r="M630" s="67"/>
      <c r="N630" s="67">
        <f>7182720-S630-T630-U630</f>
        <v>6903600.9078471232</v>
      </c>
      <c r="O630" s="67"/>
      <c r="P630" s="67"/>
      <c r="Q630" s="67"/>
      <c r="R630" s="67"/>
      <c r="S630" s="67">
        <v>104919.11907839999</v>
      </c>
      <c r="T630" s="77">
        <v>24000</v>
      </c>
      <c r="U630" s="78">
        <v>150199.97307447705</v>
      </c>
      <c r="V630" s="62">
        <f t="shared" si="71"/>
        <v>1</v>
      </c>
      <c r="W630" s="1" t="s">
        <v>715</v>
      </c>
    </row>
    <row r="631" spans="1:23" x14ac:dyDescent="0.25">
      <c r="A631" s="74">
        <f t="shared" si="72"/>
        <v>615</v>
      </c>
      <c r="B631" s="75">
        <f t="shared" si="73"/>
        <v>211</v>
      </c>
      <c r="C631" s="65"/>
      <c r="D631" s="65" t="s">
        <v>247</v>
      </c>
      <c r="E631" s="98"/>
      <c r="F631" s="76">
        <f t="shared" si="70"/>
        <v>7182720</v>
      </c>
      <c r="G631" s="67"/>
      <c r="H631" s="67"/>
      <c r="I631" s="67"/>
      <c r="J631" s="67"/>
      <c r="K631" s="67"/>
      <c r="L631" s="67"/>
      <c r="M631" s="67"/>
      <c r="N631" s="67">
        <v>6868490.3575085625</v>
      </c>
      <c r="O631" s="67"/>
      <c r="P631" s="67"/>
      <c r="Q631" s="67"/>
      <c r="R631" s="67"/>
      <c r="S631" s="67">
        <v>140029.66941696001</v>
      </c>
      <c r="T631" s="77">
        <v>24000</v>
      </c>
      <c r="U631" s="78">
        <v>150199.97307447705</v>
      </c>
      <c r="V631" s="62">
        <f t="shared" si="71"/>
        <v>1</v>
      </c>
    </row>
    <row r="632" spans="1:23" x14ac:dyDescent="0.25">
      <c r="A632" s="74">
        <f t="shared" si="72"/>
        <v>616</v>
      </c>
      <c r="B632" s="75">
        <f t="shared" si="73"/>
        <v>212</v>
      </c>
      <c r="C632" s="65" t="s">
        <v>51</v>
      </c>
      <c r="D632" s="65" t="s">
        <v>246</v>
      </c>
      <c r="E632" s="98" t="s">
        <v>554</v>
      </c>
      <c r="F632" s="76">
        <f t="shared" ref="F632" si="74">SUBTOTAL(9,G632:U632)</f>
        <v>146432039.11802056</v>
      </c>
      <c r="G632" s="67">
        <v>18497723.436858121</v>
      </c>
      <c r="H632" s="67">
        <v>12695079.720886501</v>
      </c>
      <c r="I632" s="67">
        <v>7727724.5646585599</v>
      </c>
      <c r="J632" s="67">
        <v>6972228.5386101594</v>
      </c>
      <c r="K632" s="67">
        <v>0</v>
      </c>
      <c r="L632" s="67"/>
      <c r="M632" s="67">
        <v>889888.98620159982</v>
      </c>
      <c r="N632" s="67">
        <v>0</v>
      </c>
      <c r="O632" s="67">
        <v>0</v>
      </c>
      <c r="P632" s="67">
        <v>0</v>
      </c>
      <c r="Q632" s="67">
        <v>78339424.591046214</v>
      </c>
      <c r="R632" s="67"/>
      <c r="S632" s="67">
        <f>16452952.1394</f>
        <v>16452952.1394</v>
      </c>
      <c r="T632" s="77">
        <v>1670336.1496000004</v>
      </c>
      <c r="U632" s="78">
        <v>3186680.9907594007</v>
      </c>
      <c r="V632" s="62">
        <f t="shared" ref="V632" si="75">COUNTIF(G632:R632,"&gt;0")</f>
        <v>6</v>
      </c>
    </row>
    <row r="633" spans="1:23" x14ac:dyDescent="0.25">
      <c r="A633" s="74">
        <f t="shared" si="72"/>
        <v>617</v>
      </c>
      <c r="B633" s="75">
        <f t="shared" si="73"/>
        <v>213</v>
      </c>
      <c r="C633" s="65" t="s">
        <v>51</v>
      </c>
      <c r="D633" s="65" t="s">
        <v>493</v>
      </c>
      <c r="E633" s="98" t="s">
        <v>554</v>
      </c>
      <c r="F633" s="76">
        <f t="shared" si="70"/>
        <v>2561332.6</v>
      </c>
      <c r="G633" s="67">
        <v>0</v>
      </c>
      <c r="H633" s="67">
        <v>0</v>
      </c>
      <c r="I633" s="67">
        <v>0</v>
      </c>
      <c r="J633" s="67">
        <v>0</v>
      </c>
      <c r="K633" s="67">
        <v>0</v>
      </c>
      <c r="L633" s="67"/>
      <c r="M633" s="67"/>
      <c r="N633" s="67">
        <v>0</v>
      </c>
      <c r="O633" s="67">
        <v>2255868.0741240005</v>
      </c>
      <c r="P633" s="67">
        <v>0</v>
      </c>
      <c r="Q633" s="67">
        <v>0</v>
      </c>
      <c r="R633" s="67">
        <v>0</v>
      </c>
      <c r="S633" s="67">
        <v>230519.93400000001</v>
      </c>
      <c r="T633" s="77">
        <v>25613.326000000001</v>
      </c>
      <c r="U633" s="78">
        <v>49331.265876000012</v>
      </c>
      <c r="V633" s="62">
        <f t="shared" si="71"/>
        <v>1</v>
      </c>
    </row>
    <row r="634" spans="1:23" x14ac:dyDescent="0.25">
      <c r="A634" s="74">
        <f t="shared" si="72"/>
        <v>618</v>
      </c>
      <c r="B634" s="75">
        <f t="shared" si="73"/>
        <v>214</v>
      </c>
      <c r="C634" s="65" t="s">
        <v>51</v>
      </c>
      <c r="D634" s="65" t="s">
        <v>495</v>
      </c>
      <c r="E634" s="98" t="s">
        <v>554</v>
      </c>
      <c r="F634" s="76">
        <f t="shared" si="70"/>
        <v>22206298.984706003</v>
      </c>
      <c r="G634" s="67">
        <v>7338416.0047800001</v>
      </c>
      <c r="H634" s="67"/>
      <c r="I634" s="67"/>
      <c r="J634" s="67"/>
      <c r="K634" s="67">
        <v>0</v>
      </c>
      <c r="L634" s="67"/>
      <c r="M634" s="67">
        <v>222240.79473288002</v>
      </c>
      <c r="N634" s="67">
        <v>0</v>
      </c>
      <c r="O634" s="67">
        <v>14005782.708666001</v>
      </c>
      <c r="P634" s="67">
        <v>0</v>
      </c>
      <c r="Q634" s="67">
        <v>0</v>
      </c>
      <c r="R634" s="67">
        <v>0</v>
      </c>
      <c r="S634" s="67">
        <v>147989.8346</v>
      </c>
      <c r="T634" s="77">
        <v>21022.954600000001</v>
      </c>
      <c r="U634" s="78">
        <v>470846.6873271201</v>
      </c>
      <c r="V634" s="62">
        <f t="shared" si="71"/>
        <v>3</v>
      </c>
    </row>
    <row r="635" spans="1:23" x14ac:dyDescent="0.25">
      <c r="A635" s="74">
        <f t="shared" si="72"/>
        <v>619</v>
      </c>
      <c r="B635" s="75">
        <f t="shared" si="73"/>
        <v>215</v>
      </c>
      <c r="C635" s="65" t="s">
        <v>51</v>
      </c>
      <c r="D635" s="65" t="s">
        <v>497</v>
      </c>
      <c r="E635" s="98" t="s">
        <v>554</v>
      </c>
      <c r="F635" s="76">
        <f t="shared" si="70"/>
        <v>31181295.561012</v>
      </c>
      <c r="G635" s="67">
        <v>6541685.2820339995</v>
      </c>
      <c r="H635" s="67">
        <v>4051261.6039140001</v>
      </c>
      <c r="I635" s="67"/>
      <c r="J635" s="67"/>
      <c r="K635" s="67">
        <v>0</v>
      </c>
      <c r="L635" s="67"/>
      <c r="M635" s="67">
        <v>511593.88939176005</v>
      </c>
      <c r="N635" s="67">
        <v>0</v>
      </c>
      <c r="O635" s="67">
        <v>19172709.856734</v>
      </c>
      <c r="P635" s="67">
        <v>0</v>
      </c>
      <c r="Q635" s="67">
        <v>0</v>
      </c>
      <c r="R635" s="67">
        <v>0</v>
      </c>
      <c r="S635" s="67">
        <v>213111.51420000001</v>
      </c>
      <c r="T635" s="77">
        <v>29440.104200000002</v>
      </c>
      <c r="U635" s="78">
        <v>661493.31053824001</v>
      </c>
      <c r="V635" s="62">
        <f t="shared" si="71"/>
        <v>4</v>
      </c>
    </row>
    <row r="636" spans="1:23" x14ac:dyDescent="0.25">
      <c r="A636" s="74">
        <f t="shared" si="72"/>
        <v>620</v>
      </c>
      <c r="B636" s="75">
        <f t="shared" si="73"/>
        <v>216</v>
      </c>
      <c r="C636" s="65" t="s">
        <v>51</v>
      </c>
      <c r="D636" s="65" t="s">
        <v>498</v>
      </c>
      <c r="E636" s="98" t="s">
        <v>554</v>
      </c>
      <c r="F636" s="76">
        <f t="shared" si="70"/>
        <v>11331791.19184</v>
      </c>
      <c r="G636" s="67">
        <v>3724324.4375819997</v>
      </c>
      <c r="H636" s="67"/>
      <c r="I636" s="67"/>
      <c r="J636" s="67"/>
      <c r="K636" s="67">
        <v>0</v>
      </c>
      <c r="L636" s="67"/>
      <c r="M636" s="67">
        <v>113301.62983020001</v>
      </c>
      <c r="N636" s="67">
        <v>0</v>
      </c>
      <c r="O636" s="67">
        <v>7074795.119616</v>
      </c>
      <c r="P636" s="67">
        <v>0</v>
      </c>
      <c r="Q636" s="67">
        <v>0</v>
      </c>
      <c r="R636" s="67">
        <v>0</v>
      </c>
      <c r="S636" s="67">
        <v>163545.62150000001</v>
      </c>
      <c r="T636" s="77">
        <v>17817.021499999999</v>
      </c>
      <c r="U636" s="78">
        <v>238007.36181180002</v>
      </c>
      <c r="V636" s="62">
        <f t="shared" si="71"/>
        <v>3</v>
      </c>
    </row>
    <row r="637" spans="1:23" x14ac:dyDescent="0.25">
      <c r="A637" s="74">
        <f t="shared" si="72"/>
        <v>621</v>
      </c>
      <c r="B637" s="75">
        <f t="shared" si="73"/>
        <v>217</v>
      </c>
      <c r="C637" s="65" t="s">
        <v>51</v>
      </c>
      <c r="D637" s="65" t="s">
        <v>499</v>
      </c>
      <c r="E637" s="98" t="s">
        <v>554</v>
      </c>
      <c r="F637" s="76">
        <f t="shared" si="70"/>
        <v>11163073.330387998</v>
      </c>
      <c r="G637" s="67">
        <v>6357413.6689979993</v>
      </c>
      <c r="H637" s="67">
        <v>3936738.962142</v>
      </c>
      <c r="I637" s="67"/>
      <c r="J637" s="67"/>
      <c r="K637" s="67">
        <v>0</v>
      </c>
      <c r="L637" s="67"/>
      <c r="M637" s="67">
        <v>497262.94218215998</v>
      </c>
      <c r="N637" s="67">
        <v>0</v>
      </c>
      <c r="O637" s="67">
        <v>0</v>
      </c>
      <c r="P637" s="67">
        <v>0</v>
      </c>
      <c r="Q637" s="67">
        <v>0</v>
      </c>
      <c r="R637" s="67">
        <v>0</v>
      </c>
      <c r="S637" s="67">
        <v>115594.5322</v>
      </c>
      <c r="T637" s="77">
        <v>20669.572199999999</v>
      </c>
      <c r="U637" s="78">
        <v>235393.65266584005</v>
      </c>
      <c r="V637" s="62">
        <f t="shared" si="71"/>
        <v>3</v>
      </c>
    </row>
    <row r="638" spans="1:23" x14ac:dyDescent="0.25">
      <c r="A638" s="74">
        <f t="shared" si="72"/>
        <v>622</v>
      </c>
      <c r="B638" s="75">
        <f t="shared" si="73"/>
        <v>218</v>
      </c>
      <c r="C638" s="65"/>
      <c r="D638" s="65" t="s">
        <v>680</v>
      </c>
      <c r="E638" s="98"/>
      <c r="F638" s="76">
        <f t="shared" si="70"/>
        <v>21548160</v>
      </c>
      <c r="G638" s="67"/>
      <c r="H638" s="67"/>
      <c r="I638" s="67"/>
      <c r="J638" s="67"/>
      <c r="K638" s="67"/>
      <c r="L638" s="67"/>
      <c r="M638" s="67"/>
      <c r="N638" s="67">
        <v>20805246.184281066</v>
      </c>
      <c r="O638" s="67"/>
      <c r="P638" s="67"/>
      <c r="Q638" s="67"/>
      <c r="R638" s="67"/>
      <c r="S638" s="67">
        <v>263945.2194144</v>
      </c>
      <c r="T638" s="77">
        <v>24000</v>
      </c>
      <c r="U638" s="78">
        <v>454968.59630453185</v>
      </c>
      <c r="V638" s="62">
        <f t="shared" si="71"/>
        <v>1</v>
      </c>
    </row>
    <row r="639" spans="1:23" x14ac:dyDescent="0.25">
      <c r="A639" s="74">
        <f t="shared" si="72"/>
        <v>623</v>
      </c>
      <c r="B639" s="75">
        <f t="shared" si="73"/>
        <v>219</v>
      </c>
      <c r="C639" s="65" t="s">
        <v>51</v>
      </c>
      <c r="D639" s="65" t="s">
        <v>500</v>
      </c>
      <c r="E639" s="98" t="s">
        <v>554</v>
      </c>
      <c r="F639" s="76">
        <f t="shared" si="70"/>
        <v>4147368.4584380006</v>
      </c>
      <c r="G639" s="67">
        <v>3860931.116196</v>
      </c>
      <c r="H639" s="67"/>
      <c r="I639" s="67"/>
      <c r="J639" s="67"/>
      <c r="K639" s="67">
        <v>0</v>
      </c>
      <c r="L639" s="67"/>
      <c r="M639" s="67">
        <v>117503.58224136</v>
      </c>
      <c r="N639" s="67">
        <v>0</v>
      </c>
      <c r="O639" s="67">
        <v>0</v>
      </c>
      <c r="P639" s="67">
        <v>0</v>
      </c>
      <c r="Q639" s="67">
        <v>0</v>
      </c>
      <c r="R639" s="67">
        <v>0</v>
      </c>
      <c r="S639" s="67">
        <v>71702.566200000001</v>
      </c>
      <c r="T639" s="77">
        <v>10842.236199999999</v>
      </c>
      <c r="U639" s="78">
        <v>86388.957600640002</v>
      </c>
      <c r="V639" s="62">
        <f t="shared" si="71"/>
        <v>2</v>
      </c>
    </row>
    <row r="640" spans="1:23" x14ac:dyDescent="0.25">
      <c r="A640" s="74">
        <f t="shared" si="72"/>
        <v>624</v>
      </c>
      <c r="B640" s="75">
        <f t="shared" si="73"/>
        <v>220</v>
      </c>
      <c r="C640" s="65" t="s">
        <v>51</v>
      </c>
      <c r="D640" s="65" t="s">
        <v>502</v>
      </c>
      <c r="E640" s="98" t="s">
        <v>554</v>
      </c>
      <c r="F640" s="76">
        <f t="shared" si="70"/>
        <v>11892390.380248001</v>
      </c>
      <c r="G640" s="67">
        <v>3907411.9739759997</v>
      </c>
      <c r="H640" s="67"/>
      <c r="I640" s="67"/>
      <c r="J640" s="67"/>
      <c r="K640" s="67">
        <v>0</v>
      </c>
      <c r="L640" s="67"/>
      <c r="M640" s="67">
        <v>118919.97069456</v>
      </c>
      <c r="N640" s="67">
        <v>0</v>
      </c>
      <c r="O640" s="67">
        <v>7486206.9364320002</v>
      </c>
      <c r="P640" s="67">
        <v>0</v>
      </c>
      <c r="Q640" s="67">
        <v>0</v>
      </c>
      <c r="R640" s="67">
        <v>0</v>
      </c>
      <c r="S640" s="67">
        <v>110796.40519999999</v>
      </c>
      <c r="T640" s="77">
        <v>17926.605200000002</v>
      </c>
      <c r="U640" s="78">
        <v>251128.48874544003</v>
      </c>
      <c r="V640" s="62">
        <f t="shared" si="71"/>
        <v>3</v>
      </c>
    </row>
    <row r="641" spans="1:22" x14ac:dyDescent="0.25">
      <c r="A641" s="74">
        <f t="shared" si="72"/>
        <v>625</v>
      </c>
      <c r="B641" s="75">
        <f t="shared" si="73"/>
        <v>221</v>
      </c>
      <c r="C641" s="65" t="s">
        <v>51</v>
      </c>
      <c r="D641" s="65" t="s">
        <v>503</v>
      </c>
      <c r="E641" s="98" t="s">
        <v>554</v>
      </c>
      <c r="F641" s="76">
        <f t="shared" si="70"/>
        <v>4068649.0243214001</v>
      </c>
      <c r="G641" s="67">
        <v>3897320.435484</v>
      </c>
      <c r="H641" s="67"/>
      <c r="I641" s="67"/>
      <c r="J641" s="67"/>
      <c r="K641" s="67">
        <v>0</v>
      </c>
      <c r="L641" s="67"/>
      <c r="M641" s="67"/>
      <c r="N641" s="67">
        <v>0</v>
      </c>
      <c r="O641" s="67"/>
      <c r="P641" s="67">
        <v>0</v>
      </c>
      <c r="Q641" s="67">
        <v>0</v>
      </c>
      <c r="R641" s="67">
        <v>0</v>
      </c>
      <c r="S641" s="67">
        <v>71742.934500000003</v>
      </c>
      <c r="T641" s="77">
        <v>12394.854499999999</v>
      </c>
      <c r="U641" s="78">
        <v>87190.799837400002</v>
      </c>
      <c r="V641" s="62">
        <f t="shared" si="71"/>
        <v>1</v>
      </c>
    </row>
    <row r="642" spans="1:22" x14ac:dyDescent="0.25">
      <c r="A642" s="74">
        <f t="shared" si="72"/>
        <v>626</v>
      </c>
      <c r="B642" s="75">
        <f t="shared" si="73"/>
        <v>222</v>
      </c>
      <c r="C642" s="65" t="s">
        <v>51</v>
      </c>
      <c r="D642" s="65" t="s">
        <v>504</v>
      </c>
      <c r="E642" s="98" t="s">
        <v>554</v>
      </c>
      <c r="F642" s="76">
        <f t="shared" si="70"/>
        <v>16749970.84</v>
      </c>
      <c r="G642" s="67">
        <v>4903713.1158539997</v>
      </c>
      <c r="H642" s="67">
        <v>3409820.697402</v>
      </c>
      <c r="I642" s="67">
        <v>0</v>
      </c>
      <c r="J642" s="67">
        <v>1911644.1932280001</v>
      </c>
      <c r="K642" s="67">
        <v>0</v>
      </c>
      <c r="L642" s="67"/>
      <c r="M642" s="67">
        <v>218511.8445216</v>
      </c>
      <c r="N642" s="67">
        <v>0</v>
      </c>
      <c r="O642" s="67"/>
      <c r="P642" s="67"/>
      <c r="Q642" s="67"/>
      <c r="R642" s="67">
        <v>5526213.8163120002</v>
      </c>
      <c r="S642" s="67">
        <v>371939.36199999996</v>
      </c>
      <c r="T642" s="77">
        <v>58898.362000000001</v>
      </c>
      <c r="U642" s="78">
        <v>349229.44868240005</v>
      </c>
      <c r="V642" s="62">
        <f t="shared" si="71"/>
        <v>5</v>
      </c>
    </row>
    <row r="643" spans="1:22" x14ac:dyDescent="0.25">
      <c r="A643" s="74">
        <f t="shared" si="72"/>
        <v>627</v>
      </c>
      <c r="B643" s="75">
        <f t="shared" si="73"/>
        <v>223</v>
      </c>
      <c r="C643" s="65" t="s">
        <v>51</v>
      </c>
      <c r="D643" s="65" t="s">
        <v>507</v>
      </c>
      <c r="E643" s="98" t="s">
        <v>554</v>
      </c>
      <c r="F643" s="76">
        <f t="shared" si="70"/>
        <v>9324795.052650759</v>
      </c>
      <c r="G643" s="67">
        <v>6199194.5115240002</v>
      </c>
      <c r="H643" s="67">
        <v>2285392.4459100002</v>
      </c>
      <c r="I643" s="67"/>
      <c r="J643" s="67"/>
      <c r="K643" s="67">
        <v>0</v>
      </c>
      <c r="L643" s="67"/>
      <c r="M643" s="67">
        <v>187860.32184275999</v>
      </c>
      <c r="N643" s="67">
        <v>0</v>
      </c>
      <c r="O643" s="67"/>
      <c r="P643" s="67">
        <v>0</v>
      </c>
      <c r="Q643" s="67">
        <v>0</v>
      </c>
      <c r="R643" s="67">
        <v>0</v>
      </c>
      <c r="S643" s="67">
        <v>184158.62</v>
      </c>
      <c r="T643" s="77">
        <v>24509.599999999999</v>
      </c>
      <c r="U643" s="78">
        <v>443679.55337399995</v>
      </c>
      <c r="V643" s="62">
        <f t="shared" si="71"/>
        <v>3</v>
      </c>
    </row>
    <row r="644" spans="1:22" x14ac:dyDescent="0.25">
      <c r="A644" s="74">
        <f t="shared" si="72"/>
        <v>628</v>
      </c>
      <c r="B644" s="75">
        <f t="shared" si="73"/>
        <v>224</v>
      </c>
      <c r="C644" s="65" t="s">
        <v>51</v>
      </c>
      <c r="D644" s="65" t="s">
        <v>508</v>
      </c>
      <c r="E644" s="98" t="s">
        <v>554</v>
      </c>
      <c r="F644" s="76">
        <f t="shared" si="70"/>
        <v>4320323.6451739995</v>
      </c>
      <c r="G644" s="67">
        <v>3982032.6019740002</v>
      </c>
      <c r="H644" s="67"/>
      <c r="I644" s="67"/>
      <c r="J644" s="67"/>
      <c r="K644" s="67">
        <v>0</v>
      </c>
      <c r="L644" s="67"/>
      <c r="M644" s="67">
        <v>121162.59054059999</v>
      </c>
      <c r="N644" s="67">
        <v>0</v>
      </c>
      <c r="O644" s="67"/>
      <c r="P644" s="67">
        <v>0</v>
      </c>
      <c r="Q644" s="67">
        <v>0</v>
      </c>
      <c r="R644" s="67">
        <v>0</v>
      </c>
      <c r="S644" s="67">
        <v>110987.87950000001</v>
      </c>
      <c r="T644" s="77">
        <v>18000.389500000001</v>
      </c>
      <c r="U644" s="78">
        <v>88140.183659400005</v>
      </c>
      <c r="V644" s="62">
        <f t="shared" si="71"/>
        <v>2</v>
      </c>
    </row>
    <row r="645" spans="1:22" x14ac:dyDescent="0.25">
      <c r="A645" s="74">
        <f t="shared" si="72"/>
        <v>629</v>
      </c>
      <c r="B645" s="75">
        <f t="shared" si="73"/>
        <v>225</v>
      </c>
      <c r="C645" s="65" t="s">
        <v>51</v>
      </c>
      <c r="D645" s="65" t="s">
        <v>509</v>
      </c>
      <c r="E645" s="98" t="s">
        <v>554</v>
      </c>
      <c r="F645" s="76">
        <f t="shared" si="70"/>
        <v>4233950.4400000004</v>
      </c>
      <c r="G645" s="67">
        <v>3658298.7075726003</v>
      </c>
      <c r="H645" s="67"/>
      <c r="I645" s="67"/>
      <c r="J645" s="67"/>
      <c r="K645" s="67">
        <v>0</v>
      </c>
      <c r="L645" s="67"/>
      <c r="M645" s="67">
        <v>120770.72210951999</v>
      </c>
      <c r="N645" s="67">
        <v>0</v>
      </c>
      <c r="O645" s="67"/>
      <c r="P645" s="67">
        <v>0</v>
      </c>
      <c r="Q645" s="67">
        <v>0</v>
      </c>
      <c r="R645" s="67">
        <v>0</v>
      </c>
      <c r="S645" s="67">
        <v>329900.91139999998</v>
      </c>
      <c r="T645" s="77">
        <v>42339.504400000005</v>
      </c>
      <c r="U645" s="78">
        <v>82640.594517880003</v>
      </c>
      <c r="V645" s="62">
        <f t="shared" si="71"/>
        <v>2</v>
      </c>
    </row>
    <row r="646" spans="1:22" x14ac:dyDescent="0.25">
      <c r="A646" s="74">
        <f t="shared" si="72"/>
        <v>630</v>
      </c>
      <c r="B646" s="75">
        <f t="shared" si="73"/>
        <v>226</v>
      </c>
      <c r="C646" s="65" t="s">
        <v>51</v>
      </c>
      <c r="D646" s="65" t="s">
        <v>510</v>
      </c>
      <c r="E646" s="98" t="s">
        <v>554</v>
      </c>
      <c r="F646" s="76">
        <f t="shared" si="70"/>
        <v>4233288.37</v>
      </c>
      <c r="G646" s="67">
        <v>3657726.6514807204</v>
      </c>
      <c r="H646" s="67"/>
      <c r="I646" s="67"/>
      <c r="J646" s="67"/>
      <c r="K646" s="67">
        <v>0</v>
      </c>
      <c r="L646" s="67"/>
      <c r="M646" s="67">
        <v>120751.8388482</v>
      </c>
      <c r="N646" s="67">
        <v>0</v>
      </c>
      <c r="O646" s="67"/>
      <c r="P646" s="67">
        <v>0</v>
      </c>
      <c r="Q646" s="67">
        <v>0</v>
      </c>
      <c r="R646" s="67">
        <v>0</v>
      </c>
      <c r="S646" s="67">
        <v>329849.32410000003</v>
      </c>
      <c r="T646" s="77">
        <v>42332.883699999998</v>
      </c>
      <c r="U646" s="78">
        <v>82627.671871080005</v>
      </c>
      <c r="V646" s="62">
        <f t="shared" si="71"/>
        <v>2</v>
      </c>
    </row>
    <row r="647" spans="1:22" x14ac:dyDescent="0.25">
      <c r="A647" s="74">
        <f t="shared" si="72"/>
        <v>631</v>
      </c>
      <c r="B647" s="75">
        <f t="shared" si="73"/>
        <v>227</v>
      </c>
      <c r="C647" s="65" t="s">
        <v>51</v>
      </c>
      <c r="D647" s="65" t="s">
        <v>511</v>
      </c>
      <c r="E647" s="98" t="s">
        <v>554</v>
      </c>
      <c r="F647" s="76">
        <f t="shared" si="70"/>
        <v>4373332.4675960001</v>
      </c>
      <c r="G647" s="67">
        <v>4026579.3155699996</v>
      </c>
      <c r="H647" s="67"/>
      <c r="I647" s="67"/>
      <c r="J647" s="67"/>
      <c r="K647" s="67">
        <v>0</v>
      </c>
      <c r="L647" s="67"/>
      <c r="M647" s="67">
        <v>122527.0476276</v>
      </c>
      <c r="N647" s="67">
        <v>0</v>
      </c>
      <c r="O647" s="67"/>
      <c r="P647" s="67">
        <v>0</v>
      </c>
      <c r="Q647" s="67">
        <v>0</v>
      </c>
      <c r="R647" s="67">
        <v>0</v>
      </c>
      <c r="S647" s="67">
        <v>117178.667</v>
      </c>
      <c r="T647" s="77">
        <v>18016.417000000001</v>
      </c>
      <c r="U647" s="78">
        <v>89031.020398399996</v>
      </c>
      <c r="V647" s="62">
        <f t="shared" si="71"/>
        <v>2</v>
      </c>
    </row>
    <row r="648" spans="1:22" x14ac:dyDescent="0.25">
      <c r="A648" s="74">
        <f t="shared" si="72"/>
        <v>632</v>
      </c>
      <c r="B648" s="75">
        <f t="shared" si="73"/>
        <v>228</v>
      </c>
      <c r="C648" s="65" t="s">
        <v>51</v>
      </c>
      <c r="D648" s="65" t="s">
        <v>512</v>
      </c>
      <c r="E648" s="98" t="s">
        <v>554</v>
      </c>
      <c r="F648" s="76">
        <f t="shared" si="70"/>
        <v>4265749.3200059999</v>
      </c>
      <c r="G648" s="67">
        <v>3885914.2848959998</v>
      </c>
      <c r="H648" s="67"/>
      <c r="I648" s="67"/>
      <c r="J648" s="67"/>
      <c r="K648" s="67">
        <v>0</v>
      </c>
      <c r="L648" s="67"/>
      <c r="M648" s="67">
        <v>118276.93283028001</v>
      </c>
      <c r="N648" s="67">
        <v>0</v>
      </c>
      <c r="O648" s="67"/>
      <c r="P648" s="67">
        <v>0</v>
      </c>
      <c r="Q648" s="67">
        <v>0</v>
      </c>
      <c r="R648" s="67">
        <v>0</v>
      </c>
      <c r="S648" s="67">
        <v>158683.67009999999</v>
      </c>
      <c r="T648" s="77">
        <v>17918.100100000003</v>
      </c>
      <c r="U648" s="78">
        <v>84956.332079719999</v>
      </c>
      <c r="V648" s="62">
        <f t="shared" si="71"/>
        <v>2</v>
      </c>
    </row>
    <row r="649" spans="1:22" x14ac:dyDescent="0.25">
      <c r="A649" s="74">
        <f t="shared" si="72"/>
        <v>633</v>
      </c>
      <c r="B649" s="75">
        <f t="shared" si="73"/>
        <v>229</v>
      </c>
      <c r="C649" s="65" t="s">
        <v>51</v>
      </c>
      <c r="D649" s="65" t="s">
        <v>513</v>
      </c>
      <c r="E649" s="98" t="s">
        <v>554</v>
      </c>
      <c r="F649" s="76">
        <f t="shared" si="70"/>
        <v>4334167.2345940005</v>
      </c>
      <c r="G649" s="67">
        <v>3950676.9662219998</v>
      </c>
      <c r="H649" s="67"/>
      <c r="I649" s="67"/>
      <c r="J649" s="67"/>
      <c r="K649" s="67">
        <v>0</v>
      </c>
      <c r="L649" s="67"/>
      <c r="M649" s="67">
        <v>120223.04998956002</v>
      </c>
      <c r="N649" s="67">
        <v>0</v>
      </c>
      <c r="O649" s="67"/>
      <c r="P649" s="67">
        <v>0</v>
      </c>
      <c r="Q649" s="67">
        <v>0</v>
      </c>
      <c r="R649" s="67">
        <v>0</v>
      </c>
      <c r="S649" s="67">
        <v>158912.4927</v>
      </c>
      <c r="T649" s="77">
        <v>17943.792699999998</v>
      </c>
      <c r="U649" s="78">
        <v>86410.93298243999</v>
      </c>
      <c r="V649" s="62">
        <f t="shared" si="71"/>
        <v>2</v>
      </c>
    </row>
    <row r="650" spans="1:22" x14ac:dyDescent="0.25">
      <c r="A650" s="74">
        <f t="shared" si="72"/>
        <v>634</v>
      </c>
      <c r="B650" s="75">
        <f t="shared" si="73"/>
        <v>230</v>
      </c>
      <c r="C650" s="65" t="s">
        <v>51</v>
      </c>
      <c r="D650" s="65" t="s">
        <v>515</v>
      </c>
      <c r="E650" s="98" t="s">
        <v>554</v>
      </c>
      <c r="F650" s="76">
        <f t="shared" si="70"/>
        <v>4060932.961304001</v>
      </c>
      <c r="G650" s="67">
        <v>3735025.2035040008</v>
      </c>
      <c r="H650" s="67"/>
      <c r="I650" s="67"/>
      <c r="J650" s="67"/>
      <c r="K650" s="67">
        <v>0</v>
      </c>
      <c r="L650" s="67"/>
      <c r="M650" s="67">
        <v>113745.43921776001</v>
      </c>
      <c r="N650" s="67">
        <v>0</v>
      </c>
      <c r="O650" s="67"/>
      <c r="P650" s="67">
        <v>0</v>
      </c>
      <c r="Q650" s="67">
        <v>0</v>
      </c>
      <c r="R650" s="67">
        <v>0</v>
      </c>
      <c r="S650" s="67">
        <v>111809.38920000001</v>
      </c>
      <c r="T650" s="77">
        <v>17790.449199999999</v>
      </c>
      <c r="U650" s="78">
        <v>82562.480182240004</v>
      </c>
      <c r="V650" s="62">
        <f t="shared" si="71"/>
        <v>2</v>
      </c>
    </row>
    <row r="651" spans="1:22" x14ac:dyDescent="0.25">
      <c r="A651" s="74">
        <f t="shared" si="72"/>
        <v>635</v>
      </c>
      <c r="B651" s="75">
        <f t="shared" si="73"/>
        <v>231</v>
      </c>
      <c r="C651" s="65" t="s">
        <v>51</v>
      </c>
      <c r="D651" s="65" t="s">
        <v>420</v>
      </c>
      <c r="E651" s="98" t="s">
        <v>554</v>
      </c>
      <c r="F651" s="76">
        <f t="shared" si="70"/>
        <v>24370764.34</v>
      </c>
      <c r="G651" s="67"/>
      <c r="H651" s="67"/>
      <c r="I651" s="67"/>
      <c r="J651" s="67">
        <v>5320168.0919898003</v>
      </c>
      <c r="K651" s="67">
        <v>0</v>
      </c>
      <c r="L651" s="67"/>
      <c r="M651" s="67"/>
      <c r="N651" s="67">
        <v>0</v>
      </c>
      <c r="O651" s="67"/>
      <c r="P651" s="67">
        <v>0</v>
      </c>
      <c r="Q651" s="67"/>
      <c r="R651" s="67">
        <v>15720059.33396766</v>
      </c>
      <c r="S651" s="67">
        <v>2626722.1105</v>
      </c>
      <c r="T651" s="77">
        <v>243707.6434</v>
      </c>
      <c r="U651" s="78">
        <v>460107.16014254006</v>
      </c>
      <c r="V651" s="62">
        <f t="shared" si="71"/>
        <v>2</v>
      </c>
    </row>
    <row r="652" spans="1:22" x14ac:dyDescent="0.25">
      <c r="A652" s="74">
        <f t="shared" si="72"/>
        <v>636</v>
      </c>
      <c r="B652" s="75">
        <f t="shared" si="73"/>
        <v>232</v>
      </c>
      <c r="C652" s="65" t="s">
        <v>51</v>
      </c>
      <c r="D652" s="65" t="s">
        <v>248</v>
      </c>
      <c r="E652" s="98" t="s">
        <v>554</v>
      </c>
      <c r="F652" s="76">
        <f t="shared" si="70"/>
        <v>57606078.690000005</v>
      </c>
      <c r="G652" s="67">
        <v>13823112.483911639</v>
      </c>
      <c r="H652" s="67">
        <v>9486870.9391226396</v>
      </c>
      <c r="I652" s="67">
        <v>5774829.8742573597</v>
      </c>
      <c r="J652" s="67">
        <v>5210257.3459977591</v>
      </c>
      <c r="K652" s="67">
        <v>0</v>
      </c>
      <c r="L652" s="67"/>
      <c r="M652" s="67">
        <v>665002.67436960002</v>
      </c>
      <c r="N652" s="67">
        <v>0</v>
      </c>
      <c r="O652" s="67">
        <v>0</v>
      </c>
      <c r="P652" s="67">
        <v>0</v>
      </c>
      <c r="Q652" s="67">
        <v>0</v>
      </c>
      <c r="R652" s="67">
        <v>15395294.52263166</v>
      </c>
      <c r="S652" s="67">
        <v>5573480.1550000012</v>
      </c>
      <c r="T652" s="77">
        <v>576060.78690000006</v>
      </c>
      <c r="U652" s="78">
        <v>1101169.9078093402</v>
      </c>
      <c r="V652" s="62">
        <f t="shared" si="71"/>
        <v>6</v>
      </c>
    </row>
    <row r="653" spans="1:22" x14ac:dyDescent="0.25">
      <c r="A653" s="74">
        <f t="shared" si="72"/>
        <v>637</v>
      </c>
      <c r="B653" s="75">
        <f t="shared" si="73"/>
        <v>233</v>
      </c>
      <c r="C653" s="65" t="s">
        <v>51</v>
      </c>
      <c r="D653" s="65" t="s">
        <v>252</v>
      </c>
      <c r="E653" s="98" t="s">
        <v>554</v>
      </c>
      <c r="F653" s="76">
        <f t="shared" si="70"/>
        <v>4881034.5999999996</v>
      </c>
      <c r="G653" s="67">
        <v>0</v>
      </c>
      <c r="H653" s="67">
        <v>0</v>
      </c>
      <c r="I653" s="67">
        <v>4251156.6090083998</v>
      </c>
      <c r="J653" s="67">
        <v>0</v>
      </c>
      <c r="K653" s="67">
        <v>0</v>
      </c>
      <c r="L653" s="67"/>
      <c r="M653" s="67"/>
      <c r="N653" s="67">
        <v>0</v>
      </c>
      <c r="O653" s="67">
        <v>0</v>
      </c>
      <c r="P653" s="67">
        <v>0</v>
      </c>
      <c r="Q653" s="67">
        <v>0</v>
      </c>
      <c r="R653" s="67">
        <v>0</v>
      </c>
      <c r="S653" s="67">
        <v>488103.45999999996</v>
      </c>
      <c r="T653" s="77">
        <v>48810.345999999998</v>
      </c>
      <c r="U653" s="78">
        <v>92964.184991599992</v>
      </c>
      <c r="V653" s="62">
        <f t="shared" si="71"/>
        <v>1</v>
      </c>
    </row>
    <row r="654" spans="1:22" x14ac:dyDescent="0.25">
      <c r="A654" s="74">
        <f t="shared" si="72"/>
        <v>638</v>
      </c>
      <c r="B654" s="75">
        <f t="shared" si="73"/>
        <v>234</v>
      </c>
      <c r="C654" s="65" t="s">
        <v>51</v>
      </c>
      <c r="D654" s="65" t="s">
        <v>516</v>
      </c>
      <c r="E654" s="98" t="s">
        <v>554</v>
      </c>
      <c r="F654" s="76">
        <f t="shared" si="70"/>
        <v>3670619.54</v>
      </c>
      <c r="G654" s="67"/>
      <c r="H654" s="67">
        <v>3196940.7708411599</v>
      </c>
      <c r="I654" s="67">
        <v>0</v>
      </c>
      <c r="J654" s="67">
        <v>0</v>
      </c>
      <c r="K654" s="67">
        <v>0</v>
      </c>
      <c r="L654" s="67"/>
      <c r="M654" s="67"/>
      <c r="N654" s="67">
        <v>0</v>
      </c>
      <c r="O654" s="67">
        <v>0</v>
      </c>
      <c r="P654" s="67">
        <v>0</v>
      </c>
      <c r="Q654" s="67">
        <v>0</v>
      </c>
      <c r="R654" s="67">
        <v>0</v>
      </c>
      <c r="S654" s="67">
        <v>367061.95400000003</v>
      </c>
      <c r="T654" s="77">
        <v>36706.195400000004</v>
      </c>
      <c r="U654" s="78">
        <v>69910.61975884001</v>
      </c>
      <c r="V654" s="62">
        <f t="shared" si="71"/>
        <v>1</v>
      </c>
    </row>
    <row r="655" spans="1:22" x14ac:dyDescent="0.25">
      <c r="A655" s="74">
        <f t="shared" si="72"/>
        <v>639</v>
      </c>
      <c r="B655" s="75">
        <f t="shared" si="73"/>
        <v>235</v>
      </c>
      <c r="C655" s="65" t="s">
        <v>51</v>
      </c>
      <c r="D655" s="65" t="s">
        <v>517</v>
      </c>
      <c r="E655" s="98" t="s">
        <v>554</v>
      </c>
      <c r="F655" s="76">
        <f t="shared" si="70"/>
        <v>3525026.56</v>
      </c>
      <c r="G655" s="67"/>
      <c r="H655" s="67">
        <v>3070135.98253824</v>
      </c>
      <c r="I655" s="67">
        <v>0</v>
      </c>
      <c r="J655" s="67">
        <v>0</v>
      </c>
      <c r="K655" s="67">
        <v>0</v>
      </c>
      <c r="L655" s="67"/>
      <c r="M655" s="67"/>
      <c r="N655" s="67">
        <v>0</v>
      </c>
      <c r="O655" s="67">
        <v>0</v>
      </c>
      <c r="P655" s="67">
        <v>0</v>
      </c>
      <c r="Q655" s="67">
        <v>0</v>
      </c>
      <c r="R655" s="67">
        <v>0</v>
      </c>
      <c r="S655" s="67">
        <v>352502.65600000002</v>
      </c>
      <c r="T655" s="77">
        <v>35250.265599999999</v>
      </c>
      <c r="U655" s="78">
        <v>67137.655861760009</v>
      </c>
      <c r="V655" s="62">
        <f t="shared" si="71"/>
        <v>1</v>
      </c>
    </row>
    <row r="656" spans="1:22" x14ac:dyDescent="0.25">
      <c r="A656" s="74">
        <f t="shared" si="72"/>
        <v>640</v>
      </c>
      <c r="B656" s="75">
        <f t="shared" si="73"/>
        <v>236</v>
      </c>
      <c r="C656" s="65" t="s">
        <v>51</v>
      </c>
      <c r="D656" s="65" t="s">
        <v>518</v>
      </c>
      <c r="E656" s="98" t="s">
        <v>554</v>
      </c>
      <c r="F656" s="76">
        <f t="shared" ref="F656:F687" si="76">SUBTOTAL(9,G656:U656)</f>
        <v>3750778.768956</v>
      </c>
      <c r="G656" s="67"/>
      <c r="H656" s="67">
        <v>3526312.8793200003</v>
      </c>
      <c r="I656" s="67"/>
      <c r="J656" s="67">
        <v>0</v>
      </c>
      <c r="K656" s="67">
        <v>0</v>
      </c>
      <c r="L656" s="67"/>
      <c r="M656" s="67"/>
      <c r="N656" s="67">
        <v>0</v>
      </c>
      <c r="O656" s="67">
        <v>0</v>
      </c>
      <c r="P656" s="67">
        <v>0</v>
      </c>
      <c r="Q656" s="67">
        <v>0</v>
      </c>
      <c r="R656" s="67">
        <v>0</v>
      </c>
      <c r="S656" s="67">
        <v>136977.11000000002</v>
      </c>
      <c r="T656" s="77">
        <v>11563.34</v>
      </c>
      <c r="U656" s="78">
        <v>75925.43963600001</v>
      </c>
      <c r="V656" s="62">
        <f t="shared" ref="V656:V687" si="77">COUNTIF(G656:R656,"&gt;0")</f>
        <v>1</v>
      </c>
    </row>
    <row r="657" spans="1:22" x14ac:dyDescent="0.25">
      <c r="A657" s="74">
        <f t="shared" si="72"/>
        <v>641</v>
      </c>
      <c r="B657" s="75">
        <f t="shared" si="73"/>
        <v>237</v>
      </c>
      <c r="C657" s="65"/>
      <c r="D657" s="65" t="s">
        <v>663</v>
      </c>
      <c r="E657" s="98"/>
      <c r="F657" s="76">
        <f t="shared" si="76"/>
        <v>3591360</v>
      </c>
      <c r="G657" s="67"/>
      <c r="H657" s="67"/>
      <c r="I657" s="67"/>
      <c r="J657" s="67"/>
      <c r="K657" s="67"/>
      <c r="L657" s="67"/>
      <c r="M657" s="67"/>
      <c r="N657" s="67">
        <v>3388344.6460698778</v>
      </c>
      <c r="O657" s="67"/>
      <c r="P657" s="67"/>
      <c r="Q657" s="67"/>
      <c r="R657" s="67"/>
      <c r="S657" s="67">
        <v>104919.11907839999</v>
      </c>
      <c r="T657" s="77">
        <v>24000</v>
      </c>
      <c r="U657" s="78">
        <v>74096.234851722242</v>
      </c>
      <c r="V657" s="62">
        <f t="shared" si="77"/>
        <v>1</v>
      </c>
    </row>
    <row r="658" spans="1:22" x14ac:dyDescent="0.25">
      <c r="A658" s="74">
        <f t="shared" si="72"/>
        <v>642</v>
      </c>
      <c r="B658" s="75">
        <f t="shared" si="73"/>
        <v>238</v>
      </c>
      <c r="C658" s="65" t="s">
        <v>103</v>
      </c>
      <c r="D658" s="65" t="s">
        <v>428</v>
      </c>
      <c r="E658" s="98" t="s">
        <v>554</v>
      </c>
      <c r="F658" s="76">
        <f t="shared" si="76"/>
        <v>7131894.3900000006</v>
      </c>
      <c r="G658" s="67">
        <v>3861288.8462639404</v>
      </c>
      <c r="H658" s="67">
        <v>2292533.9415640198</v>
      </c>
      <c r="I658" s="67">
        <v>0</v>
      </c>
      <c r="J658" s="67">
        <v>0</v>
      </c>
      <c r="K658" s="67">
        <v>0</v>
      </c>
      <c r="L658" s="67"/>
      <c r="M658" s="67">
        <v>157012.13129196005</v>
      </c>
      <c r="N658" s="67">
        <v>0</v>
      </c>
      <c r="O658" s="67">
        <v>0</v>
      </c>
      <c r="P658" s="67">
        <v>0</v>
      </c>
      <c r="Q658" s="67">
        <v>0</v>
      </c>
      <c r="R658" s="67">
        <v>0</v>
      </c>
      <c r="S658" s="67">
        <v>611735.34889999998</v>
      </c>
      <c r="T658" s="77">
        <v>71318.943900000013</v>
      </c>
      <c r="U658" s="78">
        <v>138005.17808008002</v>
      </c>
      <c r="V658" s="62">
        <f t="shared" si="77"/>
        <v>3</v>
      </c>
    </row>
    <row r="659" spans="1:22" x14ac:dyDescent="0.25">
      <c r="A659" s="74">
        <f t="shared" si="72"/>
        <v>643</v>
      </c>
      <c r="B659" s="75">
        <f t="shared" si="73"/>
        <v>239</v>
      </c>
      <c r="C659" s="65" t="s">
        <v>104</v>
      </c>
      <c r="D659" s="65" t="s">
        <v>431</v>
      </c>
      <c r="E659" s="98" t="s">
        <v>554</v>
      </c>
      <c r="F659" s="76">
        <f t="shared" si="76"/>
        <v>8031926.4700000007</v>
      </c>
      <c r="G659" s="67">
        <v>6939898.4786422197</v>
      </c>
      <c r="H659" s="67"/>
      <c r="I659" s="67">
        <v>0</v>
      </c>
      <c r="J659" s="67">
        <v>0</v>
      </c>
      <c r="K659" s="67">
        <v>0</v>
      </c>
      <c r="L659" s="67"/>
      <c r="M659" s="67">
        <v>229105.55551800001</v>
      </c>
      <c r="N659" s="67">
        <v>0</v>
      </c>
      <c r="O659" s="67"/>
      <c r="P659" s="67">
        <v>0</v>
      </c>
      <c r="Q659" s="67">
        <v>0</v>
      </c>
      <c r="R659" s="67">
        <v>0</v>
      </c>
      <c r="S659" s="67">
        <v>625831.57260000007</v>
      </c>
      <c r="T659" s="77">
        <v>80319.2647</v>
      </c>
      <c r="U659" s="78">
        <v>156771.59853977998</v>
      </c>
      <c r="V659" s="62">
        <f t="shared" si="77"/>
        <v>2</v>
      </c>
    </row>
    <row r="660" spans="1:22" x14ac:dyDescent="0.25">
      <c r="A660" s="74">
        <f t="shared" si="72"/>
        <v>644</v>
      </c>
      <c r="B660" s="75">
        <f t="shared" si="73"/>
        <v>240</v>
      </c>
      <c r="C660" s="65" t="s">
        <v>104</v>
      </c>
      <c r="D660" s="65" t="s">
        <v>432</v>
      </c>
      <c r="E660" s="98" t="s">
        <v>554</v>
      </c>
      <c r="F660" s="76">
        <f t="shared" si="76"/>
        <v>7970353.7700000005</v>
      </c>
      <c r="G660" s="67">
        <v>6886697.2620973801</v>
      </c>
      <c r="H660" s="67"/>
      <c r="I660" s="67">
        <v>0</v>
      </c>
      <c r="J660" s="67">
        <v>0</v>
      </c>
      <c r="K660" s="67">
        <v>0</v>
      </c>
      <c r="L660" s="67"/>
      <c r="M660" s="67">
        <v>227349.22999992</v>
      </c>
      <c r="N660" s="67">
        <v>0</v>
      </c>
      <c r="O660" s="67"/>
      <c r="P660" s="67">
        <v>0</v>
      </c>
      <c r="Q660" s="67">
        <v>0</v>
      </c>
      <c r="R660" s="67">
        <v>0</v>
      </c>
      <c r="S660" s="67">
        <v>621033.95179999992</v>
      </c>
      <c r="T660" s="77">
        <v>79703.537700000001</v>
      </c>
      <c r="U660" s="78">
        <v>155569.78840269998</v>
      </c>
      <c r="V660" s="62">
        <f t="shared" si="77"/>
        <v>2</v>
      </c>
    </row>
    <row r="661" spans="1:22" x14ac:dyDescent="0.25">
      <c r="A661" s="74">
        <f t="shared" si="72"/>
        <v>645</v>
      </c>
      <c r="B661" s="75">
        <f t="shared" si="73"/>
        <v>241</v>
      </c>
      <c r="C661" s="65"/>
      <c r="D661" s="65" t="s">
        <v>706</v>
      </c>
      <c r="E661" s="98"/>
      <c r="F661" s="76">
        <f t="shared" si="76"/>
        <v>13493543.713220477</v>
      </c>
      <c r="G661" s="67">
        <v>5551531.9403609177</v>
      </c>
      <c r="H661" s="67">
        <v>2560521.6985019348</v>
      </c>
      <c r="I661" s="67">
        <v>2678283.0435968651</v>
      </c>
      <c r="J661" s="67">
        <v>1699212.2027279346</v>
      </c>
      <c r="K661" s="67"/>
      <c r="L661" s="67"/>
      <c r="M661" s="67">
        <v>207388.49321190882</v>
      </c>
      <c r="N661" s="67"/>
      <c r="O661" s="67"/>
      <c r="P661" s="67"/>
      <c r="Q661" s="67"/>
      <c r="R661" s="67"/>
      <c r="S661" s="67">
        <v>518950.03</v>
      </c>
      <c r="T661" s="77"/>
      <c r="U661" s="78">
        <v>277656.3048209183</v>
      </c>
      <c r="V661" s="62">
        <f t="shared" si="77"/>
        <v>5</v>
      </c>
    </row>
    <row r="662" spans="1:22" x14ac:dyDescent="0.25">
      <c r="A662" s="74">
        <f t="shared" si="72"/>
        <v>646</v>
      </c>
      <c r="B662" s="75">
        <f t="shared" si="73"/>
        <v>242</v>
      </c>
      <c r="C662" s="65"/>
      <c r="D662" s="65" t="s">
        <v>707</v>
      </c>
      <c r="E662" s="98"/>
      <c r="F662" s="76">
        <f t="shared" si="76"/>
        <v>17483382.935169917</v>
      </c>
      <c r="G662" s="67">
        <v>7236891.7417667126</v>
      </c>
      <c r="H662" s="67">
        <v>3349337.1770725711</v>
      </c>
      <c r="I662" s="67">
        <v>3482256.4633805514</v>
      </c>
      <c r="J662" s="67">
        <v>2233125.1141765704</v>
      </c>
      <c r="K662" s="67"/>
      <c r="L662" s="67"/>
      <c r="M662" s="67">
        <v>268700.9284648766</v>
      </c>
      <c r="N662" s="67"/>
      <c r="O662" s="67"/>
      <c r="P662" s="67"/>
      <c r="Q662" s="67"/>
      <c r="R662" s="67"/>
      <c r="S662" s="67">
        <v>550712.36</v>
      </c>
      <c r="T662" s="77"/>
      <c r="U662" s="78">
        <v>362359.15030863637</v>
      </c>
      <c r="V662" s="62">
        <f t="shared" si="77"/>
        <v>5</v>
      </c>
    </row>
    <row r="663" spans="1:22" x14ac:dyDescent="0.25">
      <c r="A663" s="74">
        <f t="shared" si="72"/>
        <v>647</v>
      </c>
      <c r="B663" s="75">
        <f t="shared" si="73"/>
        <v>243</v>
      </c>
      <c r="C663" s="65"/>
      <c r="D663" s="65" t="s">
        <v>709</v>
      </c>
      <c r="E663" s="98"/>
      <c r="F663" s="76">
        <f t="shared" si="76"/>
        <v>25951484.897758067</v>
      </c>
      <c r="G663" s="67">
        <v>7588162.5095821442</v>
      </c>
      <c r="H663" s="67">
        <v>3513749.8885165155</v>
      </c>
      <c r="I663" s="67">
        <v>3648800.90724076</v>
      </c>
      <c r="J663" s="67"/>
      <c r="K663" s="67"/>
      <c r="L663" s="67"/>
      <c r="M663" s="67">
        <v>281551.16212344577</v>
      </c>
      <c r="N663" s="67"/>
      <c r="O663" s="67"/>
      <c r="P663" s="67"/>
      <c r="Q663" s="67"/>
      <c r="R663" s="67">
        <v>9770786.1871471778</v>
      </c>
      <c r="S663" s="67">
        <v>606041.76</v>
      </c>
      <c r="T663" s="77"/>
      <c r="U663" s="78">
        <v>542392.48314802255</v>
      </c>
      <c r="V663" s="62">
        <f t="shared" si="77"/>
        <v>5</v>
      </c>
    </row>
    <row r="664" spans="1:22" x14ac:dyDescent="0.25">
      <c r="A664" s="74">
        <f t="shared" si="72"/>
        <v>648</v>
      </c>
      <c r="B664" s="75">
        <f t="shared" si="73"/>
        <v>244</v>
      </c>
      <c r="C664" s="65"/>
      <c r="D664" s="65" t="s">
        <v>708</v>
      </c>
      <c r="E664" s="98"/>
      <c r="F664" s="76">
        <f t="shared" si="76"/>
        <v>33770714.155886941</v>
      </c>
      <c r="G664" s="67">
        <v>8973350.9449416008</v>
      </c>
      <c r="H664" s="67">
        <v>4153394.8612312796</v>
      </c>
      <c r="I664" s="67">
        <v>4321667.2967556482</v>
      </c>
      <c r="J664" s="67">
        <v>2763510.5168512799</v>
      </c>
      <c r="K664" s="67"/>
      <c r="L664" s="67"/>
      <c r="M664" s="67">
        <v>333724.67549366411</v>
      </c>
      <c r="N664" s="67"/>
      <c r="O664" s="67"/>
      <c r="P664" s="67"/>
      <c r="Q664" s="67"/>
      <c r="R664" s="67">
        <v>11566981.319995483</v>
      </c>
      <c r="S664" s="67">
        <v>955846.37</v>
      </c>
      <c r="T664" s="77"/>
      <c r="U664" s="78">
        <v>702238.17061798053</v>
      </c>
      <c r="V664" s="62">
        <f t="shared" si="77"/>
        <v>6</v>
      </c>
    </row>
    <row r="665" spans="1:22" x14ac:dyDescent="0.25">
      <c r="A665" s="74">
        <f t="shared" si="72"/>
        <v>649</v>
      </c>
      <c r="B665" s="75">
        <f t="shared" si="73"/>
        <v>245</v>
      </c>
      <c r="C665" s="65"/>
      <c r="D665" s="65" t="s">
        <v>710</v>
      </c>
      <c r="E665" s="98"/>
      <c r="F665" s="76">
        <f t="shared" si="76"/>
        <v>11722293.859999999</v>
      </c>
      <c r="G665" s="67"/>
      <c r="H665" s="67"/>
      <c r="I665" s="67"/>
      <c r="J665" s="67"/>
      <c r="K665" s="67"/>
      <c r="L665" s="67"/>
      <c r="M665" s="67"/>
      <c r="N665" s="67"/>
      <c r="O665" s="67">
        <v>11243583.877789754</v>
      </c>
      <c r="P665" s="67"/>
      <c r="Q665" s="67"/>
      <c r="R665" s="67"/>
      <c r="S665" s="67">
        <v>232835.57490930246</v>
      </c>
      <c r="T665" s="77"/>
      <c r="U665" s="78">
        <v>245874.40730094089</v>
      </c>
      <c r="V665" s="62">
        <f t="shared" si="77"/>
        <v>1</v>
      </c>
    </row>
    <row r="666" spans="1:22" x14ac:dyDescent="0.25">
      <c r="A666" s="74">
        <f t="shared" si="72"/>
        <v>650</v>
      </c>
      <c r="B666" s="75">
        <f t="shared" si="73"/>
        <v>246</v>
      </c>
      <c r="C666" s="65"/>
      <c r="D666" s="65" t="s">
        <v>711</v>
      </c>
      <c r="E666" s="98"/>
      <c r="F666" s="76">
        <f t="shared" si="76"/>
        <v>33253282.521419518</v>
      </c>
      <c r="G666" s="67">
        <v>5279497.5508409571</v>
      </c>
      <c r="H666" s="67">
        <v>2417886.2464283649</v>
      </c>
      <c r="I666" s="67">
        <v>2558845.4595542033</v>
      </c>
      <c r="J666" s="67">
        <v>1591295.1398003653</v>
      </c>
      <c r="K666" s="67"/>
      <c r="L666" s="67"/>
      <c r="M666" s="67">
        <v>199139.50379714233</v>
      </c>
      <c r="N666" s="67"/>
      <c r="O666" s="67">
        <v>12823226.490161531</v>
      </c>
      <c r="P666" s="67"/>
      <c r="Q666" s="67">
        <v>6517783.6975435661</v>
      </c>
      <c r="R666" s="67"/>
      <c r="S666" s="67">
        <v>1179223.5717709109</v>
      </c>
      <c r="T666" s="77"/>
      <c r="U666" s="78">
        <v>686384.86152248038</v>
      </c>
      <c r="V666" s="62">
        <f t="shared" si="77"/>
        <v>7</v>
      </c>
    </row>
    <row r="667" spans="1:22" x14ac:dyDescent="0.25">
      <c r="A667" s="74">
        <f t="shared" si="72"/>
        <v>651</v>
      </c>
      <c r="B667" s="75">
        <f t="shared" si="73"/>
        <v>247</v>
      </c>
      <c r="C667" s="65"/>
      <c r="D667" s="65" t="s">
        <v>712</v>
      </c>
      <c r="E667" s="98"/>
      <c r="F667" s="76">
        <f t="shared" si="76"/>
        <v>8451712.6778820977</v>
      </c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>
        <v>7987989.2220094213</v>
      </c>
      <c r="S667" s="67">
        <v>289042.31</v>
      </c>
      <c r="T667" s="77"/>
      <c r="U667" s="78">
        <v>174681.14587267689</v>
      </c>
      <c r="V667" s="62">
        <f t="shared" si="77"/>
        <v>1</v>
      </c>
    </row>
    <row r="668" spans="1:22" x14ac:dyDescent="0.25">
      <c r="A668" s="74">
        <f t="shared" si="72"/>
        <v>652</v>
      </c>
      <c r="B668" s="75">
        <f t="shared" si="73"/>
        <v>248</v>
      </c>
      <c r="C668" s="65"/>
      <c r="D668" s="65" t="s">
        <v>713</v>
      </c>
      <c r="E668" s="98"/>
      <c r="F668" s="76">
        <f t="shared" si="76"/>
        <v>7524757.6654845187</v>
      </c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>
        <v>7090316.1613531495</v>
      </c>
      <c r="S668" s="67">
        <v>279390.65000000002</v>
      </c>
      <c r="T668" s="77"/>
      <c r="U668" s="78">
        <v>155050.85413136869</v>
      </c>
      <c r="V668" s="62">
        <f t="shared" si="77"/>
        <v>1</v>
      </c>
    </row>
    <row r="669" spans="1:22" x14ac:dyDescent="0.25">
      <c r="A669" s="74">
        <f t="shared" si="72"/>
        <v>653</v>
      </c>
      <c r="B669" s="75">
        <f t="shared" si="73"/>
        <v>249</v>
      </c>
      <c r="C669" s="65"/>
      <c r="D669" s="65" t="s">
        <v>527</v>
      </c>
      <c r="E669" s="98"/>
      <c r="F669" s="76">
        <f t="shared" si="76"/>
        <v>3999480.50240312</v>
      </c>
      <c r="G669" s="67">
        <v>0</v>
      </c>
      <c r="H669" s="67">
        <v>0</v>
      </c>
      <c r="I669" s="1">
        <v>0</v>
      </c>
      <c r="J669" s="1">
        <v>0</v>
      </c>
      <c r="K669" s="67">
        <v>0</v>
      </c>
      <c r="L669" s="67"/>
      <c r="M669" s="67"/>
      <c r="N669" s="67">
        <v>0</v>
      </c>
      <c r="O669" s="67"/>
      <c r="P669" s="67">
        <v>0</v>
      </c>
      <c r="Q669" s="67">
        <v>0</v>
      </c>
      <c r="R669" s="67">
        <v>3525835.391022</v>
      </c>
      <c r="S669" s="67">
        <v>367035.87200000003</v>
      </c>
      <c r="T669" s="77">
        <v>36703.587200000002</v>
      </c>
      <c r="U669" s="78">
        <v>69905.652181120007</v>
      </c>
      <c r="V669" s="62">
        <f t="shared" si="77"/>
        <v>1</v>
      </c>
    </row>
    <row r="670" spans="1:22" x14ac:dyDescent="0.25">
      <c r="A670" s="74">
        <f t="shared" si="72"/>
        <v>654</v>
      </c>
      <c r="B670" s="75">
        <f t="shared" si="73"/>
        <v>250</v>
      </c>
      <c r="C670" s="65"/>
      <c r="D670" s="65" t="s">
        <v>449</v>
      </c>
      <c r="E670" s="98"/>
      <c r="F670" s="76">
        <f t="shared" si="76"/>
        <v>122400.36767867998</v>
      </c>
      <c r="G670" s="67">
        <v>0</v>
      </c>
      <c r="H670" s="67">
        <v>0</v>
      </c>
      <c r="I670" s="67">
        <v>105075.60923999998</v>
      </c>
      <c r="J670" s="67">
        <v>0</v>
      </c>
      <c r="K670" s="67">
        <v>0</v>
      </c>
      <c r="L670" s="67"/>
      <c r="M670" s="67"/>
      <c r="N670" s="67">
        <v>0</v>
      </c>
      <c r="O670" s="67">
        <v>0</v>
      </c>
      <c r="P670" s="67">
        <v>0</v>
      </c>
      <c r="Q670" s="67"/>
      <c r="R670" s="67">
        <v>0</v>
      </c>
      <c r="S670" s="67">
        <v>13425.258</v>
      </c>
      <c r="T670" s="77">
        <v>1342.5257999999999</v>
      </c>
      <c r="U670" s="78">
        <v>2556.9746386799998</v>
      </c>
      <c r="V670" s="62">
        <f t="shared" si="77"/>
        <v>1</v>
      </c>
    </row>
    <row r="671" spans="1:22" x14ac:dyDescent="0.25">
      <c r="A671" s="74">
        <f t="shared" si="72"/>
        <v>655</v>
      </c>
      <c r="B671" s="75">
        <f t="shared" si="73"/>
        <v>251</v>
      </c>
      <c r="C671" s="65"/>
      <c r="D671" s="65" t="s">
        <v>528</v>
      </c>
      <c r="E671" s="98"/>
      <c r="F671" s="76">
        <f t="shared" si="76"/>
        <v>6671549.2672995012</v>
      </c>
      <c r="G671" s="67"/>
      <c r="H671" s="67">
        <v>0</v>
      </c>
      <c r="I671" s="67">
        <v>377369.21947199997</v>
      </c>
      <c r="J671" s="67"/>
      <c r="K671" s="67"/>
      <c r="L671" s="67"/>
      <c r="M671" s="67"/>
      <c r="N671" s="67"/>
      <c r="O671" s="67"/>
      <c r="P671" s="67"/>
      <c r="Q671" s="67"/>
      <c r="R671" s="67">
        <v>5507536.2469260003</v>
      </c>
      <c r="S671" s="67">
        <v>609584.02500000002</v>
      </c>
      <c r="T671" s="77">
        <v>60958.402500000004</v>
      </c>
      <c r="U671" s="78">
        <v>116101.37340150001</v>
      </c>
      <c r="V671" s="62">
        <f t="shared" si="77"/>
        <v>2</v>
      </c>
    </row>
    <row r="672" spans="1:22" x14ac:dyDescent="0.25">
      <c r="A672" s="74">
        <f t="shared" si="72"/>
        <v>656</v>
      </c>
      <c r="B672" s="75">
        <f t="shared" si="73"/>
        <v>252</v>
      </c>
      <c r="C672" s="65"/>
      <c r="D672" s="65" t="s">
        <v>529</v>
      </c>
      <c r="E672" s="98"/>
      <c r="F672" s="76">
        <f t="shared" si="76"/>
        <v>4188466.3401099998</v>
      </c>
      <c r="G672" s="67"/>
      <c r="H672" s="67">
        <v>0</v>
      </c>
      <c r="I672" s="67">
        <v>0</v>
      </c>
      <c r="J672" s="67">
        <v>760379.17506936006</v>
      </c>
      <c r="K672" s="67">
        <v>0</v>
      </c>
      <c r="L672" s="67"/>
      <c r="M672" s="67"/>
      <c r="N672" s="67"/>
      <c r="O672" s="67"/>
      <c r="P672" s="67"/>
      <c r="Q672" s="67"/>
      <c r="R672" s="67">
        <v>2745980.9435167201</v>
      </c>
      <c r="S672" s="67">
        <v>549755.1838</v>
      </c>
      <c r="T672" s="77">
        <v>58563.393400000001</v>
      </c>
      <c r="U672" s="78">
        <v>73787.644323920016</v>
      </c>
      <c r="V672" s="62">
        <f t="shared" si="77"/>
        <v>2</v>
      </c>
    </row>
    <row r="673" spans="1:22" x14ac:dyDescent="0.25">
      <c r="A673" s="74">
        <f t="shared" si="72"/>
        <v>657</v>
      </c>
      <c r="B673" s="75">
        <f t="shared" si="73"/>
        <v>253</v>
      </c>
      <c r="C673" s="65"/>
      <c r="D673" s="65" t="s">
        <v>109</v>
      </c>
      <c r="E673" s="98"/>
      <c r="F673" s="76">
        <f t="shared" si="76"/>
        <v>2702253.4249842996</v>
      </c>
      <c r="G673" s="67"/>
      <c r="H673" s="67"/>
      <c r="I673" s="67"/>
      <c r="J673" s="67"/>
      <c r="K673" s="67">
        <v>0</v>
      </c>
      <c r="L673" s="67"/>
      <c r="M673" s="67"/>
      <c r="N673" s="67"/>
      <c r="O673" s="67"/>
      <c r="P673" s="67"/>
      <c r="Q673" s="67"/>
      <c r="R673" s="67">
        <v>2380773.3781019999</v>
      </c>
      <c r="S673" s="67">
        <v>249120.505</v>
      </c>
      <c r="T673" s="77">
        <v>24912.050499999998</v>
      </c>
      <c r="U673" s="78">
        <v>47447.49138230001</v>
      </c>
      <c r="V673" s="62">
        <f t="shared" si="77"/>
        <v>1</v>
      </c>
    </row>
    <row r="674" spans="1:22" x14ac:dyDescent="0.25">
      <c r="A674" s="74">
        <f t="shared" si="72"/>
        <v>658</v>
      </c>
      <c r="B674" s="75">
        <f t="shared" si="73"/>
        <v>254</v>
      </c>
      <c r="C674" s="65" t="s">
        <v>111</v>
      </c>
      <c r="D674" s="65" t="s">
        <v>270</v>
      </c>
      <c r="E674" s="98" t="s">
        <v>554</v>
      </c>
      <c r="F674" s="76">
        <f t="shared" si="76"/>
        <v>2193864.8199999998</v>
      </c>
      <c r="G674" s="67">
        <v>0</v>
      </c>
      <c r="H674" s="67">
        <v>0</v>
      </c>
      <c r="I674" s="67">
        <v>0</v>
      </c>
      <c r="J674" s="67">
        <v>0</v>
      </c>
      <c r="K674" s="67">
        <v>1481372.1178678798</v>
      </c>
      <c r="L674" s="67"/>
      <c r="M674" s="67"/>
      <c r="N674" s="67">
        <v>0</v>
      </c>
      <c r="O674" s="67">
        <v>0</v>
      </c>
      <c r="P674" s="67">
        <v>0</v>
      </c>
      <c r="Q674" s="67">
        <v>0</v>
      </c>
      <c r="R674" s="67">
        <v>0</v>
      </c>
      <c r="S674" s="67">
        <v>658159.44599999988</v>
      </c>
      <c r="T674" s="77">
        <v>21938.6482</v>
      </c>
      <c r="U674" s="78">
        <v>32394.607932119998</v>
      </c>
      <c r="V674" s="62">
        <f t="shared" si="77"/>
        <v>1</v>
      </c>
    </row>
    <row r="675" spans="1:22" x14ac:dyDescent="0.25">
      <c r="A675" s="74">
        <f t="shared" si="72"/>
        <v>659</v>
      </c>
      <c r="B675" s="75">
        <f t="shared" si="73"/>
        <v>255</v>
      </c>
      <c r="C675" s="65" t="s">
        <v>111</v>
      </c>
      <c r="D675" s="65" t="s">
        <v>112</v>
      </c>
      <c r="E675" s="98" t="s">
        <v>554</v>
      </c>
      <c r="F675" s="76">
        <f t="shared" si="76"/>
        <v>788252.6100000001</v>
      </c>
      <c r="G675" s="67">
        <v>0</v>
      </c>
      <c r="H675" s="67">
        <v>0</v>
      </c>
      <c r="I675" s="67">
        <v>0</v>
      </c>
      <c r="J675" s="67">
        <v>0</v>
      </c>
      <c r="K675" s="67">
        <v>532254.96286074002</v>
      </c>
      <c r="L675" s="67"/>
      <c r="M675" s="67"/>
      <c r="N675" s="67">
        <v>0</v>
      </c>
      <c r="O675" s="67">
        <v>0</v>
      </c>
      <c r="P675" s="67">
        <v>0</v>
      </c>
      <c r="Q675" s="67">
        <v>0</v>
      </c>
      <c r="R675" s="67">
        <v>0</v>
      </c>
      <c r="S675" s="67">
        <v>236475.783</v>
      </c>
      <c r="T675" s="77">
        <v>7882.5261</v>
      </c>
      <c r="U675" s="78">
        <v>11639.338039260001</v>
      </c>
      <c r="V675" s="62">
        <f t="shared" si="77"/>
        <v>1</v>
      </c>
    </row>
    <row r="676" spans="1:22" x14ac:dyDescent="0.25">
      <c r="A676" s="74">
        <f t="shared" si="72"/>
        <v>660</v>
      </c>
      <c r="B676" s="75">
        <f t="shared" si="73"/>
        <v>256</v>
      </c>
      <c r="C676" s="65" t="s">
        <v>111</v>
      </c>
      <c r="D676" s="65" t="s">
        <v>113</v>
      </c>
      <c r="E676" s="98" t="s">
        <v>554</v>
      </c>
      <c r="F676" s="76">
        <f t="shared" si="76"/>
        <v>777873.09999999986</v>
      </c>
      <c r="G676" s="67">
        <v>0</v>
      </c>
      <c r="H676" s="67">
        <v>0</v>
      </c>
      <c r="I676" s="67">
        <v>0</v>
      </c>
      <c r="J676" s="67">
        <v>0</v>
      </c>
      <c r="K676" s="67">
        <v>525246.36480539991</v>
      </c>
      <c r="L676" s="67"/>
      <c r="M676" s="67"/>
      <c r="N676" s="67">
        <v>0</v>
      </c>
      <c r="O676" s="67">
        <v>0</v>
      </c>
      <c r="P676" s="67">
        <v>0</v>
      </c>
      <c r="Q676" s="67">
        <v>0</v>
      </c>
      <c r="R676" s="67">
        <v>0</v>
      </c>
      <c r="S676" s="67">
        <v>233361.93</v>
      </c>
      <c r="T676" s="77">
        <v>7778.7309999999998</v>
      </c>
      <c r="U676" s="78">
        <v>11486.074194599998</v>
      </c>
      <c r="V676" s="62">
        <f t="shared" si="77"/>
        <v>1</v>
      </c>
    </row>
    <row r="677" spans="1:22" x14ac:dyDescent="0.25">
      <c r="A677" s="74">
        <f t="shared" si="72"/>
        <v>661</v>
      </c>
      <c r="B677" s="75">
        <f t="shared" si="73"/>
        <v>257</v>
      </c>
      <c r="C677" s="65" t="s">
        <v>111</v>
      </c>
      <c r="D677" s="65" t="s">
        <v>114</v>
      </c>
      <c r="E677" s="98" t="s">
        <v>554</v>
      </c>
      <c r="F677" s="76">
        <f t="shared" si="76"/>
        <v>533009.85101294518</v>
      </c>
      <c r="G677" s="67"/>
      <c r="H677" s="67">
        <v>0</v>
      </c>
      <c r="I677" s="67">
        <v>0</v>
      </c>
      <c r="J677" s="67">
        <v>0</v>
      </c>
      <c r="K677" s="67">
        <v>359906.44733063993</v>
      </c>
      <c r="L677" s="67"/>
      <c r="M677" s="67"/>
      <c r="N677" s="67">
        <v>0</v>
      </c>
      <c r="O677" s="67">
        <v>0</v>
      </c>
      <c r="P677" s="67">
        <v>0</v>
      </c>
      <c r="Q677" s="67">
        <v>0</v>
      </c>
      <c r="R677" s="67">
        <v>0</v>
      </c>
      <c r="S677" s="67">
        <v>159902.88732407812</v>
      </c>
      <c r="T677" s="77">
        <v>5330.0962441359379</v>
      </c>
      <c r="U677" s="78">
        <v>7870.4201140911273</v>
      </c>
      <c r="V677" s="62">
        <f t="shared" si="77"/>
        <v>1</v>
      </c>
    </row>
    <row r="678" spans="1:22" x14ac:dyDescent="0.25">
      <c r="A678" s="74">
        <f t="shared" si="72"/>
        <v>662</v>
      </c>
      <c r="B678" s="75">
        <f t="shared" si="73"/>
        <v>258</v>
      </c>
      <c r="C678" s="65" t="s">
        <v>111</v>
      </c>
      <c r="D678" s="65" t="s">
        <v>272</v>
      </c>
      <c r="E678" s="98" t="s">
        <v>554</v>
      </c>
      <c r="F678" s="76">
        <f t="shared" si="76"/>
        <v>3106032.07</v>
      </c>
      <c r="G678" s="67">
        <v>0</v>
      </c>
      <c r="H678" s="67">
        <v>0</v>
      </c>
      <c r="I678" s="67">
        <v>0</v>
      </c>
      <c r="J678" s="67">
        <v>0</v>
      </c>
      <c r="K678" s="67">
        <v>2097298.4587543798</v>
      </c>
      <c r="L678" s="67"/>
      <c r="M678" s="67"/>
      <c r="N678" s="67">
        <v>0</v>
      </c>
      <c r="O678" s="67">
        <v>0</v>
      </c>
      <c r="P678" s="67">
        <v>0</v>
      </c>
      <c r="Q678" s="67">
        <v>0</v>
      </c>
      <c r="R678" s="67">
        <v>0</v>
      </c>
      <c r="S678" s="67">
        <v>931809.62099999993</v>
      </c>
      <c r="T678" s="77">
        <v>31060.3207</v>
      </c>
      <c r="U678" s="78">
        <v>45863.669545620003</v>
      </c>
      <c r="V678" s="62">
        <f t="shared" si="77"/>
        <v>1</v>
      </c>
    </row>
    <row r="679" spans="1:22" x14ac:dyDescent="0.25">
      <c r="A679" s="74">
        <f t="shared" si="72"/>
        <v>663</v>
      </c>
      <c r="B679" s="75">
        <f t="shared" si="73"/>
        <v>259</v>
      </c>
      <c r="C679" s="65" t="s">
        <v>111</v>
      </c>
      <c r="D679" s="65" t="s">
        <v>273</v>
      </c>
      <c r="E679" s="98" t="s">
        <v>554</v>
      </c>
      <c r="F679" s="76">
        <f t="shared" si="76"/>
        <v>2418721.4499999997</v>
      </c>
      <c r="G679" s="67">
        <v>0</v>
      </c>
      <c r="H679" s="67">
        <v>0</v>
      </c>
      <c r="I679" s="67">
        <v>0</v>
      </c>
      <c r="J679" s="67">
        <v>0</v>
      </c>
      <c r="K679" s="67">
        <v>1633202.9595693001</v>
      </c>
      <c r="L679" s="67"/>
      <c r="M679" s="67"/>
      <c r="N679" s="67">
        <v>0</v>
      </c>
      <c r="O679" s="67">
        <v>0</v>
      </c>
      <c r="P679" s="67">
        <v>0</v>
      </c>
      <c r="Q679" s="67">
        <v>0</v>
      </c>
      <c r="R679" s="67">
        <v>0</v>
      </c>
      <c r="S679" s="67">
        <v>725616.43500000006</v>
      </c>
      <c r="T679" s="77">
        <v>24187.214500000002</v>
      </c>
      <c r="U679" s="78">
        <v>35714.840930700004</v>
      </c>
      <c r="V679" s="62">
        <f t="shared" si="77"/>
        <v>1</v>
      </c>
    </row>
    <row r="680" spans="1:22" x14ac:dyDescent="0.25">
      <c r="A680" s="74">
        <f t="shared" si="72"/>
        <v>664</v>
      </c>
      <c r="B680" s="75">
        <f t="shared" si="73"/>
        <v>260</v>
      </c>
      <c r="C680" s="65" t="s">
        <v>111</v>
      </c>
      <c r="D680" s="65" t="s">
        <v>117</v>
      </c>
      <c r="E680" s="98" t="s">
        <v>554</v>
      </c>
      <c r="F680" s="76">
        <f t="shared" si="76"/>
        <v>1579948.37</v>
      </c>
      <c r="G680" s="67">
        <v>0</v>
      </c>
      <c r="H680" s="67">
        <v>0</v>
      </c>
      <c r="I680" s="67">
        <v>0</v>
      </c>
      <c r="J680" s="67">
        <v>0</v>
      </c>
      <c r="K680" s="67">
        <v>1066834.8576685803</v>
      </c>
      <c r="L680" s="67"/>
      <c r="M680" s="67"/>
      <c r="N680" s="67">
        <v>0</v>
      </c>
      <c r="O680" s="67">
        <v>0</v>
      </c>
      <c r="P680" s="67">
        <v>0</v>
      </c>
      <c r="Q680" s="67">
        <v>0</v>
      </c>
      <c r="R680" s="67">
        <v>0</v>
      </c>
      <c r="S680" s="67">
        <v>473984.511</v>
      </c>
      <c r="T680" s="77">
        <v>15799.483700000001</v>
      </c>
      <c r="U680" s="78">
        <v>23329.517631420003</v>
      </c>
      <c r="V680" s="62">
        <f t="shared" si="77"/>
        <v>1</v>
      </c>
    </row>
    <row r="681" spans="1:22" x14ac:dyDescent="0.25">
      <c r="A681" s="74">
        <f t="shared" ref="A681:A687" si="78">+A680+1</f>
        <v>665</v>
      </c>
      <c r="B681" s="75">
        <f t="shared" ref="B681:B687" si="79">+B680+1</f>
        <v>261</v>
      </c>
      <c r="C681" s="65" t="s">
        <v>111</v>
      </c>
      <c r="D681" s="65" t="s">
        <v>274</v>
      </c>
      <c r="E681" s="98" t="s">
        <v>554</v>
      </c>
      <c r="F681" s="76">
        <f t="shared" si="76"/>
        <v>2113977.0099999998</v>
      </c>
      <c r="G681" s="67">
        <v>0</v>
      </c>
      <c r="H681" s="67">
        <v>0</v>
      </c>
      <c r="I681" s="67">
        <v>0</v>
      </c>
      <c r="J681" s="67">
        <v>0</v>
      </c>
      <c r="K681" s="67">
        <v>1427429.1523703397</v>
      </c>
      <c r="L681" s="67"/>
      <c r="M681" s="67"/>
      <c r="N681" s="67">
        <v>0</v>
      </c>
      <c r="O681" s="67">
        <v>0</v>
      </c>
      <c r="P681" s="67">
        <v>0</v>
      </c>
      <c r="Q681" s="67">
        <v>0</v>
      </c>
      <c r="R681" s="67">
        <v>0</v>
      </c>
      <c r="S681" s="67">
        <v>634193.10299999989</v>
      </c>
      <c r="T681" s="77">
        <v>21139.770099999998</v>
      </c>
      <c r="U681" s="78">
        <v>31214.98452966</v>
      </c>
      <c r="V681" s="62">
        <f t="shared" si="77"/>
        <v>1</v>
      </c>
    </row>
    <row r="682" spans="1:22" x14ac:dyDescent="0.25">
      <c r="A682" s="74">
        <f t="shared" si="78"/>
        <v>666</v>
      </c>
      <c r="B682" s="75">
        <f t="shared" si="79"/>
        <v>262</v>
      </c>
      <c r="C682" s="65" t="s">
        <v>110</v>
      </c>
      <c r="D682" s="65" t="s">
        <v>683</v>
      </c>
      <c r="E682" s="98" t="s">
        <v>554</v>
      </c>
      <c r="F682" s="76">
        <f t="shared" si="76"/>
        <v>4258070.3745964803</v>
      </c>
      <c r="G682" s="67">
        <v>0</v>
      </c>
      <c r="H682" s="67">
        <v>0</v>
      </c>
      <c r="I682" s="67"/>
      <c r="J682" s="67"/>
      <c r="K682" s="67"/>
      <c r="L682" s="67"/>
      <c r="M682" s="67"/>
      <c r="N682" s="67">
        <v>0</v>
      </c>
      <c r="O682" s="67">
        <v>0</v>
      </c>
      <c r="P682" s="67">
        <v>0</v>
      </c>
      <c r="Q682" s="67">
        <v>0</v>
      </c>
      <c r="R682" s="67">
        <v>4053675.3840281158</v>
      </c>
      <c r="S682" s="67">
        <v>87235.48</v>
      </c>
      <c r="T682" s="77">
        <v>28513.84</v>
      </c>
      <c r="U682" s="78">
        <v>88645.670568364687</v>
      </c>
      <c r="V682" s="62">
        <f t="shared" si="77"/>
        <v>1</v>
      </c>
    </row>
    <row r="683" spans="1:22" x14ac:dyDescent="0.25">
      <c r="A683" s="74">
        <f t="shared" si="78"/>
        <v>667</v>
      </c>
      <c r="B683" s="75">
        <f t="shared" si="79"/>
        <v>263</v>
      </c>
      <c r="C683" s="65"/>
      <c r="D683" s="65" t="s">
        <v>681</v>
      </c>
      <c r="E683" s="98"/>
      <c r="F683" s="76">
        <f t="shared" si="76"/>
        <v>10942766.959917923</v>
      </c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>
        <v>10595319.46242368</v>
      </c>
      <c r="S683" s="67">
        <v>87235.48</v>
      </c>
      <c r="T683" s="77">
        <v>28513.84</v>
      </c>
      <c r="U683" s="78">
        <v>231698.17749424357</v>
      </c>
      <c r="V683" s="62">
        <f t="shared" si="77"/>
        <v>1</v>
      </c>
    </row>
    <row r="684" spans="1:22" x14ac:dyDescent="0.25">
      <c r="A684" s="74">
        <f t="shared" si="78"/>
        <v>668</v>
      </c>
      <c r="B684" s="75">
        <f t="shared" si="79"/>
        <v>264</v>
      </c>
      <c r="C684" s="65" t="s">
        <v>110</v>
      </c>
      <c r="D684" s="65" t="s">
        <v>267</v>
      </c>
      <c r="E684" s="98" t="s">
        <v>554</v>
      </c>
      <c r="F684" s="76">
        <f t="shared" si="76"/>
        <v>5660423.2999999998</v>
      </c>
      <c r="G684" s="67">
        <v>0</v>
      </c>
      <c r="H684" s="67">
        <v>0</v>
      </c>
      <c r="I684" s="67">
        <v>0</v>
      </c>
      <c r="J684" s="67">
        <v>0</v>
      </c>
      <c r="K684" s="67">
        <v>0</v>
      </c>
      <c r="L684" s="67"/>
      <c r="M684" s="67"/>
      <c r="N684" s="67">
        <v>0</v>
      </c>
      <c r="O684" s="67">
        <v>0</v>
      </c>
      <c r="P684" s="67">
        <v>0</v>
      </c>
      <c r="Q684" s="67">
        <v>0</v>
      </c>
      <c r="R684" s="67">
        <v>4929968.3148281993</v>
      </c>
      <c r="S684" s="67">
        <v>566042.32999999996</v>
      </c>
      <c r="T684" s="77">
        <v>56604.233</v>
      </c>
      <c r="U684" s="78">
        <v>107808.4221718</v>
      </c>
      <c r="V684" s="62">
        <f t="shared" si="77"/>
        <v>1</v>
      </c>
    </row>
    <row r="685" spans="1:22" x14ac:dyDescent="0.25">
      <c r="A685" s="74">
        <f t="shared" si="78"/>
        <v>669</v>
      </c>
      <c r="B685" s="75">
        <f t="shared" si="79"/>
        <v>265</v>
      </c>
      <c r="C685" s="65" t="s">
        <v>110</v>
      </c>
      <c r="D685" s="65" t="s">
        <v>268</v>
      </c>
      <c r="E685" s="98" t="s">
        <v>554</v>
      </c>
      <c r="F685" s="76">
        <f t="shared" si="76"/>
        <v>5614444.4900000002</v>
      </c>
      <c r="G685" s="67">
        <v>0</v>
      </c>
      <c r="H685" s="67">
        <v>0</v>
      </c>
      <c r="I685" s="67">
        <v>0</v>
      </c>
      <c r="J685" s="67">
        <v>0</v>
      </c>
      <c r="K685" s="67">
        <v>0</v>
      </c>
      <c r="L685" s="67"/>
      <c r="M685" s="67"/>
      <c r="N685" s="67">
        <v>0</v>
      </c>
      <c r="O685" s="67">
        <v>0</v>
      </c>
      <c r="P685" s="67">
        <v>0</v>
      </c>
      <c r="Q685" s="67">
        <v>0</v>
      </c>
      <c r="R685" s="67">
        <v>4889922.8863434605</v>
      </c>
      <c r="S685" s="67">
        <v>561444.44900000002</v>
      </c>
      <c r="T685" s="77">
        <v>56144.444900000002</v>
      </c>
      <c r="U685" s="78">
        <v>106932.70975654002</v>
      </c>
      <c r="V685" s="62">
        <f t="shared" si="77"/>
        <v>1</v>
      </c>
    </row>
    <row r="686" spans="1:22" x14ac:dyDescent="0.25">
      <c r="A686" s="74">
        <f t="shared" si="78"/>
        <v>670</v>
      </c>
      <c r="B686" s="75">
        <f t="shared" si="79"/>
        <v>266</v>
      </c>
      <c r="C686" s="65"/>
      <c r="D686" s="65" t="s">
        <v>682</v>
      </c>
      <c r="E686" s="98"/>
      <c r="F686" s="76">
        <f t="shared" si="76"/>
        <v>6815055.1868583523</v>
      </c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>
        <v>6540166.4526155833</v>
      </c>
      <c r="S686" s="67">
        <v>90475.4</v>
      </c>
      <c r="T686" s="77">
        <v>41393.14</v>
      </c>
      <c r="U686" s="78">
        <v>143020.19424276875</v>
      </c>
      <c r="V686" s="62">
        <f t="shared" si="77"/>
        <v>1</v>
      </c>
    </row>
    <row r="687" spans="1:22" x14ac:dyDescent="0.25">
      <c r="A687" s="74">
        <f t="shared" si="78"/>
        <v>671</v>
      </c>
      <c r="B687" s="75">
        <f t="shared" si="79"/>
        <v>267</v>
      </c>
      <c r="C687" s="65" t="s">
        <v>535</v>
      </c>
      <c r="D687" s="65" t="s">
        <v>536</v>
      </c>
      <c r="E687" s="98" t="s">
        <v>554</v>
      </c>
      <c r="F687" s="76">
        <f t="shared" si="76"/>
        <v>4904397.8896157993</v>
      </c>
      <c r="G687" s="67">
        <v>735304.27475400001</v>
      </c>
      <c r="H687" s="67"/>
      <c r="I687" s="67">
        <v>206096.46766800003</v>
      </c>
      <c r="J687" s="67">
        <v>0</v>
      </c>
      <c r="K687" s="67">
        <v>0</v>
      </c>
      <c r="L687" s="67"/>
      <c r="M687" s="67">
        <v>69083.30797200001</v>
      </c>
      <c r="N687" s="67">
        <v>0</v>
      </c>
      <c r="O687" s="67"/>
      <c r="P687" s="67">
        <v>0</v>
      </c>
      <c r="Q687" s="67">
        <v>1764502.807326</v>
      </c>
      <c r="R687" s="67">
        <v>1553997.7564439997</v>
      </c>
      <c r="S687" s="67">
        <v>440587.55700000003</v>
      </c>
      <c r="T687" s="67">
        <v>46256.106</v>
      </c>
      <c r="U687" s="78">
        <v>88569.6124518</v>
      </c>
      <c r="V687" s="62">
        <f t="shared" si="77"/>
        <v>5</v>
      </c>
    </row>
    <row r="692" spans="4:18" x14ac:dyDescent="0.25">
      <c r="D692" s="1">
        <v>2022</v>
      </c>
      <c r="F692" s="120">
        <f>SUM(G692:K692,N692:R692)</f>
        <v>399</v>
      </c>
      <c r="G692" s="62">
        <f t="shared" ref="G692:R692" si="80">COUNTIF(G15:G199,"&gt;0")</f>
        <v>61</v>
      </c>
      <c r="H692" s="62">
        <f t="shared" si="80"/>
        <v>47</v>
      </c>
      <c r="I692" s="62">
        <f t="shared" si="80"/>
        <v>59</v>
      </c>
      <c r="J692" s="62">
        <f t="shared" si="80"/>
        <v>69</v>
      </c>
      <c r="K692" s="62">
        <f t="shared" si="80"/>
        <v>20</v>
      </c>
      <c r="L692" s="62">
        <f t="shared" si="80"/>
        <v>0</v>
      </c>
      <c r="M692" s="62">
        <f t="shared" si="80"/>
        <v>36</v>
      </c>
      <c r="N692" s="62">
        <f t="shared" si="80"/>
        <v>6</v>
      </c>
      <c r="O692" s="62">
        <f t="shared" si="80"/>
        <v>60</v>
      </c>
      <c r="P692" s="62">
        <f t="shared" si="80"/>
        <v>17</v>
      </c>
      <c r="Q692" s="62">
        <f t="shared" si="80"/>
        <v>26</v>
      </c>
      <c r="R692" s="62">
        <f t="shared" si="80"/>
        <v>34</v>
      </c>
    </row>
    <row r="693" spans="4:18" x14ac:dyDescent="0.25">
      <c r="D693" s="1">
        <v>2023</v>
      </c>
      <c r="F693" s="120">
        <f t="shared" ref="F693:F694" si="81">SUM(G693:K693,N693:R693)</f>
        <v>452</v>
      </c>
      <c r="G693" s="62">
        <f t="shared" ref="G693:R693" si="82">COUNTIF(G201:G419,"&gt;0")</f>
        <v>78</v>
      </c>
      <c r="H693" s="62">
        <f t="shared" si="82"/>
        <v>44</v>
      </c>
      <c r="I693" s="62">
        <f t="shared" si="82"/>
        <v>106</v>
      </c>
      <c r="J693" s="62">
        <f t="shared" si="82"/>
        <v>47</v>
      </c>
      <c r="K693" s="62">
        <f t="shared" si="82"/>
        <v>35</v>
      </c>
      <c r="L693" s="62">
        <f t="shared" si="82"/>
        <v>0</v>
      </c>
      <c r="M693" s="62">
        <f t="shared" si="82"/>
        <v>56</v>
      </c>
      <c r="N693" s="62">
        <f t="shared" si="82"/>
        <v>0</v>
      </c>
      <c r="O693" s="62">
        <f t="shared" si="82"/>
        <v>62</v>
      </c>
      <c r="P693" s="62">
        <f t="shared" si="82"/>
        <v>7</v>
      </c>
      <c r="Q693" s="62">
        <f t="shared" si="82"/>
        <v>32</v>
      </c>
      <c r="R693" s="62">
        <f t="shared" si="82"/>
        <v>41</v>
      </c>
    </row>
    <row r="694" spans="4:18" x14ac:dyDescent="0.25">
      <c r="D694" s="1">
        <v>2024</v>
      </c>
      <c r="F694" s="120">
        <f t="shared" si="81"/>
        <v>585</v>
      </c>
      <c r="G694" s="62">
        <f>COUNTIF(G421:G687,"&gt;0")</f>
        <v>105</v>
      </c>
      <c r="H694" s="62">
        <f t="shared" ref="H694:R694" si="83">COUNTIF(H421:H687,"&gt;0")</f>
        <v>70</v>
      </c>
      <c r="I694" s="62">
        <f t="shared" si="83"/>
        <v>103</v>
      </c>
      <c r="J694" s="62">
        <f t="shared" si="83"/>
        <v>73</v>
      </c>
      <c r="K694" s="62">
        <f t="shared" si="83"/>
        <v>29</v>
      </c>
      <c r="L694" s="62">
        <f t="shared" si="83"/>
        <v>0</v>
      </c>
      <c r="M694" s="62">
        <f t="shared" si="83"/>
        <v>85</v>
      </c>
      <c r="N694" s="62">
        <f t="shared" si="83"/>
        <v>24</v>
      </c>
      <c r="O694" s="62">
        <f t="shared" si="83"/>
        <v>55</v>
      </c>
      <c r="P694" s="62">
        <f t="shared" si="83"/>
        <v>17</v>
      </c>
      <c r="Q694" s="62">
        <f t="shared" si="83"/>
        <v>54</v>
      </c>
      <c r="R694" s="62">
        <f t="shared" si="83"/>
        <v>55</v>
      </c>
    </row>
    <row r="695" spans="4:18" x14ac:dyDescent="0.25">
      <c r="F695" s="4">
        <f>SUM(F692:F694)</f>
        <v>1436</v>
      </c>
    </row>
    <row r="741" spans="8:8" x14ac:dyDescent="0.25">
      <c r="H741" s="1" t="s">
        <v>556</v>
      </c>
    </row>
  </sheetData>
  <autoFilter ref="A12:WXP686"/>
  <mergeCells count="17">
    <mergeCell ref="D9:D12"/>
    <mergeCell ref="T10:T11"/>
    <mergeCell ref="U10:U11"/>
    <mergeCell ref="A6:U6"/>
    <mergeCell ref="N10:N11"/>
    <mergeCell ref="O10:O11"/>
    <mergeCell ref="P10:P11"/>
    <mergeCell ref="Q10:Q11"/>
    <mergeCell ref="R10:R11"/>
    <mergeCell ref="S10:S11"/>
    <mergeCell ref="E9:E12"/>
    <mergeCell ref="F9:F11"/>
    <mergeCell ref="G9:U9"/>
    <mergeCell ref="G10:M10"/>
    <mergeCell ref="A9:A12"/>
    <mergeCell ref="B9:B12"/>
    <mergeCell ref="C9:C12"/>
  </mergeCells>
  <conditionalFormatting sqref="D435">
    <cfRule type="duplicateValues" dxfId="14" priority="23"/>
  </conditionalFormatting>
  <conditionalFormatting sqref="D446">
    <cfRule type="duplicateValues" dxfId="13" priority="22"/>
  </conditionalFormatting>
  <conditionalFormatting sqref="D507">
    <cfRule type="duplicateValues" dxfId="12" priority="21"/>
  </conditionalFormatting>
  <conditionalFormatting sqref="D558">
    <cfRule type="duplicateValues" dxfId="11" priority="20"/>
  </conditionalFormatting>
  <conditionalFormatting sqref="D634:D641">
    <cfRule type="duplicateValues" dxfId="10" priority="8410"/>
  </conditionalFormatting>
  <conditionalFormatting sqref="D643:D649">
    <cfRule type="duplicateValues" dxfId="9" priority="18"/>
  </conditionalFormatting>
  <conditionalFormatting sqref="D650">
    <cfRule type="duplicateValues" dxfId="8" priority="17"/>
  </conditionalFormatting>
  <conditionalFormatting sqref="D687">
    <cfRule type="duplicateValues" dxfId="7" priority="8429"/>
  </conditionalFormatting>
  <conditionalFormatting sqref="D656:D657">
    <cfRule type="duplicateValues" dxfId="6" priority="8452"/>
  </conditionalFormatting>
  <conditionalFormatting sqref="D682:D686 D494:D496 D429 D565 D540 D506 D488:D489 D15 D449 D431:D432 D654:D655 D642 D633 D622:D627">
    <cfRule type="duplicateValues" dxfId="5" priority="8543"/>
  </conditionalFormatting>
  <conditionalFormatting sqref="D54:D199 D16:D52">
    <cfRule type="duplicateValues" dxfId="4" priority="5"/>
  </conditionalFormatting>
  <conditionalFormatting sqref="D53">
    <cfRule type="duplicateValues" dxfId="3" priority="4"/>
  </conditionalFormatting>
  <conditionalFormatting sqref="D671">
    <cfRule type="duplicateValues" dxfId="2" priority="3"/>
  </conditionalFormatting>
  <conditionalFormatting sqref="D672">
    <cfRule type="duplicateValues" dxfId="1" priority="2"/>
  </conditionalFormatting>
  <conditionalFormatting sqref="D669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№1</vt:lpstr>
      <vt:lpstr>Приложение №2</vt:lpstr>
      <vt:lpstr>'Приложение №1'!Заголовки_для_печати</vt:lpstr>
      <vt:lpstr>'Приложение №2'!Заголовки_для_печати</vt:lpstr>
      <vt:lpstr>'Приложение №1'!Область_печати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424_4</dc:creator>
  <cp:lastModifiedBy>Слепцова Екатерина Дмитриевна</cp:lastModifiedBy>
  <cp:lastPrinted>2022-09-15T00:12:21Z</cp:lastPrinted>
  <dcterms:created xsi:type="dcterms:W3CDTF">2019-11-06T08:51:16Z</dcterms:created>
  <dcterms:modified xsi:type="dcterms:W3CDTF">2022-09-29T07:17:44Z</dcterms:modified>
</cp:coreProperties>
</file>